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100436\Documents\Výročná správa 2018\VS 2018 - tabuľky MŠ\"/>
    </mc:Choice>
  </mc:AlternateContent>
  <xr:revisionPtr revIDLastSave="0" documentId="13_ncr:1_{029693B6-13C3-451F-BA24-98C2FB09FC7C}" xr6:coauthVersionLast="36" xr6:coauthVersionMax="36" xr10:uidLastSave="{00000000-0000-0000-0000-000000000000}"/>
  <bookViews>
    <workbookView xWindow="0" yWindow="0" windowWidth="17256" windowHeight="5700" tabRatio="1000" firstSheet="25" activeTab="26" xr2:uid="{00000000-000D-0000-FFFF-FFFF00000000}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state="hidden" r:id="rId11"/>
    <sheet name="T7 profesori" sheetId="21" state="hidden" r:id="rId12"/>
    <sheet name="T8 docenti" sheetId="20" state="hidden" r:id="rId13"/>
    <sheet name="T9 výberové konania" sheetId="19" state="hidden" r:id="rId14"/>
    <sheet name="T10 kvalif. štruktúra učiteľov" sheetId="13" state="hidden" r:id="rId15"/>
    <sheet name="T11 mobility zam" sheetId="16" state="hidden" r:id="rId16"/>
    <sheet name="T6-mobility študenti" sheetId="44" r:id="rId17"/>
    <sheet name="T7-profesori" sheetId="45" r:id="rId18"/>
    <sheet name="T8-docenti" sheetId="47" r:id="rId19"/>
    <sheet name="T9-výberové konania" sheetId="46" r:id="rId20"/>
    <sheet name="T10-kvalif.štruktúra učiteľov" sheetId="48" r:id="rId21"/>
    <sheet name="T11-mobility zam." sheetId="49" r:id="rId22"/>
    <sheet name="T12 záverečné práce" sheetId="18" r:id="rId23"/>
    <sheet name="T13 publ činnosť" sheetId="9" state="hidden" r:id="rId24"/>
    <sheet name="T14 umel.cinnost" sheetId="10" state="hidden" r:id="rId25"/>
    <sheet name="T13-publik.činnosť " sheetId="50" r:id="rId26"/>
    <sheet name="T14-umel.činnosť" sheetId="51" r:id="rId27"/>
    <sheet name="T15 štud.program - ŠP" sheetId="22" r:id="rId28"/>
    <sheet name="T16 pozastavene, odňaté ŠP" sheetId="27" r:id="rId29"/>
    <sheet name="17 HI konania" sheetId="30" state="hidden" r:id="rId30"/>
    <sheet name="18 HI pozastavene, odňatie " sheetId="31" state="hidden" r:id="rId31"/>
    <sheet name="T19 Výskumné projekty" sheetId="34" state="hidden" r:id="rId32"/>
    <sheet name="T20 Ostatné (nevýsk.) projekty" sheetId="35" state="hidden" r:id="rId33"/>
    <sheet name="T21 umelecká činnosť" sheetId="28" state="hidden" r:id="rId34"/>
    <sheet name="T17-HI konania" sheetId="54" r:id="rId35"/>
    <sheet name="T18-HI pozastavenie, odňatie" sheetId="53" r:id="rId36"/>
    <sheet name="T19-výskumné projekty" sheetId="55" r:id="rId37"/>
    <sheet name="T20-ostatné(nevýskum.) projekty" sheetId="57" r:id="rId38"/>
    <sheet name="T21-umelecká činnosť" sheetId="59" r:id="rId39"/>
    <sheet name="skratky" sheetId="29" r:id="rId40"/>
  </sheets>
  <definedNames>
    <definedName name="_xlnm.Print_Area" localSheetId="29">'17 HI konania'!$A$1:$B$10</definedName>
    <definedName name="_xlnm.Print_Area" localSheetId="30">'18 HI pozastavene, odňatie '!$A$1:$C$18</definedName>
    <definedName name="_xlnm.Print_Area" localSheetId="22">'T12 záverečné práce'!$A$1:$K$7</definedName>
    <definedName name="_xlnm.Print_Area" localSheetId="28">'T16 pozastavene, odňaté ŠP'!$A$1:$H$8</definedName>
    <definedName name="_xlnm.Print_Area" localSheetId="32">'T20 Ostatné (nevýsk.) projekty'!$A$1:$L$13</definedName>
    <definedName name="_xlnm.Print_Area" localSheetId="5">'T3a - I.stupeň prijatia'!$A$1:$J$27</definedName>
    <definedName name="_xlnm.Print_Area" localSheetId="7">'T3C - III stupeň prijatia'!$A$1:$J$36</definedName>
    <definedName name="_xlnm.Print_Area" localSheetId="13">'T9 výberové konania'!$A$1:$I$13</definedName>
  </definedNames>
  <calcPr calcId="191029"/>
</workbook>
</file>

<file path=xl/calcChain.xml><?xml version="1.0" encoding="utf-8"?>
<calcChain xmlns="http://schemas.openxmlformats.org/spreadsheetml/2006/main">
  <c r="D28" i="51" l="1"/>
  <c r="D29" i="51" s="1"/>
  <c r="C28" i="51"/>
  <c r="C29" i="51" s="1"/>
  <c r="B28" i="51"/>
  <c r="B29" i="51" s="1"/>
  <c r="K23" i="50" l="1"/>
  <c r="J23" i="50"/>
  <c r="G23" i="50"/>
  <c r="F23" i="50"/>
  <c r="C23" i="50"/>
  <c r="B23" i="50"/>
  <c r="K22" i="50"/>
  <c r="J22" i="50"/>
  <c r="I22" i="50"/>
  <c r="I23" i="50" s="1"/>
  <c r="H22" i="50"/>
  <c r="H23" i="50" s="1"/>
  <c r="G22" i="50"/>
  <c r="F22" i="50"/>
  <c r="E22" i="50"/>
  <c r="E23" i="50" s="1"/>
  <c r="D22" i="50"/>
  <c r="D23" i="50" s="1"/>
  <c r="C22" i="50"/>
  <c r="B22" i="50"/>
  <c r="J10" i="50"/>
  <c r="I10" i="50"/>
  <c r="H10" i="50"/>
  <c r="G10" i="50"/>
  <c r="F10" i="50"/>
  <c r="E10" i="50"/>
  <c r="D10" i="50"/>
  <c r="C10" i="50"/>
  <c r="B10" i="50"/>
  <c r="J9" i="57" l="1"/>
  <c r="J18" i="57"/>
  <c r="J108" i="55" l="1"/>
  <c r="J88" i="55"/>
  <c r="J84" i="55"/>
  <c r="J63" i="55"/>
  <c r="J47" i="55"/>
  <c r="J89" i="55" s="1"/>
  <c r="K20" i="49" l="1"/>
  <c r="J20" i="49"/>
  <c r="I20" i="49"/>
  <c r="H20" i="49"/>
  <c r="G20" i="49"/>
  <c r="F20" i="49"/>
  <c r="E20" i="49"/>
  <c r="D20" i="49"/>
  <c r="C20" i="49"/>
  <c r="B20" i="49"/>
  <c r="K10" i="49"/>
  <c r="J10" i="49"/>
  <c r="J22" i="49" s="1"/>
  <c r="J23" i="49" s="1"/>
  <c r="I10" i="49"/>
  <c r="I22" i="49" s="1"/>
  <c r="I23" i="49" s="1"/>
  <c r="H10" i="49"/>
  <c r="G10" i="49"/>
  <c r="F10" i="49"/>
  <c r="F22" i="49" s="1"/>
  <c r="F23" i="49" s="1"/>
  <c r="E10" i="49"/>
  <c r="E22" i="49" s="1"/>
  <c r="E23" i="49" s="1"/>
  <c r="D10" i="49"/>
  <c r="D22" i="49" s="1"/>
  <c r="D23" i="49" s="1"/>
  <c r="C10" i="49"/>
  <c r="B10" i="49"/>
  <c r="B22" i="49" s="1"/>
  <c r="B23" i="49" s="1"/>
  <c r="H22" i="49" l="1"/>
  <c r="H23" i="49" s="1"/>
  <c r="C22" i="49"/>
  <c r="C23" i="49" s="1"/>
  <c r="G22" i="49"/>
  <c r="G23" i="49" s="1"/>
  <c r="K22" i="49"/>
  <c r="K23" i="49" s="1"/>
  <c r="B15" i="48" l="1"/>
  <c r="M9" i="48"/>
  <c r="M14" i="48" s="1"/>
  <c r="L9" i="48"/>
  <c r="L14" i="48" s="1"/>
  <c r="K9" i="48"/>
  <c r="K14" i="48" s="1"/>
  <c r="J9" i="48"/>
  <c r="J14" i="48" s="1"/>
  <c r="I9" i="48"/>
  <c r="I14" i="48" s="1"/>
  <c r="G9" i="48"/>
  <c r="G14" i="48" s="1"/>
  <c r="F9" i="48"/>
  <c r="F14" i="48" s="1"/>
  <c r="E9" i="48"/>
  <c r="E14" i="48" s="1"/>
  <c r="D9" i="48"/>
  <c r="D14" i="48" s="1"/>
  <c r="C9" i="48"/>
  <c r="C14" i="48" s="1"/>
  <c r="H8" i="48"/>
  <c r="B8" i="48"/>
  <c r="H7" i="48"/>
  <c r="B7" i="48"/>
  <c r="H6" i="48"/>
  <c r="B6" i="48"/>
  <c r="H5" i="48"/>
  <c r="B5" i="48"/>
  <c r="H4" i="48"/>
  <c r="B4" i="48"/>
  <c r="C12" i="46"/>
  <c r="B12" i="46"/>
  <c r="I6" i="46"/>
  <c r="H6" i="46"/>
  <c r="G6" i="46"/>
  <c r="F6" i="46"/>
  <c r="B6" i="46"/>
  <c r="D6" i="46" s="1"/>
  <c r="H9" i="48" l="1"/>
  <c r="B9" i="48"/>
  <c r="C6" i="46"/>
  <c r="G10" i="48" l="1"/>
  <c r="G15" i="48" s="1"/>
  <c r="C10" i="48"/>
  <c r="C15" i="48" s="1"/>
  <c r="B14" i="48"/>
  <c r="E10" i="48"/>
  <c r="E15" i="48" s="1"/>
  <c r="H14" i="48"/>
  <c r="H10" i="48"/>
  <c r="H15" i="48" s="1"/>
  <c r="K10" i="48"/>
  <c r="K15" i="48" s="1"/>
  <c r="I10" i="48"/>
  <c r="I15" i="48" s="1"/>
  <c r="M10" i="48"/>
  <c r="M15" i="48" s="1"/>
  <c r="L10" i="48"/>
  <c r="L15" i="48" s="1"/>
  <c r="J10" i="48"/>
  <c r="J15" i="48" s="1"/>
  <c r="D10" i="48"/>
  <c r="D15" i="48" s="1"/>
  <c r="F10" i="48"/>
  <c r="F15" i="48" s="1"/>
  <c r="K9" i="44" l="1"/>
  <c r="K21" i="44" s="1"/>
  <c r="K22" i="44" s="1"/>
  <c r="J9" i="44"/>
  <c r="J21" i="44" s="1"/>
  <c r="J22" i="44" s="1"/>
  <c r="I9" i="44"/>
  <c r="I21" i="44" s="1"/>
  <c r="I22" i="44" s="1"/>
  <c r="H9" i="44"/>
  <c r="H21" i="44" s="1"/>
  <c r="H22" i="44" s="1"/>
  <c r="G9" i="44"/>
  <c r="G21" i="44" s="1"/>
  <c r="G22" i="44" s="1"/>
  <c r="F9" i="44"/>
  <c r="F21" i="44" s="1"/>
  <c r="F22" i="44" s="1"/>
  <c r="E9" i="44"/>
  <c r="E21" i="44" s="1"/>
  <c r="E22" i="44" s="1"/>
  <c r="D9" i="44"/>
  <c r="D21" i="44" s="1"/>
  <c r="D22" i="44" s="1"/>
  <c r="C9" i="44"/>
  <c r="C21" i="44" s="1"/>
  <c r="C22" i="44" s="1"/>
  <c r="B9" i="44"/>
  <c r="B21" i="44" s="1"/>
  <c r="B22" i="44" s="1"/>
  <c r="I30" i="36" l="1"/>
  <c r="F30" i="36"/>
  <c r="I29" i="36"/>
  <c r="H29" i="36"/>
  <c r="G29" i="36"/>
  <c r="F29" i="36"/>
  <c r="I27" i="36"/>
  <c r="H27" i="36"/>
  <c r="G27" i="36"/>
  <c r="F27" i="36"/>
  <c r="E27" i="36"/>
  <c r="D19" i="36"/>
  <c r="I18" i="36"/>
  <c r="H18" i="36"/>
  <c r="G18" i="36"/>
  <c r="F18" i="36"/>
  <c r="E18" i="36"/>
  <c r="D18" i="36"/>
  <c r="F17" i="36"/>
  <c r="E17" i="36"/>
  <c r="I16" i="36"/>
  <c r="H16" i="36"/>
  <c r="G16" i="36"/>
  <c r="F16" i="36"/>
  <c r="E16" i="36"/>
  <c r="I8" i="36"/>
  <c r="H8" i="36"/>
  <c r="G8" i="36"/>
  <c r="F8" i="36"/>
  <c r="E8" i="36"/>
  <c r="D8" i="36"/>
  <c r="I7" i="36"/>
  <c r="H7" i="36"/>
  <c r="G7" i="36"/>
  <c r="F7" i="36"/>
  <c r="E7" i="36"/>
  <c r="D7" i="36"/>
  <c r="I6" i="36"/>
  <c r="H6" i="36"/>
  <c r="G6" i="36"/>
  <c r="F6" i="36"/>
  <c r="I5" i="36"/>
  <c r="H5" i="36"/>
  <c r="G5" i="36"/>
  <c r="F5" i="36"/>
  <c r="E5" i="36"/>
  <c r="D5" i="36"/>
  <c r="F26" i="4"/>
  <c r="F24" i="4"/>
  <c r="I26" i="4"/>
  <c r="G17" i="4"/>
  <c r="G16" i="4"/>
  <c r="F18" i="4"/>
  <c r="G15" i="4"/>
  <c r="H14" i="4"/>
  <c r="H13" i="4"/>
  <c r="G4" i="4"/>
  <c r="H4" i="4"/>
  <c r="I4" i="4"/>
  <c r="J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B9" i="4"/>
  <c r="C9" i="4"/>
  <c r="D9" i="4"/>
  <c r="E9" i="4"/>
  <c r="F9" i="4"/>
  <c r="G13" i="4"/>
  <c r="J13" i="4"/>
  <c r="G14" i="4"/>
  <c r="I14" i="4"/>
  <c r="J14" i="4"/>
  <c r="H15" i="4"/>
  <c r="J15" i="4"/>
  <c r="H16" i="4"/>
  <c r="I16" i="4"/>
  <c r="J16" i="4"/>
  <c r="H17" i="4"/>
  <c r="J17" i="4"/>
  <c r="E18" i="4"/>
  <c r="F22" i="4"/>
  <c r="G22" i="4"/>
  <c r="H22" i="4"/>
  <c r="I22" i="4"/>
  <c r="F23" i="4"/>
  <c r="H23" i="4"/>
  <c r="I23" i="4"/>
  <c r="G24" i="4"/>
  <c r="H24" i="4"/>
  <c r="G25" i="4"/>
  <c r="H25" i="4"/>
  <c r="I25" i="4"/>
  <c r="G26" i="4"/>
  <c r="H26" i="4"/>
  <c r="B27" i="4"/>
  <c r="C27" i="4"/>
  <c r="D27" i="4"/>
  <c r="E27" i="4"/>
  <c r="J37" i="2"/>
  <c r="I37" i="2"/>
  <c r="H37" i="2"/>
  <c r="G37" i="2"/>
  <c r="F37" i="2"/>
  <c r="E37" i="2"/>
  <c r="D37" i="2"/>
  <c r="C37" i="2"/>
  <c r="J36" i="2"/>
  <c r="I36" i="2"/>
  <c r="H36" i="2"/>
  <c r="G36" i="2"/>
  <c r="F36" i="2"/>
  <c r="E36" i="2"/>
  <c r="D36" i="2"/>
  <c r="L36" i="2" s="1"/>
  <c r="C36" i="2"/>
  <c r="J35" i="2"/>
  <c r="I35" i="2"/>
  <c r="H35" i="2"/>
  <c r="G35" i="2"/>
  <c r="F35" i="2"/>
  <c r="E35" i="2"/>
  <c r="D35" i="2"/>
  <c r="L35" i="2" s="1"/>
  <c r="C35" i="2"/>
  <c r="J34" i="2"/>
  <c r="I34" i="2"/>
  <c r="H34" i="2"/>
  <c r="G34" i="2"/>
  <c r="F34" i="2"/>
  <c r="E34" i="2"/>
  <c r="D34" i="2"/>
  <c r="L34" i="2" s="1"/>
  <c r="C34" i="2"/>
  <c r="J33" i="2"/>
  <c r="I33" i="2"/>
  <c r="H33" i="2"/>
  <c r="G33" i="2"/>
  <c r="F33" i="2"/>
  <c r="E33" i="2"/>
  <c r="D33" i="2"/>
  <c r="L33" i="2" s="1"/>
  <c r="C33" i="2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E18" i="2"/>
  <c r="D18" i="2"/>
  <c r="L18" i="2" s="1"/>
  <c r="C18" i="2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L12" i="2"/>
  <c r="K12" i="2"/>
  <c r="L11" i="2"/>
  <c r="K11" i="2"/>
  <c r="L10" i="2"/>
  <c r="K10" i="2"/>
  <c r="L9" i="2"/>
  <c r="K9" i="2"/>
  <c r="J8" i="2"/>
  <c r="J38" i="2" s="1"/>
  <c r="I8" i="2"/>
  <c r="I38" i="2" s="1"/>
  <c r="H8" i="2"/>
  <c r="H38" i="2" s="1"/>
  <c r="G8" i="2"/>
  <c r="G38" i="2" s="1"/>
  <c r="F8" i="2"/>
  <c r="F38" i="2" s="1"/>
  <c r="E8" i="2"/>
  <c r="E38" i="2" s="1"/>
  <c r="D8" i="2"/>
  <c r="D38" i="2" s="1"/>
  <c r="C8" i="2"/>
  <c r="C38" i="2" s="1"/>
  <c r="L7" i="2"/>
  <c r="K7" i="2"/>
  <c r="L6" i="2"/>
  <c r="K6" i="2"/>
  <c r="L5" i="2"/>
  <c r="K5" i="2"/>
  <c r="L4" i="2"/>
  <c r="K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F18" i="7"/>
  <c r="E18" i="7"/>
  <c r="E22" i="7" s="1"/>
  <c r="D18" i="7"/>
  <c r="C18" i="7"/>
  <c r="C22" i="7" s="1"/>
  <c r="B18" i="7"/>
  <c r="G15" i="7"/>
  <c r="F15" i="7"/>
  <c r="E15" i="7"/>
  <c r="D15" i="7"/>
  <c r="C15" i="7"/>
  <c r="B15" i="7"/>
  <c r="G8" i="7"/>
  <c r="F8" i="7"/>
  <c r="E8" i="7"/>
  <c r="D8" i="7"/>
  <c r="C8" i="7"/>
  <c r="B8" i="7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D34" i="1"/>
  <c r="D38" i="1" s="1"/>
  <c r="C34" i="1"/>
  <c r="C38" i="1" s="1"/>
  <c r="J33" i="1"/>
  <c r="I33" i="1"/>
  <c r="H33" i="1"/>
  <c r="G33" i="1"/>
  <c r="F33" i="1"/>
  <c r="E33" i="1"/>
  <c r="D33" i="1"/>
  <c r="L33" i="1" s="1"/>
  <c r="C33" i="1"/>
  <c r="L32" i="1"/>
  <c r="K32" i="1"/>
  <c r="L31" i="1"/>
  <c r="K31" i="1"/>
  <c r="L30" i="1"/>
  <c r="K30" i="1"/>
  <c r="L29" i="1"/>
  <c r="K29" i="1"/>
  <c r="J28" i="1"/>
  <c r="I28" i="1"/>
  <c r="H28" i="1"/>
  <c r="G28" i="1"/>
  <c r="F28" i="1"/>
  <c r="E28" i="1"/>
  <c r="D28" i="1"/>
  <c r="L28" i="1" s="1"/>
  <c r="C28" i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L23" i="1" s="1"/>
  <c r="C23" i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L18" i="1" s="1"/>
  <c r="C18" i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L13" i="1" s="1"/>
  <c r="C13" i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L8" i="1" s="1"/>
  <c r="C8" i="1"/>
  <c r="L7" i="1"/>
  <c r="K7" i="1"/>
  <c r="L6" i="1"/>
  <c r="K6" i="1"/>
  <c r="L5" i="1"/>
  <c r="K5" i="1"/>
  <c r="L4" i="1"/>
  <c r="K4" i="1"/>
  <c r="L38" i="2" l="1"/>
  <c r="H9" i="4"/>
  <c r="K8" i="1"/>
  <c r="K13" i="1"/>
  <c r="K18" i="1"/>
  <c r="K23" i="1"/>
  <c r="K28" i="1"/>
  <c r="K33" i="1"/>
  <c r="B22" i="7"/>
  <c r="F22" i="7"/>
  <c r="D22" i="7"/>
  <c r="G22" i="7"/>
  <c r="L37" i="2"/>
  <c r="K38" i="2"/>
  <c r="K13" i="2"/>
  <c r="K18" i="2"/>
  <c r="K23" i="2"/>
  <c r="K28" i="2"/>
  <c r="K33" i="2"/>
  <c r="K34" i="2"/>
  <c r="K35" i="2"/>
  <c r="K36" i="2"/>
  <c r="K37" i="2"/>
  <c r="K38" i="1"/>
  <c r="K35" i="1"/>
  <c r="K36" i="1"/>
  <c r="K37" i="1"/>
  <c r="L38" i="1"/>
  <c r="L35" i="1"/>
  <c r="L36" i="1"/>
  <c r="L37" i="1"/>
  <c r="I18" i="4"/>
  <c r="I27" i="4"/>
  <c r="G23" i="4"/>
  <c r="D18" i="4"/>
  <c r="G27" i="4" s="1"/>
  <c r="I17" i="4"/>
  <c r="I15" i="4"/>
  <c r="I13" i="4"/>
  <c r="F25" i="4"/>
  <c r="C18" i="4"/>
  <c r="I24" i="4"/>
  <c r="B18" i="4"/>
  <c r="J18" i="4" s="1"/>
  <c r="H27" i="4"/>
  <c r="J9" i="4"/>
  <c r="I9" i="4"/>
  <c r="G9" i="4"/>
  <c r="K8" i="2"/>
  <c r="L8" i="2"/>
  <c r="K34" i="1"/>
  <c r="L34" i="1"/>
  <c r="B6" i="13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H18" i="4" l="1"/>
  <c r="G18" i="4"/>
  <c r="F27" i="4"/>
  <c r="D15" i="13"/>
  <c r="D19" i="13" s="1"/>
  <c r="E15" i="13"/>
  <c r="E19" i="13" s="1"/>
  <c r="F15" i="13"/>
  <c r="F19" i="13" s="1"/>
  <c r="G15" i="13"/>
  <c r="I15" i="13"/>
  <c r="J15" i="13"/>
  <c r="K15" i="13"/>
  <c r="L15" i="13"/>
  <c r="M15" i="13"/>
  <c r="G19" i="13" l="1"/>
  <c r="L19" i="13"/>
  <c r="J19" i="13"/>
  <c r="M19" i="13"/>
  <c r="K19" i="13"/>
  <c r="H15" i="13"/>
  <c r="I19" i="13"/>
  <c r="J16" i="13" l="1"/>
  <c r="L16" i="13"/>
  <c r="K16" i="13"/>
  <c r="M16" i="13"/>
  <c r="I16" i="13"/>
  <c r="H19" i="13"/>
  <c r="G22" i="16"/>
  <c r="G11" i="16"/>
  <c r="G24" i="16" s="1"/>
  <c r="G25" i="16" s="1"/>
  <c r="B22" i="16"/>
  <c r="B11" i="16"/>
  <c r="B24" i="16" s="1"/>
  <c r="B25" i="16" s="1"/>
  <c r="G22" i="15"/>
  <c r="G11" i="15"/>
  <c r="G24" i="15" s="1"/>
  <c r="G25" i="15" s="1"/>
  <c r="B22" i="15"/>
  <c r="B11" i="15"/>
  <c r="B24" i="15" s="1"/>
  <c r="B25" i="15" s="1"/>
  <c r="K10" i="9" l="1"/>
  <c r="H10" i="9"/>
  <c r="I10" i="9"/>
  <c r="I6" i="19" l="1"/>
  <c r="H6" i="19"/>
  <c r="G6" i="19"/>
  <c r="F6" i="19"/>
  <c r="I22" i="5"/>
  <c r="D11" i="16" l="1"/>
  <c r="C11" i="16"/>
  <c r="D22" i="16"/>
  <c r="E22" i="16"/>
  <c r="F22" i="16"/>
  <c r="H22" i="16"/>
  <c r="I22" i="16"/>
  <c r="J22" i="16"/>
  <c r="K22" i="16"/>
  <c r="C22" i="16"/>
  <c r="C12" i="19" l="1"/>
  <c r="B12" i="19"/>
  <c r="B6" i="19"/>
  <c r="E6" i="19" s="1"/>
  <c r="D22" i="10"/>
  <c r="D23" i="10" s="1"/>
  <c r="B22" i="10"/>
  <c r="B23" i="10" s="1"/>
  <c r="C20" i="10"/>
  <c r="D20" i="10"/>
  <c r="B20" i="10"/>
  <c r="C10" i="10"/>
  <c r="C22" i="10" s="1"/>
  <c r="C23" i="10" s="1"/>
  <c r="D10" i="10"/>
  <c r="B10" i="10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E22" i="9" s="1"/>
  <c r="E23" i="9" s="1"/>
  <c r="F10" i="9"/>
  <c r="F22" i="9" s="1"/>
  <c r="F23" i="9" s="1"/>
  <c r="G10" i="9"/>
  <c r="G22" i="9" s="1"/>
  <c r="G23" i="9" s="1"/>
  <c r="J10" i="9"/>
  <c r="J22" i="9" s="1"/>
  <c r="J23" i="9" s="1"/>
  <c r="B10" i="9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33" i="6"/>
  <c r="G33" i="6"/>
  <c r="H33" i="6"/>
  <c r="I33" i="6"/>
  <c r="F34" i="6"/>
  <c r="G34" i="6"/>
  <c r="H34" i="6"/>
  <c r="I34" i="6"/>
  <c r="I32" i="6"/>
  <c r="H32" i="6"/>
  <c r="G32" i="6"/>
  <c r="F32" i="6"/>
  <c r="F26" i="6"/>
  <c r="G26" i="6"/>
  <c r="H26" i="6"/>
  <c r="I26" i="6"/>
  <c r="F23" i="6"/>
  <c r="G23" i="6"/>
  <c r="H23" i="6"/>
  <c r="I23" i="6"/>
  <c r="F24" i="6"/>
  <c r="G24" i="6"/>
  <c r="H24" i="6"/>
  <c r="I24" i="6"/>
  <c r="F25" i="6"/>
  <c r="G25" i="6"/>
  <c r="H25" i="6"/>
  <c r="I25" i="6"/>
  <c r="F22" i="6"/>
  <c r="B35" i="6"/>
  <c r="C35" i="6"/>
  <c r="D35" i="6"/>
  <c r="E35" i="6"/>
  <c r="C18" i="6"/>
  <c r="D18" i="6"/>
  <c r="E18" i="6"/>
  <c r="H18" i="6" s="1"/>
  <c r="F18" i="6"/>
  <c r="B18" i="6"/>
  <c r="C9" i="6"/>
  <c r="D9" i="6"/>
  <c r="E9" i="6"/>
  <c r="F9" i="6"/>
  <c r="B9" i="6"/>
  <c r="G17" i="6"/>
  <c r="H17" i="6"/>
  <c r="I17" i="6"/>
  <c r="J17" i="6"/>
  <c r="G14" i="6"/>
  <c r="H14" i="6"/>
  <c r="I14" i="6"/>
  <c r="J14" i="6"/>
  <c r="G15" i="6"/>
  <c r="H15" i="6"/>
  <c r="I15" i="6"/>
  <c r="J15" i="6"/>
  <c r="G16" i="6"/>
  <c r="H16" i="6"/>
  <c r="I16" i="6"/>
  <c r="J16" i="6"/>
  <c r="G8" i="6"/>
  <c r="H8" i="6"/>
  <c r="I8" i="6"/>
  <c r="J8" i="6"/>
  <c r="G9" i="6"/>
  <c r="G5" i="6"/>
  <c r="H5" i="6"/>
  <c r="I5" i="6"/>
  <c r="J5" i="6"/>
  <c r="G6" i="6"/>
  <c r="H6" i="6"/>
  <c r="I6" i="6"/>
  <c r="J6" i="6"/>
  <c r="G7" i="6"/>
  <c r="H7" i="6"/>
  <c r="I7" i="6"/>
  <c r="J7" i="6"/>
  <c r="I22" i="6"/>
  <c r="H22" i="6"/>
  <c r="G22" i="6"/>
  <c r="J13" i="6"/>
  <c r="I13" i="6"/>
  <c r="H13" i="6"/>
  <c r="G13" i="6"/>
  <c r="J4" i="6"/>
  <c r="I4" i="6"/>
  <c r="H4" i="6"/>
  <c r="G4" i="6"/>
  <c r="F33" i="5"/>
  <c r="G33" i="5"/>
  <c r="H33" i="5"/>
  <c r="I33" i="5"/>
  <c r="F32" i="5"/>
  <c r="G32" i="5"/>
  <c r="H32" i="5"/>
  <c r="I32" i="5"/>
  <c r="G31" i="5"/>
  <c r="H31" i="5"/>
  <c r="I31" i="5"/>
  <c r="F31" i="5"/>
  <c r="F26" i="5"/>
  <c r="G26" i="5"/>
  <c r="H26" i="5"/>
  <c r="I26" i="5"/>
  <c r="F23" i="5"/>
  <c r="G23" i="5"/>
  <c r="H23" i="5"/>
  <c r="I23" i="5"/>
  <c r="F24" i="5"/>
  <c r="G24" i="5"/>
  <c r="H24" i="5"/>
  <c r="I24" i="5"/>
  <c r="F25" i="5"/>
  <c r="G25" i="5"/>
  <c r="H25" i="5"/>
  <c r="I25" i="5"/>
  <c r="H22" i="5"/>
  <c r="G22" i="5"/>
  <c r="F22" i="5"/>
  <c r="C34" i="5"/>
  <c r="D34" i="5"/>
  <c r="E34" i="5"/>
  <c r="C27" i="5"/>
  <c r="D27" i="5"/>
  <c r="E27" i="5"/>
  <c r="C18" i="5"/>
  <c r="D18" i="5"/>
  <c r="E18" i="5"/>
  <c r="F18" i="5"/>
  <c r="B34" i="5"/>
  <c r="B27" i="5"/>
  <c r="B18" i="5"/>
  <c r="G18" i="5" s="1"/>
  <c r="G17" i="5"/>
  <c r="H17" i="5"/>
  <c r="I17" i="5"/>
  <c r="J17" i="5"/>
  <c r="G14" i="5"/>
  <c r="H14" i="5"/>
  <c r="I14" i="5"/>
  <c r="J14" i="5"/>
  <c r="G15" i="5"/>
  <c r="H15" i="5"/>
  <c r="I15" i="5"/>
  <c r="J15" i="5"/>
  <c r="G16" i="5"/>
  <c r="H16" i="5"/>
  <c r="I16" i="5"/>
  <c r="J16" i="5"/>
  <c r="J13" i="5"/>
  <c r="I13" i="5"/>
  <c r="H13" i="5"/>
  <c r="G13" i="5"/>
  <c r="C9" i="5"/>
  <c r="D9" i="5"/>
  <c r="E9" i="5"/>
  <c r="F9" i="5"/>
  <c r="B9" i="5"/>
  <c r="G9" i="5" s="1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J4" i="5"/>
  <c r="I4" i="5"/>
  <c r="H4" i="5"/>
  <c r="G4" i="5"/>
  <c r="H9" i="6" l="1"/>
  <c r="I18" i="6"/>
  <c r="H18" i="5"/>
  <c r="G18" i="6"/>
  <c r="I9" i="6"/>
  <c r="I9" i="5"/>
  <c r="J9" i="6"/>
  <c r="B22" i="9"/>
  <c r="B23" i="9" s="1"/>
  <c r="B15" i="13"/>
  <c r="G16" i="13" s="1"/>
  <c r="C19" i="13"/>
  <c r="H16" i="13"/>
  <c r="H20" i="13" s="1"/>
  <c r="D6" i="19"/>
  <c r="C6" i="19"/>
  <c r="I18" i="5"/>
  <c r="F34" i="5"/>
  <c r="H27" i="5"/>
  <c r="I34" i="5"/>
  <c r="G34" i="5"/>
  <c r="H9" i="5"/>
  <c r="F27" i="5"/>
  <c r="I27" i="5"/>
  <c r="G27" i="5"/>
  <c r="H34" i="5"/>
  <c r="F27" i="6"/>
  <c r="H27" i="6"/>
  <c r="I35" i="6"/>
  <c r="G35" i="6"/>
  <c r="I27" i="6"/>
  <c r="G27" i="6"/>
  <c r="H35" i="6"/>
  <c r="F35" i="6"/>
  <c r="J9" i="5"/>
  <c r="J18" i="6"/>
  <c r="J18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C16" i="13" l="1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C34" authorId="0" shapeId="0" xr:uid="{4A21CA6F-FB2A-405C-B8DF-A949541B8FC7}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00000000-0006-0000-0D00-000001000000}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4A4A06BF-35BC-4B5E-AE07-FED73823469B}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<sst xmlns="http://schemas.openxmlformats.org/spreadsheetml/2006/main" count="2729" uniqueCount="906">
  <si>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</si>
  <si>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</si>
  <si>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</si>
  <si>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</si>
  <si>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</si>
  <si>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</si>
  <si>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</si>
  <si>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</si>
  <si>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</si>
  <si>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</si>
  <si>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</si>
  <si>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</si>
  <si>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</si>
  <si>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</si>
  <si>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</si>
  <si>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</si>
  <si>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</si>
  <si>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</si>
  <si>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</si>
  <si>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</si>
  <si>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</si>
  <si>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</si>
  <si>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spoločenské a behaviorálne vedy</t>
  </si>
  <si>
    <t>právo</t>
  </si>
  <si>
    <t>nelekárske zdravotnícke vedy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</si>
  <si>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</si>
  <si>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</si>
  <si>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</si>
  <si>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</si>
  <si>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</si>
  <si>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</si>
  <si>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</si>
  <si>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</si>
  <si>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</si>
  <si>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</si>
  <si>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</si>
  <si>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</si>
  <si>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</si>
  <si>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</si>
  <si>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</si>
  <si>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</si>
  <si>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</si>
  <si>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</si>
  <si>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</si>
  <si>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</si>
  <si>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</si>
  <si>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</si>
  <si>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</si>
  <si>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</si>
  <si>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</si>
  <si>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</si>
  <si>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</si>
  <si>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</si>
  <si>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</si>
  <si>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</si>
  <si>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</si>
  <si>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</si>
  <si>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</si>
  <si>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</si>
  <si>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</si>
  <si>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</si>
  <si>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</si>
  <si>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</si>
  <si>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</si>
  <si>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</si>
  <si>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</si>
  <si>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</si>
  <si>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</si>
  <si>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</si>
  <si>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</si>
  <si>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</si>
  <si>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</si>
  <si>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</si>
  <si>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</si>
  <si>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</si>
  <si>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</si>
  <si>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</si>
  <si>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</si>
  <si>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</si>
  <si>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</si>
  <si>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</si>
  <si>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</si>
  <si>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</si>
  <si>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</si>
  <si>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</si>
  <si>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</si>
  <si>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</si>
  <si>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</si>
  <si>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</si>
  <si>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</si>
  <si>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</si>
  <si>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</si>
  <si>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</si>
  <si>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</si>
  <si>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</si>
  <si>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</si>
  <si>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</si>
  <si>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</si>
  <si>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Zamestnanec vysokej školy (áno/nie)</t>
  </si>
  <si>
    <t xml:space="preserve">Názov projektu </t>
  </si>
  <si>
    <t>ktorým vznikla povinnosť uhradiť školné v externej forme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</si>
  <si>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</si>
  <si>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</si>
  <si>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</si>
  <si>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</si>
  <si>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</si>
  <si>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</si>
  <si>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</si>
  <si>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</si>
  <si>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</si>
  <si>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</si>
  <si>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</si>
  <si>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</si>
  <si>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</si>
  <si>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</si>
  <si>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</si>
  <si>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</si>
  <si>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</si>
  <si>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</si>
  <si>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</si>
  <si>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</si>
  <si>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</si>
  <si>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</si>
  <si>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</si>
  <si>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</si>
  <si>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</si>
  <si>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</si>
  <si>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</si>
  <si>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</si>
  <si>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</si>
  <si>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</si>
  <si>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</si>
  <si>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</si>
  <si>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fakulta6</t>
  </si>
  <si>
    <t>spolu fakulta 6</t>
  </si>
  <si>
    <t>V dennej aj v externej forme spolu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</si>
  <si>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</si>
  <si>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</si>
  <si>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</si>
  <si>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</si>
  <si>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</si>
  <si>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</si>
  <si>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</si>
  <si>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</si>
  <si>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</si>
  <si>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</si>
  <si>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</si>
  <si>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</si>
  <si>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</si>
  <si>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</si>
  <si>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</si>
  <si>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</si>
  <si>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</si>
  <si>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</si>
  <si>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</si>
  <si>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</si>
  <si>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</si>
  <si>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</si>
  <si>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</si>
  <si>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</si>
  <si>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</si>
  <si>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</si>
  <si>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</si>
  <si>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</si>
  <si>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</si>
  <si>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</si>
  <si>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</si>
  <si>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</si>
  <si>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</si>
  <si>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</si>
  <si>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</si>
  <si>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</si>
  <si>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</si>
  <si>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</si>
  <si>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</si>
  <si>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</si>
  <si>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</si>
  <si>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</si>
  <si>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</si>
  <si>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</si>
  <si>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</si>
  <si>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</si>
  <si>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</si>
  <si>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</si>
  <si>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</si>
  <si>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</si>
  <si>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</si>
  <si>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</si>
  <si>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</si>
  <si>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</si>
  <si>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</si>
  <si>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</si>
  <si>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</si>
  <si>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</si>
  <si>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z toho ženy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</si>
  <si>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</si>
  <si>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</si>
  <si>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</si>
  <si>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</si>
  <si>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V roku 2016/2017</t>
  </si>
  <si>
    <t>V roku 2017</t>
  </si>
  <si>
    <t>Tabuľková príloha
k výročnej správe o činnosti vysokej školy za rok 2018</t>
  </si>
  <si>
    <t>Počet študentov vysokej školy k 31. 10. 2018</t>
  </si>
  <si>
    <t>Počet študentov, ktorí riadne skončili štúdium v akademickom roku 2017/2018</t>
  </si>
  <si>
    <t>Prijímacie konanie na študijné programy v prvom stupni a v spojenom prvom a druhom stupni v roku 2018</t>
  </si>
  <si>
    <t>Prijímacie konanie na študijné programy v druhom stupni v roku 2018</t>
  </si>
  <si>
    <t>Prijímacie konanie na študijné programy v treťom stupni v roku 2018</t>
  </si>
  <si>
    <t>Počet študentov uhrádzajúcich školné (ak. rok 2017/2018)</t>
  </si>
  <si>
    <t>Podiel riadne skončených štúdií na celkovom počte začatých štúdií v danom akademickom roku k 31.12.2018</t>
  </si>
  <si>
    <t xml:space="preserve"> Prehľad akademických mobilít - študenti v akademickom roku 2017/2018 a porovnanie s akademickým rokom 2016/2017</t>
  </si>
  <si>
    <t>Výberové konania na miesta vysokoškolských učiteľov uskutočnené v roku 2018</t>
  </si>
  <si>
    <t>Prehľad akademických mobilít - zamestnanci v akademickom roku 2017/2018 a porovnanie s akademickým rokom 2016/2017</t>
  </si>
  <si>
    <t>Informácie o záverečných prácach a rigoróznych prácach predložených na obhajobu v roku 2018</t>
  </si>
  <si>
    <t xml:space="preserve"> Publikačná činnosť vysokej školy za rok 2018 a porovnanie s rokom 2017</t>
  </si>
  <si>
    <t>Umelecká činnosť vysokej školy za rok 2018 a porovnanie s rokom 2017</t>
  </si>
  <si>
    <t>Zoznam akreditovaných študijných programov ponúkaných  k 1.9.2018</t>
  </si>
  <si>
    <t>Zoznam akreditovaných študijných programov - pozastavenie práva, odňatie práva alebo skončenie platnosti priznaného práva k 31.12. 2018</t>
  </si>
  <si>
    <t>Zoznam priznaných práv uskutočňovať habilitačné konanie a konanie na vymenúvanie profesorov  k 31.12.2018</t>
  </si>
  <si>
    <t>Zoznam priznaných práv uskutočňovať habilitačné konanie a konanie na vymenúvanie profesorov - pozastavenie, odňatie alebo skončenie platnosti priznaného práva k 31.12.2018</t>
  </si>
  <si>
    <t>Finančné prostriedky na výskumné projekty získané v roku 2018</t>
  </si>
  <si>
    <t>Finančné prostriedky na ostatné (nevýskumné) projekty získané v roku 2018</t>
  </si>
  <si>
    <t>Prehľad umeleckej činnosti vysokej školy za rok 2018</t>
  </si>
  <si>
    <t>Zoznam predložených návrhov na vymenovanie za profesora v roku 2018</t>
  </si>
  <si>
    <t>Zoznam vymenovaných docentov za rok 2018</t>
  </si>
  <si>
    <t>Tabuľka č. 1: Počet študentov vysokej školy k 31. 10. 2018</t>
  </si>
  <si>
    <t>Tabuľla č. 3b: Prijímacie konanie na študijné programy v druhom stupni v roku 2018</t>
  </si>
  <si>
    <t>Tabuľka č. 3c: Prijímacie konanie na študijné programy v treťom stupni v roku 2018</t>
  </si>
  <si>
    <t>Tabuľka č. 4: Počet študentov uhrádzajúcich školné (ak. rok 2017/2018)</t>
  </si>
  <si>
    <t>ktorým vznikla v ak. roku 2017/2018 povinnosť uhradiť školné</t>
  </si>
  <si>
    <t>Tabuľka č. 5: Podiel riadne skončených štúdií na celkovom počte začatých štúdií v danom akademickom roku k 31.12.2018</t>
  </si>
  <si>
    <t>Tabuľka č. 6: Prehľad akademických mobilít - študenti v akademickom roku 2017/2018 a porovnanie s akademickým rokom 2016/2017</t>
  </si>
  <si>
    <t>V roku 2017/2018</t>
  </si>
  <si>
    <t>Tabuľka č. 7: Zoznam predložených návrhov na vymenovanie za profesora v roku 2018</t>
  </si>
  <si>
    <t>Počet neskončených konaní: stav k 1.1.2018</t>
  </si>
  <si>
    <t>Počet neskončených konaní: stav k 31.12.2018</t>
  </si>
  <si>
    <t>Počet riadne skončených konaní k 31.12.2018</t>
  </si>
  <si>
    <t>Tabuľka č. 8: Zoznam vymenovaných docentov za rok 2018</t>
  </si>
  <si>
    <t>Tabuľka č. 9: Výberové konania na miesta vysokoškolských učiteľov uskutočnené v roku 2018</t>
  </si>
  <si>
    <t>Evidenčný prepočítaný počet vysokoškolských učiteľov k 31. 10. 2018</t>
  </si>
  <si>
    <t>Spolu v roku 2018</t>
  </si>
  <si>
    <t>Podiel v % 2018</t>
  </si>
  <si>
    <t>Rozdiel 2018 - 2017</t>
  </si>
  <si>
    <t>Rozdiel v % 2018 - 2017</t>
  </si>
  <si>
    <t>Tabuľka č. 11: Prehľad akademických mobilít - zamestnanci v akademickom roku 2017/2018 a porovnanie s akademickým rokom 2016/2017</t>
  </si>
  <si>
    <t>V roku 2017/2016</t>
  </si>
  <si>
    <t>Tabuľka č. 12: Informácie o záverečných prácach a rigoróznych prácach predložených na obhajobu v roku 2018</t>
  </si>
  <si>
    <t>Tabuľka č. 13: Publikačná činnosť vysokej školy za rok 2018 a porovnanie s rokom 2017</t>
  </si>
  <si>
    <t>V roku 2018</t>
  </si>
  <si>
    <t>Tabuľka č. 14: Umelecká činnosť vysokej školy za rok 2018 a porovnanie s rokom 2017</t>
  </si>
  <si>
    <t>Tabuľka č. 16: Zoznam akreditovaných študijných programov - pozastavenie práva, odňatie práva alebo skončenie platnosti priznaného práva k 31.12. 2018</t>
  </si>
  <si>
    <t>Tabuľka č. 17: Zoznam priznaných práv uskutočňovať habilitačné konanie a konanie na vymenúvanie profesorov  k 31.12.2018</t>
  </si>
  <si>
    <t>Tabuľka č. 18: Zoznam priznaných práv uskutočňovať habilitačné konanie a konanie na vymenúvanie profesorov - pozastavenie, odňatie alebo skončenie platnosti priznaného práva k 31.12.2018</t>
  </si>
  <si>
    <t>Tabuľka č. 19: Finančné prostriedky na výskumné projekty získané v roku 2018</t>
  </si>
  <si>
    <t>Tabuľka č. 20: Finančné prostriedky na ostatné (nevýskumné) projekty získané v roku 2018</t>
  </si>
  <si>
    <t>Tabuľka č. 21: Prehľad umeleckej činnosti vysokej školy za rok 2018</t>
  </si>
  <si>
    <t>Teologická</t>
  </si>
  <si>
    <t>1.stupeň</t>
  </si>
  <si>
    <t>v %</t>
  </si>
  <si>
    <t>denné</t>
  </si>
  <si>
    <t>externé</t>
  </si>
  <si>
    <t>Filozofická fakulta</t>
  </si>
  <si>
    <t>dejiny a teória výtvarného umenia a architektúry</t>
  </si>
  <si>
    <t>dejiny a teória umenia</t>
  </si>
  <si>
    <t>D</t>
  </si>
  <si>
    <t>S</t>
  </si>
  <si>
    <t>Bc.</t>
  </si>
  <si>
    <t>etika</t>
  </si>
  <si>
    <t>D,E</t>
  </si>
  <si>
    <t>filozofia</t>
  </si>
  <si>
    <t>S, A</t>
  </si>
  <si>
    <t>história</t>
  </si>
  <si>
    <t>klasická archeológia</t>
  </si>
  <si>
    <t>klasické jazyky</t>
  </si>
  <si>
    <t>politológia</t>
  </si>
  <si>
    <t>psychológia</t>
  </si>
  <si>
    <t>sociológia</t>
  </si>
  <si>
    <t>Fakulta zdravotníctva a sociálnej práce</t>
  </si>
  <si>
    <t>ošetrovateľstvo</t>
  </si>
  <si>
    <t>laboratórne vyšetrovacie metódy v zdravotníctve</t>
  </si>
  <si>
    <t>sociálna práca</t>
  </si>
  <si>
    <t>sociálna práca v zdravotníctve</t>
  </si>
  <si>
    <t>verejné zdravotníctvo</t>
  </si>
  <si>
    <t>Právnická fakulta</t>
  </si>
  <si>
    <t>S,A</t>
  </si>
  <si>
    <t>Pedagogická fakulta</t>
  </si>
  <si>
    <t>učiteľstvo akademických predmetov</t>
  </si>
  <si>
    <t xml:space="preserve">učiteľstvo anglického jazyka a literatúry </t>
  </si>
  <si>
    <t>učiteľstvo slovenského jazyka a literatúry v kombinácii</t>
  </si>
  <si>
    <t>učiteľstvo nemeckého jazyka a literatúry v kombinácii</t>
  </si>
  <si>
    <t>S, N</t>
  </si>
  <si>
    <t>učiteľstvo anglického jazyka a literatúry v kombinácii</t>
  </si>
  <si>
    <t>učiteľstvo matematiky v kombinácii</t>
  </si>
  <si>
    <t>učiteľstvo informatiky v kombinácii</t>
  </si>
  <si>
    <t>učiteľstvo biológie v kombinácii</t>
  </si>
  <si>
    <t>učiteľstvo chémie v kombinácii</t>
  </si>
  <si>
    <t>učiteľstvo histórie v kombinácii</t>
  </si>
  <si>
    <t>učiteľstvo latinského jazyka v kombinácii</t>
  </si>
  <si>
    <t>S, L</t>
  </si>
  <si>
    <t>učiteľstvo umelecko- výchovných a výchovných predmetov</t>
  </si>
  <si>
    <t>učiteľstvo etickej výchovy v kombinácii</t>
  </si>
  <si>
    <t>učiteľstvo náboženskej výchovy v kombinácii</t>
  </si>
  <si>
    <t>animácia výtvarného umenia</t>
  </si>
  <si>
    <t>pedagogika</t>
  </si>
  <si>
    <t>sociálna pedagogika a vychovávateľstvo</t>
  </si>
  <si>
    <t>predškolská a elementárna pedagogika</t>
  </si>
  <si>
    <t>vzdelávanie a zdravotníctvo v rozvojovej spolupráci</t>
  </si>
  <si>
    <t>Teologická fakulta</t>
  </si>
  <si>
    <t>kresťanská filozofia</t>
  </si>
  <si>
    <t>katolícka teológia</t>
  </si>
  <si>
    <t>náuka o rodine</t>
  </si>
  <si>
    <t>D, E</t>
  </si>
  <si>
    <t>sociálna práca so zameraním na rodinu</t>
  </si>
  <si>
    <t>základy kresťanskej filozofie a katolíckej teológie</t>
  </si>
  <si>
    <t>Mgr.</t>
  </si>
  <si>
    <t>kognitívne štúdiá</t>
  </si>
  <si>
    <t>klasické jazyky- latinská medievalistika a novolatinistika</t>
  </si>
  <si>
    <t>riadenie a organizácia sociálnych služieb</t>
  </si>
  <si>
    <t>učiteľstvo umelecko-výchovných a výchovných predmetov</t>
  </si>
  <si>
    <t>pedagogika výtvarného umenia</t>
  </si>
  <si>
    <t>učiteľstvo pre primárne vzdelávanie</t>
  </si>
  <si>
    <t>predškolská pedagogika</t>
  </si>
  <si>
    <t>x</t>
  </si>
  <si>
    <t>PhD.</t>
  </si>
  <si>
    <t>etika a morálna filozofia</t>
  </si>
  <si>
    <t>slovenské dejiny</t>
  </si>
  <si>
    <t>dejiny filozofie</t>
  </si>
  <si>
    <t>systematická filozofia</t>
  </si>
  <si>
    <t>všeobecná a experimentálna psychológia</t>
  </si>
  <si>
    <t>teória a dejiny štátu a práva</t>
  </si>
  <si>
    <t>ústavné právo</t>
  </si>
  <si>
    <t>pracovné právo</t>
  </si>
  <si>
    <t>trestné právo</t>
  </si>
  <si>
    <t>občianske právo</t>
  </si>
  <si>
    <t>školská pedagogika</t>
  </si>
  <si>
    <t>odborová didaktika</t>
  </si>
  <si>
    <t>teória biologického vzdelávania</t>
  </si>
  <si>
    <t>teória chemického vzdelávania</t>
  </si>
  <si>
    <t>slovenský jazyk a literatúra</t>
  </si>
  <si>
    <t>teória jazykového a lit. vzdelávania</t>
  </si>
  <si>
    <t>Tabuľka č. 2: Počet študentov, ktorí riadne skončili štúdium v akademickom roku 2017/2018</t>
  </si>
  <si>
    <t>Sociálna psychológia a psychológia práce</t>
  </si>
  <si>
    <t xml:space="preserve">Sociálna psychológia </t>
  </si>
  <si>
    <t>druhý</t>
  </si>
  <si>
    <t>Sociálna práca</t>
  </si>
  <si>
    <t>Sociálna práca so zameraním na rodinu</t>
  </si>
  <si>
    <t>Mgr</t>
  </si>
  <si>
    <t>učiteľstvo výtvarného umenia v kombinácii</t>
  </si>
  <si>
    <t>S,N</t>
  </si>
  <si>
    <t>Spolu FF</t>
  </si>
  <si>
    <t>Spolu FZSP</t>
  </si>
  <si>
    <t>Spolu PdF</t>
  </si>
  <si>
    <t>Spolu PrF</t>
  </si>
  <si>
    <t>Spolu TF</t>
  </si>
  <si>
    <t xml:space="preserve">Spolu TU </t>
  </si>
  <si>
    <t>% z celkové-ho počtu účasti</t>
  </si>
  <si>
    <t>% z celkové-ho počtu prijatia</t>
  </si>
  <si>
    <t>% z celkové-ho počtu zápisov</t>
  </si>
  <si>
    <t>% z celkové-ho počtu prihlášok</t>
  </si>
  <si>
    <t>cudzin-cov, ktorí uhrádzajú školné</t>
  </si>
  <si>
    <t>ktorým vznikla povinnosť uhradiť školné za prekro-čenie štandard-nej dĺžky štúdia</t>
  </si>
  <si>
    <t>2017/ 2018</t>
  </si>
  <si>
    <t>2016/ 2017</t>
  </si>
  <si>
    <t>2015/ 2016</t>
  </si>
  <si>
    <t>2014/ 2015</t>
  </si>
  <si>
    <t>2013/ 2014</t>
  </si>
  <si>
    <t>2012/ 2013</t>
  </si>
  <si>
    <t>Filozofická</t>
  </si>
  <si>
    <t>Pedagogická</t>
  </si>
  <si>
    <t>Právnická</t>
  </si>
  <si>
    <t>Patricia Dobríková</t>
  </si>
  <si>
    <t>3.1.14. sociálna práca</t>
  </si>
  <si>
    <t>áno</t>
  </si>
  <si>
    <t>Gloria Braunsteiner</t>
  </si>
  <si>
    <t>2.1.13. katolícka teológia</t>
  </si>
  <si>
    <t>Andrea Olšovská</t>
  </si>
  <si>
    <t>3.4.6. pracovné právo</t>
  </si>
  <si>
    <t>Priemerný vek uchádzačov          47</t>
  </si>
  <si>
    <t>Celkový počet predložených návrhov               4</t>
  </si>
  <si>
    <t xml:space="preserve">Ingrid Halászová </t>
  </si>
  <si>
    <t>2.1.17. dejiny a teória umenia</t>
  </si>
  <si>
    <t xml:space="preserve">Katarína Kolbiarz Chmelinová </t>
  </si>
  <si>
    <t>nie</t>
  </si>
  <si>
    <t xml:space="preserve">Peter Rusnák </t>
  </si>
  <si>
    <t>2.1.5. etika</t>
  </si>
  <si>
    <t>Janka Bursová</t>
  </si>
  <si>
    <t xml:space="preserve">Miroslava Rabajdová </t>
  </si>
  <si>
    <t>7.4.3. laboratórne vyšetrovacie metódy v zdravotníctve</t>
  </si>
  <si>
    <t>Miloš Deset</t>
  </si>
  <si>
    <t>3.4.7. trestné právo</t>
  </si>
  <si>
    <t>11.10.2017</t>
  </si>
  <si>
    <t>01.03.2018</t>
  </si>
  <si>
    <t>Juraj Hamuľák</t>
  </si>
  <si>
    <t>13.09.2017</t>
  </si>
  <si>
    <t>01.05.2018</t>
  </si>
  <si>
    <t>Libor Klimek</t>
  </si>
  <si>
    <t>28.02.2017</t>
  </si>
  <si>
    <t>15.02.2018</t>
  </si>
  <si>
    <t>Viktor Križan</t>
  </si>
  <si>
    <t>31.10.2017</t>
  </si>
  <si>
    <t>08.06.2018</t>
  </si>
  <si>
    <t>Eva Szabová</t>
  </si>
  <si>
    <t>16.03.2017</t>
  </si>
  <si>
    <t>Marek Švec</t>
  </si>
  <si>
    <t>Marcela Tittlová, rod. Tóthová</t>
  </si>
  <si>
    <t xml:space="preserve">Peter Varga </t>
  </si>
  <si>
    <t>3.4.2. teória a dejiny štátu a práva</t>
  </si>
  <si>
    <t>02.10.2017</t>
  </si>
  <si>
    <t>18.06.2018</t>
  </si>
  <si>
    <t>Celkový počet vymenovaných docentov     13</t>
  </si>
  <si>
    <t>Priemerný vek                      38</t>
  </si>
  <si>
    <t>FZSP</t>
  </si>
  <si>
    <t>Spolu v roku 2017</t>
  </si>
  <si>
    <t>Podiel v % 2017</t>
  </si>
  <si>
    <t>Tabuľka č. 11: Prehľad akademických mobilít - zamestnanci v akademickom roku 2017/2018                                                                                                            a porovnanie s akademickým rokom 2016/2017</t>
  </si>
  <si>
    <t>FZaSP</t>
  </si>
  <si>
    <t>Tabuľka č. 6: Prehľad akademických mobilít - študenti v akademickom roku 2017/2018                                                 a porovnanie s akademickým rokom 2016/2017</t>
  </si>
  <si>
    <t>Tabuľka č. 3a: Prijímacie konanie na študijné programy v prvom stupni                                a v spojenom prvom a druhom stupni v roku 2018</t>
  </si>
  <si>
    <t>Fyzický počet vedúcich záverečných prác (odborníci      z praxe)</t>
  </si>
  <si>
    <t>Tabuľka č. 15: Zoznam akreditovaných študijných programov ponúkaných k 1. 9. 2018</t>
  </si>
  <si>
    <t>V priebehu roka 2018 neboli Trnavskej univerzite v Trnave odňaté, ani skončené žiadne práva.</t>
  </si>
  <si>
    <t xml:space="preserve">Filozofická fakulta </t>
  </si>
  <si>
    <t>2.1.9. slovenské dejiny</t>
  </si>
  <si>
    <t>2.1.26. klasická archeológia</t>
  </si>
  <si>
    <t>2.1.2. systematická filozofia</t>
  </si>
  <si>
    <t>1.1.10. odborová didaktika</t>
  </si>
  <si>
    <t>1.1.4. pedagogika</t>
  </si>
  <si>
    <t>7.4.2. verejné zdravotníctvo</t>
  </si>
  <si>
    <t xml:space="preserve">Právnická fakulta </t>
  </si>
  <si>
    <t>3.4.11. občianske právo</t>
  </si>
  <si>
    <t>FF</t>
  </si>
  <si>
    <t>VEGA</t>
  </si>
  <si>
    <t>G</t>
  </si>
  <si>
    <t>1/0131/18</t>
  </si>
  <si>
    <t>Katuninec Milan, prof. PhDr., PhD.</t>
  </si>
  <si>
    <t>Európa v pohybe. Multikauzalita súčasnej krízy demokracie a nárastu extrémistických nálad v Európe</t>
  </si>
  <si>
    <t>2018-2021</t>
  </si>
  <si>
    <t>1/0358/18</t>
  </si>
  <si>
    <t>Kuzmová Klára, prof. PhDr., CSc.</t>
  </si>
  <si>
    <t>Rímsky tábor v Iži a jeho pozícia na hraniciach Panónie</t>
  </si>
  <si>
    <t>1/0058/18</t>
  </si>
  <si>
    <t>Marek Miloš, doc. Mgr., PhD.</t>
  </si>
  <si>
    <t>Hostia na Slovensku v stredoveku. Migrácia a jej determinanty v kontexte európskeho vývoja</t>
  </si>
  <si>
    <t>2018-2020</t>
  </si>
  <si>
    <t>2/0146/18</t>
  </si>
  <si>
    <t>Daňová Miroslava, Mgr., PhD.</t>
  </si>
  <si>
    <t>Brody, mosty, diaľkové cesty. Dávnoveké komunikácie a sídla na Považí a Ponitrí s využitím archeológie pod vodou. Pilotný projekt</t>
  </si>
  <si>
    <t>1/0231/18</t>
  </si>
  <si>
    <t>Hrehová Helena, prof. ThDr. Mgr., PhD.</t>
  </si>
  <si>
    <t>Dráma ľudskej slobody v ruskom filozofickom myslení 20. storočia</t>
  </si>
  <si>
    <t>1/0871/18</t>
  </si>
  <si>
    <t>Gáliková Silvia, prof. PhDr., CSc.</t>
  </si>
  <si>
    <t>Povaha ľudského Ja z perspektívy kognitívnej vedy (na rozhraní filozofie, neurovedy, psychológie, etiky)</t>
  </si>
  <si>
    <t>1/0305/18</t>
  </si>
  <si>
    <t>Dědová Mária, Mgr., PhD.</t>
  </si>
  <si>
    <t>Kognitívno-existenciálny profil a špecifiká posttraumatického rozvoja u odliečených onkologických pacientov (cancer survivors)</t>
  </si>
  <si>
    <t>1/0363/18</t>
  </si>
  <si>
    <t>Žitný Peter, PhDr., PhD.</t>
  </si>
  <si>
    <t>Adaptácia dotazníka BFI-2 a jeho sociodemografické a psychologické súvislosti v slovenskom kontexte</t>
  </si>
  <si>
    <t>1/0243/17</t>
  </si>
  <si>
    <t>Varsik Vladimír, doc. PhDr., CSc.</t>
  </si>
  <si>
    <t>Kelti, Rimania a Germáni.
Vidiecke osady a sídla elity</t>
  </si>
  <si>
    <t>2017-2020</t>
  </si>
  <si>
    <t>1/0645/17</t>
  </si>
  <si>
    <t>Lopatková Zuzana, doc. PhDr., PhD.</t>
  </si>
  <si>
    <t>Panstvo. Podnik zemepanského hospodárenia.</t>
  </si>
  <si>
    <t>2017-2019</t>
  </si>
  <si>
    <t>1/0836/17</t>
  </si>
  <si>
    <t>Kordoš Jozef, Mgr. Mgr., PhD.</t>
  </si>
  <si>
    <t>Medzi literatúrou a vedou. Modernizácia aktuálneho ponímania hraníc literárnych žánrov v reprezentatívnej produkcii historickej Trnavskej univerzity (1635 – 1777)</t>
  </si>
  <si>
    <t>1/0375/16</t>
  </si>
  <si>
    <t>Feber Jaromír, doc. PhDr., CSc.</t>
  </si>
  <si>
    <t>Človek medzi profánnym a sakrálnym v ruskom myslení 20. storočia</t>
  </si>
  <si>
    <t>2016-2018</t>
  </si>
  <si>
    <t>1/0162/16</t>
  </si>
  <si>
    <t>Labanc Peter, Mgr., PhD.</t>
  </si>
  <si>
    <t>Corpus Toponymicum Slovaciae Mediaevalis – on-line databáza toponymického materiálu stredovekého Slovenska</t>
  </si>
  <si>
    <t>2/0132/15</t>
  </si>
  <si>
    <t>Zervan Marian, prof. PhDr., PhD.</t>
  </si>
  <si>
    <t>Základné pojmy teórie obrazu v interdisciplinárnej reflexii a umenovednej praxi</t>
  </si>
  <si>
    <t>2015-2018</t>
  </si>
  <si>
    <t>PdF</t>
  </si>
  <si>
    <t>1/0038/17</t>
  </si>
  <si>
    <t>Kudláčová Blanka, prof. PhDr. Ing,  PhD.</t>
  </si>
  <si>
    <t>Pedagogické myslenie a vzdelávanie na Slovensku v rokoch 1945 až 1989</t>
  </si>
  <si>
    <t>1/0258/18</t>
  </si>
  <si>
    <t>Kaščák Ondrej, doc. PaedDr. PhD.</t>
  </si>
  <si>
    <t>Školská politika v efektoch a dôsledkoch – prípadové štúdie organizácií formálneho vzdelávania</t>
  </si>
  <si>
    <t>2/0134/18</t>
  </si>
  <si>
    <t>Petrová Zuzana, doc. PaedDr. PhD.</t>
  </si>
  <si>
    <t>Pedagogické a vývinopsychologické dopady inovácií predškolského zariadenia</t>
  </si>
  <si>
    <t xml:space="preserve">Spoločný projekt ÚVSK SAV </t>
  </si>
  <si>
    <t>1/0426/18</t>
  </si>
  <si>
    <t>Lukšík Ivan, prof. PhDr. Csc.</t>
  </si>
  <si>
    <t xml:space="preserve">Psychologické, sociokultúrne a biologické zdroje lásky  </t>
  </si>
  <si>
    <t>2/0006/16</t>
  </si>
  <si>
    <t>Holý Dušan, doc. RNDr., CSc.</t>
  </si>
  <si>
    <t>Topológie na funkcionálnych priestoroch a hyperpriestoroch</t>
  </si>
  <si>
    <t>2016-2019</t>
  </si>
  <si>
    <t>spoločný projekt s Matematickým ústavom SAV</t>
  </si>
  <si>
    <t>2/0146/14</t>
  </si>
  <si>
    <t>Kováčik Jozef, doc. RNDr. PhD.</t>
  </si>
  <si>
    <t xml:space="preserve">Fyziologické a metabolické apekty nutričného stresu v liečivých rastlinách </t>
  </si>
  <si>
    <t>2018-2022</t>
  </si>
  <si>
    <t>1/0041/18</t>
  </si>
  <si>
    <t>Rajský Andrej, doc. PhDr. PhD.</t>
  </si>
  <si>
    <t>Verifikácia základnej orientácie na koncept prosociálnosti v etickej výchove 
so zreteľom na vývinové štádiá populácie nižšieho sekundárneho vzdelávania.</t>
  </si>
  <si>
    <t>2/0074/16</t>
  </si>
  <si>
    <t>Bílik René, prof. PaedDr. CSc.</t>
  </si>
  <si>
    <t>Poetika slovenskej literatúry po roku 1945</t>
  </si>
  <si>
    <t>v spolupráci s ÚSL SAV</t>
  </si>
  <si>
    <t>1/0799/18</t>
  </si>
  <si>
    <t>Pokrivčák Anton, prof. PhDr. PhD.</t>
  </si>
  <si>
    <t>Národné literatúry v epoche globalizácie (vznik a vývin americko-slovenskej literatúre a kultúrnej identity)</t>
  </si>
  <si>
    <t>1/0289/16</t>
  </si>
  <si>
    <t>Závodný Andrej, PaedDr. PhD.</t>
  </si>
  <si>
    <t>Hydronymia Malého Dunaja</t>
  </si>
  <si>
    <t>1/0324/17</t>
  </si>
  <si>
    <t>Mydlíková Eva, doc. PhDr., PhD.</t>
  </si>
  <si>
    <t>Identifikácia prejavov sociálnej rizikovosti rodín vo vybratých indikátoroch a ich vplyv na sociálne fungovanie rodín</t>
  </si>
  <si>
    <t>1/2017-12/2019</t>
  </si>
  <si>
    <t>1/0244/17</t>
  </si>
  <si>
    <t xml:space="preserve">Blažíčková Stanislava, doc. </t>
  </si>
  <si>
    <t>Dislipidémie ako rizikový faktor kardiovaskulárnych komborbidít pri systémovom lupus erythematosus</t>
  </si>
  <si>
    <t>01/2017-12/2019</t>
  </si>
  <si>
    <t>1/0322/18</t>
  </si>
  <si>
    <t>Levická Katarína, Mgr.et.Mgr, PhD.</t>
  </si>
  <si>
    <t>Pracujúca chudoba</t>
  </si>
  <si>
    <t>01/2018-12/2020</t>
  </si>
  <si>
    <t xml:space="preserve">TF </t>
  </si>
  <si>
    <t>2/0093/18</t>
  </si>
  <si>
    <t>Hroboň Bohdan, doc. Ing., PhD.</t>
  </si>
  <si>
    <t>Komentár k starozákonným knihám Náhum, Habakuk, Sofoniáš, Aggeus</t>
  </si>
  <si>
    <t>1/0688/18</t>
  </si>
  <si>
    <t>Lichner Miloš SJ, doc. ThLic., D.Th.</t>
  </si>
  <si>
    <t xml:space="preserve">Ošetrovateľská dimenzia pastoračnej charizmy
</t>
  </si>
  <si>
    <t>1/0641/17</t>
  </si>
  <si>
    <t>Kyselica Jozef SJ, doc. ThDr., PhD.</t>
  </si>
  <si>
    <t>Biblia v interkonfesionálnom a kultúrnom kontexte na Slovensku</t>
  </si>
  <si>
    <t>2/0011/17</t>
  </si>
  <si>
    <t xml:space="preserve">Marinčák Šimon, do. ThDr. PaedDr., PhD. </t>
  </si>
  <si>
    <t>Vydanie cyrilského rukopisu z 18. storočia s komentármi a poznámkovým aparátom</t>
  </si>
  <si>
    <t>PrF</t>
  </si>
  <si>
    <t>1/0094/15</t>
  </si>
  <si>
    <t>Jurčová Monika, doc. JUDr., PhD.</t>
  </si>
  <si>
    <t>Porušenie zmluvných povinností a nesplnenie dlhu v súkromnom práve a ich následky – analýza a tvorba terminologicky a systematicky odôvodneného a jednotného systému nápravných prostriedkov pre zmluvné strany podnikateľov, nepodnikateľov aj spotrebiteľov</t>
  </si>
  <si>
    <t>1/0549/15</t>
  </si>
  <si>
    <t>Mosný Peter, Dr.h.c. prof. JUDr., CSc.</t>
  </si>
  <si>
    <t>Právne postavenie Židov na území Slovenskej republiky v rokoch 1939 – 1942 so zreteľom na niektoré vybrané oblasti právnej úpravy  v stredoeurópskom kontexte</t>
  </si>
  <si>
    <t>1/0203/16</t>
  </si>
  <si>
    <t>Barancová Helena, prof. JUDr., DrSc.</t>
  </si>
  <si>
    <t>Vyváženosť práv a povinností zamestnanca a zamestnávateľa v pracovnoprávnych vzťahoch</t>
  </si>
  <si>
    <t>1/0254/16</t>
  </si>
  <si>
    <t>Moravčíková Michaela, ThLic. Mgr., Th.D.</t>
  </si>
  <si>
    <t>Financovanie cirkví a náboženských spoločností</t>
  </si>
  <si>
    <t>1/0764/17</t>
  </si>
  <si>
    <t>Deset Miloš, JUDr., PhD.</t>
  </si>
  <si>
    <t>Informačno-technické prostriedky a prostriedky operatívno-pátracej činnosti získavania informácií dôležitých pre trestné konanie</t>
  </si>
  <si>
    <t>1/0585/17</t>
  </si>
  <si>
    <t>Vráblová Miroslava, doc. JUDr., PhD.</t>
  </si>
  <si>
    <t>Trestnoprávne a kriminologické možnosti eliminácie extrémizmu</t>
  </si>
  <si>
    <t>1/0172/17</t>
  </si>
  <si>
    <t>Gajdošová Martina, doc. JUDr. Mgr., PhD.</t>
  </si>
  <si>
    <t>Združenia ako prvok demokracie a prejav slobody združovania vo verejnoprávnych vzťahoch a súkromnoprávnych vzťahoch</t>
  </si>
  <si>
    <t>1/0556/17</t>
  </si>
  <si>
    <t>Adamová Zuzana, JUDr., PhD.</t>
  </si>
  <si>
    <t>Creative Commons ako nástroj pre sprístupnenie a použitie kreatívneho obsahu, informácií a dát</t>
  </si>
  <si>
    <t>1/0193/18</t>
  </si>
  <si>
    <t>Jankuv Juraj, doc. JUDr., PhD.</t>
  </si>
  <si>
    <t>Environmentalizácia medzinárodného verejného práva</t>
  </si>
  <si>
    <t>1/0200/18</t>
  </si>
  <si>
    <t>Košičiarová Soňa, prof. JUDr., PhD.</t>
  </si>
  <si>
    <t>Aktuálne otázky azylového práva v Slovenskej republike – právna úprava a právna prax</t>
  </si>
  <si>
    <t>1/0082/18</t>
  </si>
  <si>
    <t>Jalč Adrián, doc. JUDr. Ing., PhD.</t>
  </si>
  <si>
    <t>Trestnoprávne aspekty boja proti terorizmu</t>
  </si>
  <si>
    <t>ÚD</t>
  </si>
  <si>
    <t>1/0438/18</t>
  </si>
  <si>
    <t>Manák, Marián, PhDr., PhD.</t>
  </si>
  <si>
    <t>Diplomatické a hospodárske vzťahy medzi Československom a USA v 1. polovici 20. storočia</t>
  </si>
  <si>
    <t>1/0677/18</t>
  </si>
  <si>
    <t>Žažová, Henrieta, PhDr., PhD.</t>
  </si>
  <si>
    <t>Sapientia aedificavit sibi Domum. Sídelné zázemie historickej Trnavskej univerzity (1635 – 1777)</t>
  </si>
  <si>
    <t>VEGA spolu</t>
  </si>
  <si>
    <t>KEGA</t>
  </si>
  <si>
    <t>014TTU-4/2016</t>
  </si>
  <si>
    <t>Mgr. Nicol Sipekiová, PhD.</t>
  </si>
  <si>
    <t>Inovatívne formy vzdelávania vo výučbe latinčiny na stredných školách</t>
  </si>
  <si>
    <t>016STU-4/2017</t>
  </si>
  <si>
    <t>Ing. arch. Ivan Gojdič</t>
  </si>
  <si>
    <t>Interdisciplinárny prístup k ochrane kultúrneho a prírodného dedičstva</t>
  </si>
  <si>
    <t>016TTU-4/2017</t>
  </si>
  <si>
    <t>doc. Mgr. Erika Juríková, PhD.</t>
  </si>
  <si>
    <t>Kultúrne a historické pozadie vzniku latinských diel slovenskej proveniencie v období baroka</t>
  </si>
  <si>
    <t>006TTU-4/2017</t>
  </si>
  <si>
    <t>Danišková Zuzana, Mg,. PhD.</t>
  </si>
  <si>
    <t>Deti utečencov na Slovensku.Konkrétna výzva pre globálno-rozvojové vzdelávanie</t>
  </si>
  <si>
    <t>003TTU-4/2018</t>
  </si>
  <si>
    <t>Pokorný Milan,  PaedDr. PhD.</t>
  </si>
  <si>
    <t xml:space="preserve">Interaktívne aplikácie pre vyučovanie matematiky na základných školách </t>
  </si>
  <si>
    <t>2018-2019</t>
  </si>
  <si>
    <t>003UMB-4/2017</t>
  </si>
  <si>
    <t>Implementácia blended learningu do prípravy budúcich učiteľov matematiky</t>
  </si>
  <si>
    <t>001PU-4/2017</t>
  </si>
  <si>
    <t>Prokop Pavol,  doc. PaedDr. PhD.</t>
  </si>
  <si>
    <t>Ekológia človeka</t>
  </si>
  <si>
    <t>010TTU-4/2017</t>
  </si>
  <si>
    <t>Štofko Miloš, Mgr.PhD.</t>
  </si>
  <si>
    <t>Rudolf Fila: Skicáre</t>
  </si>
  <si>
    <t>2017-2018</t>
  </si>
  <si>
    <t>055UKF-4/2016</t>
  </si>
  <si>
    <t>Pokrivčáková Silvia, prof PaedDr. PhD.</t>
  </si>
  <si>
    <t>Tvorba digittálnych vysokoškolských učebníc a multimediálnej didaktickej podpory pre skupiny predmetov Metodológia lingvodidaktického výskumu a Metodológia literárnodidaktického výskumu</t>
  </si>
  <si>
    <t>012TTU-4/2018</t>
  </si>
  <si>
    <t>Stoffová Veronika, prof. Ing. CSc.</t>
  </si>
  <si>
    <t xml:space="preserve">Interaktívne animačno-simulačné modely vo vzdelávaní </t>
  </si>
  <si>
    <t>015TTU-4/2018</t>
  </si>
  <si>
    <t>Pšenáková Ildikó, Ing. PhD.</t>
  </si>
  <si>
    <t>Interaktivita v elektronických didaktických aplikáciách</t>
  </si>
  <si>
    <t>002TTU-4/2018</t>
  </si>
  <si>
    <t>Mikušiak Marek, Mgr. PhD.</t>
  </si>
  <si>
    <t>Jazyk a komunikačná kompetencia</t>
  </si>
  <si>
    <t>009TTU-4/2018</t>
  </si>
  <si>
    <t>Pupala Branislav prof. PhDr. CSc.</t>
  </si>
  <si>
    <t>Vzdelávanie a starostlivosť o deti v rannom veku (0 – 3) v školskej a sociálnej politike SR: súčastnosť a blízka perspektíva</t>
  </si>
  <si>
    <t>003TTU-4/2016</t>
  </si>
  <si>
    <t>Reguli Ján, Doc. Ing. CSc.</t>
  </si>
  <si>
    <t>Chémia a spoločnosť. Návrh alternatívneho obsahu stredoškolskej chémie a tvorba učebnice pre zvýšenie chemickej gramotnosti študentov a lepší vzťah verejnosti k chémii.</t>
  </si>
  <si>
    <t>006TTU-4/2016</t>
  </si>
  <si>
    <t>Rusnák Martin, prof. MUDr., CSc.</t>
  </si>
  <si>
    <t>Propedeutika epidemiológie</t>
  </si>
  <si>
    <t>1/2016-12/2018</t>
  </si>
  <si>
    <t>KEGA spolu</t>
  </si>
  <si>
    <t>APVV</t>
  </si>
  <si>
    <t>APVV-16-0619</t>
  </si>
  <si>
    <t>Rábik Vladimír, prof.PhDr.,PhD.</t>
  </si>
  <si>
    <t>Rímska kúria a Uhorské kráľovstvo v komunikačnej interakcii v stredoveku(s osobitným zreteľom na územie dnešného Slovenska)</t>
  </si>
  <si>
    <t>2017-2021</t>
  </si>
  <si>
    <t>APVV-15-0294</t>
  </si>
  <si>
    <t>Démuth Andrej,prof.Mgr.Mgr.,PhD.</t>
  </si>
  <si>
    <t>Kognitívne prehodnotenie krásy: Zjednotenie filozofie a kognitívnych štúdií estetického vnímania</t>
  </si>
  <si>
    <t>UCM 11808</t>
  </si>
  <si>
    <t>APVV-15-0085</t>
  </si>
  <si>
    <t>Špajdel Marian,PhDr.,PhD.</t>
  </si>
  <si>
    <t>Autizmus vo svetle emočných, kognitívnych a biologických kontextov</t>
  </si>
  <si>
    <t>APVV-17-0161</t>
  </si>
  <si>
    <t>Juríková Erika,doc.Mgr., PhD.</t>
  </si>
  <si>
    <t>Zanedbané súvislosti. Príležitostné žánre v slovenskej literatúre v 16. a 18. storočí</t>
  </si>
  <si>
    <t>APVV-17-0123</t>
  </si>
  <si>
    <t>Sebapoškodzovanie: vymedzenie, prevalencia, ovplyvňujúce faktory a implikácie pre klinické intervencie</t>
  </si>
  <si>
    <t xml:space="preserve">APVV-17-0489 </t>
  </si>
  <si>
    <t>Poetika textu a poetika udalosti v novodobej slovenskej literatúre 18. – 21. storočia</t>
  </si>
  <si>
    <t>APVV-14-0070</t>
  </si>
  <si>
    <t>Held Ľubomír prof. PhDr. CSc.</t>
  </si>
  <si>
    <t>Prírodovedecké kurikulum pre základnú školu 2020</t>
  </si>
  <si>
    <t>2015-2019</t>
  </si>
  <si>
    <t>DO7RP-0034-12</t>
  </si>
  <si>
    <t>Majdan Marek, doc. PhDr., PhD.</t>
  </si>
  <si>
    <t>Collaborative European Neuro Trauma Effectiveness Research in TBI</t>
  </si>
  <si>
    <t>10/2013-3/2020</t>
  </si>
  <si>
    <t>APVV-14-0646</t>
  </si>
  <si>
    <t>Slaný Jaroslav, prof. MUDr., CSc.</t>
  </si>
  <si>
    <t>Analýza potrieb sociálnej služby v oblasti včasnej intervencie v podmienkach Slovenska</t>
  </si>
  <si>
    <t>7/2015-06/2019</t>
  </si>
  <si>
    <t>APVV-16-0205</t>
  </si>
  <si>
    <t>Identifikácia mechanizmov včasnej diagnostiky CAN syndrómu</t>
  </si>
  <si>
    <t>07/2017-6/2021</t>
  </si>
  <si>
    <t>PP-H2020-18-0045</t>
  </si>
  <si>
    <t>Scaling-up NCD Interventions in South East Asia</t>
  </si>
  <si>
    <t>14.11.2018-31.12.2018</t>
  </si>
  <si>
    <t>15-0189</t>
  </si>
  <si>
    <t>Csontos Ladislav SJ, prof. ThDr. RNDr., PhD.</t>
  </si>
  <si>
    <t>Vybrané faktory prorodinnej stratégie</t>
  </si>
  <si>
    <t>2016-2020</t>
  </si>
  <si>
    <t>Komentár ku knihe Žalmov II. a III.</t>
  </si>
  <si>
    <t>14-029</t>
  </si>
  <si>
    <t>Cyrilské písomníctvo na Slovensku do 18. storočia</t>
  </si>
  <si>
    <t>APVV-14-0061</t>
  </si>
  <si>
    <t>Rozširovanie sociálnej funkcie slovenského súkromného práva pri uplatňovaní zásad európskeho práva</t>
  </si>
  <si>
    <t>APVV-15-0066</t>
  </si>
  <si>
    <t>Nové technológie v pracovnom práve a ochrana zamestnanca</t>
  </si>
  <si>
    <t>APVV-16-0106</t>
  </si>
  <si>
    <t>Trestnoprávna ochrana života a zdravia v podmienkach Slovenskej republiky</t>
  </si>
  <si>
    <t>APVV-17-0022</t>
  </si>
  <si>
    <t>Vladár Vojtech, doc. JUDr., PhD.</t>
  </si>
  <si>
    <t xml:space="preserve">Rímsko-kánonické vplyvy na slovenské verejné právo </t>
  </si>
  <si>
    <t>APVV-17-0056</t>
  </si>
  <si>
    <t>Káčer Marek, doc. Mgr., PhD.</t>
  </si>
  <si>
    <t>Ústava liberálno-demokratického štátu a radikalizácia politickej kultúry</t>
  </si>
  <si>
    <t>APVV-17-0562</t>
  </si>
  <si>
    <t>Csach Kristián, doc. JUDr., PhD.</t>
  </si>
  <si>
    <t>Zmluvy uzatvárané prostredníctvom elektronických platforiem</t>
  </si>
  <si>
    <t>APVV spolu</t>
  </si>
  <si>
    <t>Volkswagen Slovakia</t>
  </si>
  <si>
    <t>001/18_TK</t>
  </si>
  <si>
    <t>Žoldošová Kristína, doc. PaedDr. PhD.</t>
  </si>
  <si>
    <t>Technika hrou od základných škôl III.</t>
  </si>
  <si>
    <t>166/17_TK</t>
  </si>
  <si>
    <t>Technika hrou od základných škôl II.</t>
  </si>
  <si>
    <t>MŠ</t>
  </si>
  <si>
    <t>NOZ</t>
  </si>
  <si>
    <t>Brňová Jaroslava, RNDr., PhD.</t>
  </si>
  <si>
    <t>Molekulárno epidemiologická charakteristika baktérií izolovaných z lôžkových zdravotníckych zariadení na Slovensku a jej využitie pre optimalizáciu diagnostiky a prevenívnych opatrení v nemocničnej hygiene</t>
  </si>
  <si>
    <t>12/2018-30.9.2019</t>
  </si>
  <si>
    <t>Ostatné domáce spolu</t>
  </si>
  <si>
    <t xml:space="preserve">Domáce spolu </t>
  </si>
  <si>
    <t xml:space="preserve">Zahraničné </t>
  </si>
  <si>
    <t>Z</t>
  </si>
  <si>
    <t>H2020-19-2018-2019</t>
  </si>
  <si>
    <t>Hrnčiarik Erik,doc.Dr.Phil.</t>
  </si>
  <si>
    <t>Communication role on perception nad beliets of EU Citizens about Science</t>
  </si>
  <si>
    <t>Visegrad Scholarship</t>
  </si>
  <si>
    <t>#51810185</t>
  </si>
  <si>
    <t>Martinkovič Marcel,Mgr.,PhD.</t>
  </si>
  <si>
    <t>ERASMUS+ Programme</t>
  </si>
  <si>
    <t>590777-EPP-1-2017-1-DE-SPO-SCP</t>
  </si>
  <si>
    <t>Masaryková Dana, Mgr. PhD.</t>
  </si>
  <si>
    <t>Basic Motor Competencies in Europe - Assesment and Promotion  MOBAK</t>
  </si>
  <si>
    <t>PdF.</t>
  </si>
  <si>
    <t>Danube Transnational Programme</t>
  </si>
  <si>
    <t>DTP2-038-2.3</t>
  </si>
  <si>
    <t>Pekárik Ladislav, Mgr. PhD.</t>
  </si>
  <si>
    <t>Managing and restoring aquatic EcologicAL corridors for migratory fiSh species in the danUbe RivEr baSin  Manažment a obnova akvatických ekologických koridorov migrujúcich druhov rýb v povodí Dunaja (Measures)</t>
  </si>
  <si>
    <t>2018-1-SK01-KA201-046344-01</t>
  </si>
  <si>
    <t>Curriculum for Cultural and social diversity in preschool educationKUSODIV</t>
  </si>
  <si>
    <t>dr. Josef Raabe Slovensko Program Erasmus+)</t>
  </si>
  <si>
    <t>2016-1-SK01-KA201-022549-TU</t>
  </si>
  <si>
    <t>The Implementation of the Interactive Science for Kids and Youngsters in Primary Education (I_S.K.Y.P.E.)</t>
  </si>
  <si>
    <t>Gloucestershire University (dotačný program Erasmus+)</t>
  </si>
  <si>
    <t>V1-2015-10-16</t>
  </si>
  <si>
    <t>Brestovanský Martin  Mgr. PhD.</t>
  </si>
  <si>
    <t xml:space="preserve">Projekt RIDE (Zdroje pre inklúziu, rôznorodosť a rovnosť príležitostí/Resources for Inclusion, Diversity and Equality) </t>
  </si>
  <si>
    <t>2015-2017</t>
  </si>
  <si>
    <t>EÚ-FP7</t>
  </si>
  <si>
    <t>Nadácia Zlato</t>
  </si>
  <si>
    <t>ZLATO_NS_2018.Doc-CZ1567/2018</t>
  </si>
  <si>
    <t>Brňová Jaroslava, RNDr.PhD.</t>
  </si>
  <si>
    <t>Výskum RNDr.Brňovej týkajúci sa antibiotickej rezistencie pri infekčných chorobách</t>
  </si>
  <si>
    <t>12.11.2018 - 2019</t>
  </si>
  <si>
    <t>TF</t>
  </si>
  <si>
    <t>Česká provincie TJ</t>
  </si>
  <si>
    <t xml:space="preserve">Z-18-104/0022-00
</t>
  </si>
  <si>
    <t xml:space="preserve">Eschatologická spiritualita v diele T. Špidlíka
</t>
  </si>
  <si>
    <t xml:space="preserve">Z-18-104/0023-00
</t>
  </si>
  <si>
    <t>Legislatívne normy regulujúce liturgické slávenie byzantskej Cirkvi</t>
  </si>
  <si>
    <t xml:space="preserve">Z-18-104/0024-00
</t>
  </si>
  <si>
    <t>Nemec Rastislav, doc. PhDr., PhD.</t>
  </si>
  <si>
    <t>Sémantická analýza spisu P. J. Oliviho</t>
  </si>
  <si>
    <t xml:space="preserve">Z-18-104/0025-00
</t>
  </si>
  <si>
    <t>Heczei Marek,  ThLic., PhD.</t>
  </si>
  <si>
    <t xml:space="preserve">Kompendium dogmatického učenia Cirkvi o anjeloch a démonoch
</t>
  </si>
  <si>
    <t>Z-18-104/0026-00</t>
  </si>
  <si>
    <t>Svedectvo viery</t>
  </si>
  <si>
    <t xml:space="preserve">Agentúra Porticus </t>
  </si>
  <si>
    <t xml:space="preserve">Z-18-104/0027-00
</t>
  </si>
  <si>
    <t>"We open the door"</t>
  </si>
  <si>
    <t>Erasmus+</t>
  </si>
  <si>
    <t>CZ01-KA204</t>
  </si>
  <si>
    <t>Šmidová Mária, doc. PhDr., PhD.</t>
  </si>
  <si>
    <t>Slezská diakonie</t>
  </si>
  <si>
    <t>Zahraničné spolu</t>
  </si>
  <si>
    <t>Poskytovateľ finančných prostriedkov (grantová agentúra, objednávateľ)</t>
  </si>
  <si>
    <t>Grant (G) objed-návka (O)</t>
  </si>
  <si>
    <t>Domáce (D)/ zahraničné (Z)</t>
  </si>
  <si>
    <t>Obdobie riešenia projektu     (od - do)</t>
  </si>
  <si>
    <t>Objem dotácie/ finančných prostriedkov prijatých VŠ 
na jej účet 
v období od 1.1. do 31.12.
v eur
v kategórii BV</t>
  </si>
  <si>
    <t>Objem dotácie/ finančných prostriedkov prijatých VŠ 
na jej účet 
v období od 1.1. do 31.12.
v eur
v kategórii KV</t>
  </si>
  <si>
    <t>Mesto Trnava</t>
  </si>
  <si>
    <t>520/2018</t>
  </si>
  <si>
    <t>2018-2018</t>
  </si>
  <si>
    <t>Erasmus+ 2018-1-AT01-KA202-039302</t>
  </si>
  <si>
    <t>Botek Ondrej, doc. PhDr., PhD.</t>
  </si>
  <si>
    <t>Improving Assistance in Inclusive Educational Settings</t>
  </si>
  <si>
    <t>10/2018-09/2020</t>
  </si>
  <si>
    <t>Erasmus+ 586291-EPP-1-2017-1-RO-EPPKA2-CBHE-JP</t>
  </si>
  <si>
    <t>Strenghtening public health research capacity to inform evidence based policies in Tunisia</t>
  </si>
  <si>
    <t>10/2017-10/2020</t>
  </si>
  <si>
    <t>Nadácia Jána Murgaša</t>
  </si>
  <si>
    <t>Darovacia Zmluva</t>
  </si>
  <si>
    <t>Dobríková Patricia,doc.Mgr.PhDr.</t>
  </si>
  <si>
    <t>zabezpečenie 8.ročníka medzinárodnej konferencie Hospicovej a paliatívnej starostlivosti</t>
  </si>
  <si>
    <t>CEEPUS</t>
  </si>
  <si>
    <t>CIII-HU-0803-05-1718</t>
  </si>
  <si>
    <t>mobilita CEEPUS</t>
  </si>
  <si>
    <t>Consumers, Health, Agriculture and Food Executive Agency (CHAFEA)</t>
  </si>
  <si>
    <t>SH-CAPAC s názvom „Supporting health coordination, assessments, planning, access to health care and capacity building in Member States under particular migratory pressure“</t>
  </si>
  <si>
    <t>Slovenská akademická asociácia pre medzinárodnú spoluprácu - Národná agentúra programu Erasmus+ pre vzdelávanie a odbornú prípravu</t>
  </si>
  <si>
    <t>2017-1-SK01-KA103-034981</t>
  </si>
  <si>
    <t>Mobilita študentov a zamestnancov vysokých škôl medzi krajinami programu v rámci programu Erasmus+, Kľúčová akcia 1: Vzdelávacia mobilita jednotlivcov</t>
  </si>
  <si>
    <t>2018-1-SK01-KA103-045904</t>
  </si>
  <si>
    <t>2017-1-SK01-KA107-034986</t>
  </si>
  <si>
    <t>Mobilita študentov a zamestnancov vysokých škôl medzi krajinami programu  a partnerskými krajinami v rámci programu Erasmus+, Kľúčová akcia 1: Vzdelávacia mobilita jednotlivcov</t>
  </si>
  <si>
    <t>2018-1-SK01-KA107-045965</t>
  </si>
  <si>
    <t>Agentúra na podporu výskumu a vývoja</t>
  </si>
  <si>
    <t xml:space="preserve">dotácia </t>
  </si>
  <si>
    <t>Communication role on perception and beliefs of EU Citizens about Science</t>
  </si>
  <si>
    <t>Grant (G)/ objed-návka (O)</t>
  </si>
  <si>
    <t>Domáce (D)/ zahra-ničné (Z)</t>
  </si>
  <si>
    <t>Cyklus prednášok: Nové objavy a interdisciplinárny výskum archeologických pamiatok</t>
  </si>
  <si>
    <t>1.1.2019-31.12.2022</t>
  </si>
  <si>
    <t>1.12.2018-30.11.2020</t>
  </si>
  <si>
    <t>RE</t>
  </si>
  <si>
    <t>Daňová Miroslava,Mgr., PhD.</t>
  </si>
  <si>
    <t>Hrnčiarik Erik, doc.Dr.phil.</t>
  </si>
  <si>
    <t>Rusnák Martin, prof.MUDr., CSc.</t>
  </si>
  <si>
    <t>Marinčák Šimon, doc. ThDr. PaedDr., PhD.</t>
  </si>
  <si>
    <t>Ústav dejín</t>
  </si>
  <si>
    <t>ZZY - 5</t>
  </si>
  <si>
    <t>YVV - 1</t>
  </si>
  <si>
    <t>ZYZ - 5</t>
  </si>
  <si>
    <t>ZYY - 1</t>
  </si>
  <si>
    <t>ZYX - 1</t>
  </si>
  <si>
    <t>ZYV - 1</t>
  </si>
  <si>
    <t>ZVZ - 1</t>
  </si>
  <si>
    <t>ZVY - 2</t>
  </si>
  <si>
    <t>ZVX - 3</t>
  </si>
  <si>
    <t>ZVV - 5</t>
  </si>
  <si>
    <t>ZZY - 4</t>
  </si>
  <si>
    <t>YZY - 1</t>
  </si>
  <si>
    <t>ZZV - 2</t>
  </si>
  <si>
    <t>ZYY - 5</t>
  </si>
  <si>
    <t>ZYX - 4</t>
  </si>
  <si>
    <t>ZVZ - 4</t>
  </si>
  <si>
    <t>ZVY - 9</t>
  </si>
  <si>
    <t>ZVX - 2</t>
  </si>
  <si>
    <t>ZVV - 7</t>
  </si>
  <si>
    <t>ZZY</t>
  </si>
  <si>
    <t>Rónaiová Veronika</t>
  </si>
  <si>
    <t>Dedičstvo</t>
  </si>
  <si>
    <t>Považská galéria umenia v Žiline, Žilina</t>
  </si>
  <si>
    <t>27. 09. - 18. 11. 2018</t>
  </si>
  <si>
    <t>Štofko Miloš</t>
  </si>
  <si>
    <t>Galéria 19, Bratislava</t>
  </si>
  <si>
    <t>06. 12. 2018 - 20. 01. 2019</t>
  </si>
  <si>
    <t>Baláž Blažej</t>
  </si>
  <si>
    <t>Stredoslovenská galéria, Banská Bystrica</t>
  </si>
  <si>
    <t>24. 04. - 17. 06. 2018</t>
  </si>
  <si>
    <t>Gajdoš Roman</t>
  </si>
  <si>
    <t>Roman Gajdoš: Povinnosť najmä okrem iného</t>
  </si>
  <si>
    <t>Galéria Medium, Bratislava</t>
  </si>
  <si>
    <t>05. - 29. 04. 2018</t>
  </si>
  <si>
    <t>ZYZ</t>
  </si>
  <si>
    <t>International Print Triennale Krakow 2018</t>
  </si>
  <si>
    <t>International Print Triennale Krakow, Krakow</t>
  </si>
  <si>
    <t>06. 07. - 26. 08. 2018</t>
  </si>
  <si>
    <t>Branišová Zuzana</t>
  </si>
  <si>
    <t>6. textilművészeti triennálé / The 6th Triennial of Textile Art : Fal - és tértextil / tapestry</t>
  </si>
  <si>
    <t>Szombathelyi Képtár, Szombathely</t>
  </si>
  <si>
    <t>29. 06. - 02. 09. 2018</t>
  </si>
  <si>
    <t>6. Nemzetközi Miniatűrtextil Triennálé / The 6th International Triennial of Miniature Textiles</t>
  </si>
  <si>
    <t>Balážová Mária</t>
  </si>
  <si>
    <t>Hommage a Peter Vajda</t>
  </si>
  <si>
    <t>Museum Kampa - Nadace Jana a Medy Mládkových, Praha</t>
  </si>
  <si>
    <t>21. 07. - 30. 09. 2018</t>
  </si>
  <si>
    <t>Osten Biennial of Drawing Skopje 2018</t>
  </si>
  <si>
    <t>Osten Biennial of Drawing Skopje, Skopje</t>
  </si>
  <si>
    <t>13. 09. - 12. 12. 2018</t>
  </si>
  <si>
    <t>ZYY</t>
  </si>
  <si>
    <t>Blažo Cyril</t>
  </si>
  <si>
    <t>24. 05. - 24. 06. 2018</t>
  </si>
  <si>
    <t>ZYX</t>
  </si>
  <si>
    <t>Slovenský inštitút v Prahe, Praha</t>
  </si>
  <si>
    <t>29. 10. - 30. 11. 2018</t>
  </si>
  <si>
    <t>ZYV</t>
  </si>
  <si>
    <t>Galéria Jána Koniarka v Trnave, Trnava</t>
  </si>
  <si>
    <t>17. 05. - 29. 07. 2018</t>
  </si>
  <si>
    <t>ZVZ</t>
  </si>
  <si>
    <t>Galerie hlavního města Prahy, Praha</t>
  </si>
  <si>
    <t>12. 12. 2018 - 24. 03. 2019</t>
  </si>
  <si>
    <t>ZVY</t>
  </si>
  <si>
    <t>Galéria mesta Bratislavy - Pálffyho palác, Bratislava</t>
  </si>
  <si>
    <t>08. 02. - 10. 06. 2018</t>
  </si>
  <si>
    <t>Užitočná fotografia. Fotografia v súčasnom slovenskom umení</t>
  </si>
  <si>
    <t>Slovenská národná galéria, Bratislava</t>
  </si>
  <si>
    <t>09. 11. 2018 - 17. 02. 2019</t>
  </si>
  <si>
    <t>ZVX</t>
  </si>
  <si>
    <t>Novembarski salon vizuelnih umetnosti 2018 / November salon of visual arts 2018</t>
  </si>
  <si>
    <t>Udruženje likovnih i primenjenih umetnika Kraljevo, Kraljevo</t>
  </si>
  <si>
    <t>15. 11. - 31. 12. 2018</t>
  </si>
  <si>
    <t>Join The Dots / Unire le distanze</t>
  </si>
  <si>
    <t>Salone degli Incanti, Trieste</t>
  </si>
  <si>
    <t>29. 05. - 02. 09. 2018</t>
  </si>
  <si>
    <t>ZVV</t>
  </si>
  <si>
    <t>Dokopydanie: meandre slovenskej asambláže</t>
  </si>
  <si>
    <t>Galéria Z, Bratislava</t>
  </si>
  <si>
    <t>13. 09. - 21. 10. 2018</t>
  </si>
  <si>
    <t>Galéria Miloša Alexandra Bazovského v Trenčíne, Trenčín</t>
  </si>
  <si>
    <t>08. 03. - 29. 04. 2018</t>
  </si>
  <si>
    <t>Umelka, Galéria slovenskej výtvarnej únie, Bratislava</t>
  </si>
  <si>
    <t>28. 06. - 29. 07. 2018</t>
  </si>
  <si>
    <t>Náboj</t>
  </si>
  <si>
    <t>Photoportgallery, Bratislava</t>
  </si>
  <si>
    <t>12. 12. - 27. 12. 2018</t>
  </si>
  <si>
    <t>YVV</t>
  </si>
  <si>
    <t>TOTO! je Kabinet ilustrácie V.</t>
  </si>
  <si>
    <t>Slovenské Banské múzeum, Galéria Jozefa Kollára, Banská Štiavnica</t>
  </si>
  <si>
    <t>09. 03. - 18. 07. 2018</t>
  </si>
  <si>
    <t>Žena ulica dlaň kosť: ženy v zbierkovom fonde GMAB</t>
  </si>
  <si>
    <t>GCM do GMB: delimitovaná zbierka Galérie Cypriána Majerníka (2011-2013) do Galérie mesta Bratislavy</t>
  </si>
  <si>
    <t>Total Romantic: súčasná imaginácia vo svete maliarok</t>
  </si>
  <si>
    <t>V priebehu roka 2018 neboli Trnavskej univerzite v Trnave pozastavené žiadne práva.</t>
  </si>
  <si>
    <t>Blažej Baláž: ghOstwriter</t>
  </si>
  <si>
    <t>Cyril Blažo, Martin Kochan: Maľba</t>
  </si>
  <si>
    <t>Cyril Blažo - Martin Kochan: Plodné obdobie</t>
  </si>
  <si>
    <t>Sonda 1: Príběh slovenského (post)konceptuálního umění</t>
  </si>
  <si>
    <t>Konkrétne leto: súčasné európske geometrické tendencie / Concrete summer: contemporary European geometrical tendencies</t>
  </si>
  <si>
    <t>3.1.13. Sociálna psychológia a psychológia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</si>
</sst>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.0"/>
  </numFmts>
  <fonts count="41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8"/>
      <color indexed="81"/>
      <name val="Tahoma"/>
      <family val="2"/>
      <charset val="238"/>
    </font>
    <font>
      <sz val="18"/>
      <color rgb="FFFF0000"/>
      <name val="Times New Roman"/>
      <family val="1"/>
      <charset val="238"/>
    </font>
    <font>
      <sz val="20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FFC00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12" fillId="0" borderId="0" applyFont="0" applyFill="0" applyBorder="0" applyAlignment="0" applyProtection="0"/>
    <xf numFmtId="0" fontId="18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5" fillId="0" borderId="0"/>
    <xf numFmtId="43" fontId="12" fillId="0" borderId="0" applyFont="0" applyFill="0" applyBorder="0" applyAlignment="0" applyProtection="0"/>
    <xf numFmtId="0" fontId="6" fillId="0" borderId="0"/>
    <xf numFmtId="0" fontId="22" fillId="0" borderId="0"/>
  </cellStyleXfs>
  <cellXfs count="7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6" fillId="0" borderId="0" xfId="0" applyFont="1" applyFill="1"/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0" xfId="0" applyFont="1"/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Alignment="1">
      <alignment vertical="top" wrapText="1"/>
    </xf>
    <xf numFmtId="3" fontId="17" fillId="0" borderId="0" xfId="0" applyNumberFormat="1" applyFont="1" applyFill="1" applyBorder="1" applyAlignment="1">
      <alignment vertical="top" wrapText="1"/>
    </xf>
    <xf numFmtId="0" fontId="16" fillId="0" borderId="0" xfId="0" applyFont="1" applyBorder="1" applyAlignment="1">
      <alignment vertical="top"/>
    </xf>
    <xf numFmtId="3" fontId="17" fillId="0" borderId="0" xfId="2" applyNumberFormat="1" applyFont="1" applyFill="1" applyBorder="1" applyAlignment="1">
      <alignment vertical="top" wrapText="1"/>
    </xf>
    <xf numFmtId="3" fontId="19" fillId="0" borderId="0" xfId="2" applyNumberFormat="1" applyFont="1" applyFill="1" applyBorder="1" applyAlignment="1">
      <alignment vertical="center" wrapText="1"/>
    </xf>
    <xf numFmtId="3" fontId="17" fillId="0" borderId="0" xfId="2" applyNumberFormat="1" applyFont="1" applyBorder="1" applyAlignment="1">
      <alignment vertical="top" wrapText="1"/>
    </xf>
    <xf numFmtId="3" fontId="17" fillId="0" borderId="0" xfId="2" applyNumberFormat="1" applyFont="1" applyBorder="1" applyAlignment="1">
      <alignment vertical="center" wrapText="1"/>
    </xf>
    <xf numFmtId="3" fontId="17" fillId="0" borderId="0" xfId="3" applyNumberFormat="1" applyFont="1" applyFill="1" applyBorder="1" applyAlignment="1">
      <alignment vertical="center" wrapText="1"/>
    </xf>
    <xf numFmtId="3" fontId="17" fillId="0" borderId="0" xfId="4" applyNumberFormat="1" applyFont="1" applyFill="1" applyBorder="1" applyAlignment="1">
      <alignment vertical="center" wrapText="1"/>
    </xf>
    <xf numFmtId="3" fontId="17" fillId="0" borderId="0" xfId="5" applyNumberFormat="1" applyFont="1" applyFill="1" applyBorder="1" applyAlignment="1">
      <alignment vertical="center" wrapText="1"/>
    </xf>
    <xf numFmtId="0" fontId="16" fillId="0" borderId="0" xfId="0" applyFont="1" applyBorder="1" applyAlignment="1"/>
    <xf numFmtId="0" fontId="8" fillId="0" borderId="0" xfId="0" applyFont="1" applyAlignment="1">
      <alignment vertical="center"/>
    </xf>
    <xf numFmtId="0" fontId="16" fillId="0" borderId="0" xfId="0" applyFont="1" applyBorder="1" applyAlignment="1">
      <alignment vertical="top" wrapText="1"/>
    </xf>
    <xf numFmtId="3" fontId="17" fillId="0" borderId="0" xfId="3" applyNumberFormat="1" applyFont="1" applyFill="1" applyBorder="1" applyAlignment="1">
      <alignment vertical="top" wrapText="1"/>
    </xf>
    <xf numFmtId="3" fontId="17" fillId="0" borderId="0" xfId="4" applyNumberFormat="1" applyFont="1" applyFill="1" applyBorder="1" applyAlignment="1">
      <alignment vertical="top" wrapText="1"/>
    </xf>
    <xf numFmtId="3" fontId="17" fillId="0" borderId="0" xfId="5" applyNumberFormat="1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8" xfId="0" applyBorder="1" applyAlignment="1">
      <alignment wrapText="1"/>
    </xf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 applyAlignment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6" xfId="0" applyFill="1" applyBorder="1" applyAlignment="1">
      <alignment wrapText="1"/>
    </xf>
    <xf numFmtId="0" fontId="0" fillId="0" borderId="47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33" xfId="0" applyFill="1" applyBorder="1"/>
    <xf numFmtId="0" fontId="0" fillId="0" borderId="39" xfId="0" applyFill="1" applyBorder="1"/>
    <xf numFmtId="0" fontId="0" fillId="0" borderId="48" xfId="0" applyFill="1" applyBorder="1" applyAlignment="1">
      <alignment wrapText="1"/>
    </xf>
    <xf numFmtId="0" fontId="0" fillId="0" borderId="41" xfId="0" applyFill="1" applyBorder="1" applyAlignment="1">
      <alignment wrapText="1"/>
    </xf>
    <xf numFmtId="0" fontId="0" fillId="0" borderId="41" xfId="0" applyFill="1" applyBorder="1"/>
    <xf numFmtId="0" fontId="0" fillId="0" borderId="49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6" xfId="0" applyFill="1" applyBorder="1"/>
    <xf numFmtId="0" fontId="0" fillId="2" borderId="37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left"/>
    </xf>
    <xf numFmtId="0" fontId="20" fillId="2" borderId="1" xfId="0" applyFont="1" applyFill="1" applyBorder="1"/>
    <xf numFmtId="0" fontId="20" fillId="2" borderId="54" xfId="0" applyFont="1" applyFill="1" applyBorder="1"/>
    <xf numFmtId="0" fontId="20" fillId="2" borderId="52" xfId="0" applyFont="1" applyFill="1" applyBorder="1"/>
    <xf numFmtId="0" fontId="20" fillId="2" borderId="1" xfId="1" applyNumberFormat="1" applyFont="1" applyFill="1" applyBorder="1"/>
    <xf numFmtId="164" fontId="20" fillId="2" borderId="1" xfId="0" applyNumberFormat="1" applyFont="1" applyFill="1" applyBorder="1"/>
    <xf numFmtId="164" fontId="20" fillId="2" borderId="54" xfId="0" applyNumberFormat="1" applyFont="1" applyFill="1" applyBorder="1"/>
    <xf numFmtId="0" fontId="20" fillId="0" borderId="33" xfId="0" applyFont="1" applyFill="1" applyBorder="1" applyAlignment="1">
      <alignment horizontal="left" wrapText="1"/>
    </xf>
    <xf numFmtId="0" fontId="20" fillId="0" borderId="1" xfId="1" applyNumberFormat="1" applyFont="1" applyFill="1" applyBorder="1"/>
    <xf numFmtId="164" fontId="20" fillId="0" borderId="1" xfId="0" applyNumberFormat="1" applyFont="1" applyFill="1" applyBorder="1"/>
    <xf numFmtId="164" fontId="20" fillId="0" borderId="39" xfId="0" applyNumberFormat="1" applyFont="1" applyFill="1" applyBorder="1"/>
    <xf numFmtId="164" fontId="20" fillId="0" borderId="33" xfId="0" applyNumberFormat="1" applyFont="1" applyFill="1" applyBorder="1"/>
    <xf numFmtId="164" fontId="20" fillId="0" borderId="8" xfId="0" applyNumberFormat="1" applyFont="1" applyFill="1" applyBorder="1"/>
    <xf numFmtId="0" fontId="20" fillId="0" borderId="33" xfId="0" applyFont="1" applyBorder="1" applyAlignment="1">
      <alignment horizontal="left" wrapText="1"/>
    </xf>
    <xf numFmtId="0" fontId="20" fillId="0" borderId="1" xfId="0" applyFont="1" applyBorder="1"/>
    <xf numFmtId="0" fontId="20" fillId="0" borderId="39" xfId="0" applyFont="1" applyBorder="1"/>
    <xf numFmtId="0" fontId="20" fillId="0" borderId="33" xfId="0" applyFont="1" applyBorder="1"/>
    <xf numFmtId="0" fontId="20" fillId="2" borderId="33" xfId="0" applyFont="1" applyFill="1" applyBorder="1" applyAlignment="1">
      <alignment horizontal="left" wrapText="1"/>
    </xf>
    <xf numFmtId="0" fontId="20" fillId="2" borderId="3" xfId="0" applyFont="1" applyFill="1" applyBorder="1"/>
    <xf numFmtId="0" fontId="20" fillId="2" borderId="36" xfId="0" applyFont="1" applyFill="1" applyBorder="1"/>
    <xf numFmtId="0" fontId="20" fillId="2" borderId="34" xfId="0" applyFont="1" applyFill="1" applyBorder="1"/>
    <xf numFmtId="0" fontId="20" fillId="2" borderId="27" xfId="0" applyFont="1" applyFill="1" applyBorder="1" applyAlignment="1">
      <alignment horizontal="left" wrapText="1"/>
    </xf>
    <xf numFmtId="164" fontId="20" fillId="2" borderId="13" xfId="1" applyNumberFormat="1" applyFont="1" applyFill="1" applyBorder="1"/>
    <xf numFmtId="164" fontId="20" fillId="2" borderId="31" xfId="1" applyNumberFormat="1" applyFont="1" applyFill="1" applyBorder="1"/>
    <xf numFmtId="164" fontId="20" fillId="2" borderId="51" xfId="1" applyNumberFormat="1" applyFont="1" applyFill="1" applyBorder="1"/>
    <xf numFmtId="0" fontId="20" fillId="0" borderId="0" xfId="0" applyFont="1" applyAlignment="1">
      <alignment horizontal="left"/>
    </xf>
    <xf numFmtId="164" fontId="20" fillId="2" borderId="41" xfId="0" applyNumberFormat="1" applyFont="1" applyFill="1" applyBorder="1"/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2" borderId="8" xfId="0" applyFont="1" applyFill="1" applyBorder="1"/>
    <xf numFmtId="164" fontId="20" fillId="2" borderId="8" xfId="0" applyNumberFormat="1" applyFont="1" applyFill="1" applyBorder="1"/>
    <xf numFmtId="0" fontId="20" fillId="0" borderId="8" xfId="0" applyFont="1" applyBorder="1"/>
    <xf numFmtId="0" fontId="20" fillId="2" borderId="17" xfId="0" applyFont="1" applyFill="1" applyBorder="1"/>
    <xf numFmtId="164" fontId="20" fillId="2" borderId="53" xfId="1" applyNumberFormat="1" applyFont="1" applyFill="1" applyBorder="1"/>
    <xf numFmtId="0" fontId="20" fillId="2" borderId="40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164" fontId="20" fillId="0" borderId="41" xfId="0" applyNumberFormat="1" applyFont="1" applyFill="1" applyBorder="1"/>
    <xf numFmtId="0" fontId="20" fillId="0" borderId="41" xfId="0" applyFont="1" applyBorder="1"/>
    <xf numFmtId="0" fontId="20" fillId="2" borderId="49" xfId="0" applyFont="1" applyFill="1" applyBorder="1"/>
    <xf numFmtId="164" fontId="20" fillId="2" borderId="42" xfId="1" applyNumberFormat="1" applyFont="1" applyFill="1" applyBorder="1"/>
    <xf numFmtId="164" fontId="20" fillId="2" borderId="52" xfId="0" applyNumberFormat="1" applyFont="1" applyFill="1" applyBorder="1"/>
    <xf numFmtId="0" fontId="8" fillId="0" borderId="0" xfId="0" applyFont="1" applyFill="1" applyBorder="1" applyAlignment="1">
      <alignment wrapText="1"/>
    </xf>
    <xf numFmtId="0" fontId="26" fillId="0" borderId="0" xfId="0" applyFont="1"/>
    <xf numFmtId="0" fontId="27" fillId="0" borderId="0" xfId="0" applyFont="1"/>
    <xf numFmtId="0" fontId="29" fillId="0" borderId="4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29" fillId="0" borderId="0" xfId="0" applyFont="1"/>
    <xf numFmtId="0" fontId="29" fillId="0" borderId="4" xfId="0" applyFont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wrapText="1"/>
    </xf>
    <xf numFmtId="0" fontId="29" fillId="0" borderId="13" xfId="0" applyFont="1" applyBorder="1" applyAlignment="1">
      <alignment wrapText="1"/>
    </xf>
    <xf numFmtId="0" fontId="29" fillId="0" borderId="13" xfId="0" applyFont="1" applyFill="1" applyBorder="1" applyAlignment="1">
      <alignment horizontal="center" wrapText="1"/>
    </xf>
    <xf numFmtId="0" fontId="29" fillId="0" borderId="31" xfId="0" applyFont="1" applyBorder="1" applyAlignment="1">
      <alignment wrapText="1"/>
    </xf>
    <xf numFmtId="0" fontId="29" fillId="3" borderId="1" xfId="0" applyFont="1" applyFill="1" applyBorder="1" applyAlignment="1">
      <alignment horizontal="center" vertical="center"/>
    </xf>
    <xf numFmtId="0" fontId="32" fillId="0" borderId="0" xfId="0" applyFont="1"/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Border="1"/>
    <xf numFmtId="0" fontId="28" fillId="0" borderId="3" xfId="0" applyFont="1" applyBorder="1" applyAlignment="1">
      <alignment horizontal="left"/>
    </xf>
    <xf numFmtId="0" fontId="29" fillId="0" borderId="3" xfId="0" applyFont="1" applyBorder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164" fontId="28" fillId="2" borderId="1" xfId="0" applyNumberFormat="1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29" fillId="0" borderId="0" xfId="0" applyFont="1" applyAlignment="1"/>
    <xf numFmtId="0" fontId="29" fillId="0" borderId="1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0" fontId="29" fillId="0" borderId="3" xfId="0" applyFont="1" applyBorder="1" applyAlignment="1">
      <alignment vertical="center"/>
    </xf>
    <xf numFmtId="0" fontId="29" fillId="0" borderId="3" xfId="0" applyFont="1" applyBorder="1" applyAlignment="1">
      <alignment horizontal="center" vertical="center"/>
    </xf>
    <xf numFmtId="2" fontId="29" fillId="0" borderId="4" xfId="1" applyNumberFormat="1" applyFont="1" applyBorder="1" applyAlignment="1">
      <alignment horizontal="center"/>
    </xf>
    <xf numFmtId="164" fontId="29" fillId="0" borderId="4" xfId="0" applyNumberFormat="1" applyFont="1" applyBorder="1" applyAlignment="1">
      <alignment horizontal="center"/>
    </xf>
    <xf numFmtId="164" fontId="29" fillId="0" borderId="4" xfId="1" applyNumberFormat="1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1" xfId="1" applyNumberFormat="1" applyFont="1" applyBorder="1" applyAlignment="1">
      <alignment horizontal="center"/>
    </xf>
    <xf numFmtId="164" fontId="29" fillId="0" borderId="1" xfId="1" applyNumberFormat="1" applyFont="1" applyFill="1" applyBorder="1" applyAlignment="1">
      <alignment horizontal="center"/>
    </xf>
    <xf numFmtId="164" fontId="29" fillId="0" borderId="3" xfId="0" applyNumberFormat="1" applyFont="1" applyBorder="1" applyAlignment="1">
      <alignment horizontal="center"/>
    </xf>
    <xf numFmtId="164" fontId="29" fillId="0" borderId="3" xfId="1" applyNumberFormat="1" applyFont="1" applyBorder="1" applyAlignment="1">
      <alignment horizontal="center"/>
    </xf>
    <xf numFmtId="164" fontId="29" fillId="0" borderId="0" xfId="8" applyNumberFormat="1" applyFont="1" applyAlignment="1">
      <alignment horizontal="center"/>
    </xf>
    <xf numFmtId="164" fontId="29" fillId="0" borderId="0" xfId="0" applyNumberFormat="1" applyFont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8" fillId="0" borderId="0" xfId="0" applyFont="1" applyBorder="1"/>
    <xf numFmtId="0" fontId="29" fillId="0" borderId="4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8" fillId="2" borderId="37" xfId="0" applyFont="1" applyFill="1" applyBorder="1" applyAlignment="1">
      <alignment horizontal="left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164" fontId="28" fillId="2" borderId="12" xfId="0" applyNumberFormat="1" applyFont="1" applyFill="1" applyBorder="1" applyAlignment="1">
      <alignment horizontal="center" vertical="center"/>
    </xf>
    <xf numFmtId="164" fontId="28" fillId="2" borderId="13" xfId="0" applyNumberFormat="1" applyFont="1" applyFill="1" applyBorder="1" applyAlignment="1">
      <alignment horizontal="center" vertical="center"/>
    </xf>
    <xf numFmtId="164" fontId="28" fillId="2" borderId="31" xfId="0" applyNumberFormat="1" applyFont="1" applyFill="1" applyBorder="1" applyAlignment="1">
      <alignment horizontal="center" vertical="center"/>
    </xf>
    <xf numFmtId="0" fontId="29" fillId="0" borderId="48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2" borderId="43" xfId="0" applyFont="1" applyFill="1" applyBorder="1" applyAlignment="1">
      <alignment horizontal="left" vertical="center"/>
    </xf>
    <xf numFmtId="0" fontId="28" fillId="2" borderId="51" xfId="0" applyFont="1" applyFill="1" applyBorder="1" applyAlignment="1">
      <alignment horizontal="left" vertical="center"/>
    </xf>
    <xf numFmtId="0" fontId="29" fillId="0" borderId="4" xfId="0" applyFont="1" applyBorder="1"/>
    <xf numFmtId="0" fontId="29" fillId="0" borderId="4" xfId="0" applyFont="1" applyBorder="1" applyAlignment="1">
      <alignment wrapText="1"/>
    </xf>
    <xf numFmtId="14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/>
    <xf numFmtId="0" fontId="29" fillId="0" borderId="1" xfId="0" applyFont="1" applyBorder="1"/>
    <xf numFmtId="0" fontId="29" fillId="0" borderId="1" xfId="0" applyFont="1" applyBorder="1" applyAlignment="1"/>
    <xf numFmtId="0" fontId="29" fillId="0" borderId="4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5" xfId="0" applyFont="1" applyBorder="1" applyAlignment="1">
      <alignment horizontal="center" wrapText="1"/>
    </xf>
    <xf numFmtId="0" fontId="29" fillId="0" borderId="15" xfId="0" applyFont="1" applyBorder="1" applyAlignment="1">
      <alignment horizontal="left" wrapText="1"/>
    </xf>
    <xf numFmtId="0" fontId="28" fillId="0" borderId="14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vertical="center"/>
    </xf>
    <xf numFmtId="14" fontId="29" fillId="0" borderId="4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28" xfId="0" applyFont="1" applyFill="1" applyBorder="1"/>
    <xf numFmtId="0" fontId="29" fillId="0" borderId="59" xfId="0" applyFont="1" applyFill="1" applyBorder="1" applyAlignment="1">
      <alignment wrapText="1"/>
    </xf>
    <xf numFmtId="0" fontId="29" fillId="0" borderId="4" xfId="0" applyFont="1" applyFill="1" applyBorder="1"/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" xfId="0" applyFont="1" applyFill="1" applyBorder="1"/>
    <xf numFmtId="0" fontId="29" fillId="0" borderId="1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vertical="center"/>
    </xf>
    <xf numFmtId="0" fontId="29" fillId="0" borderId="61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vertical="center"/>
    </xf>
    <xf numFmtId="0" fontId="28" fillId="0" borderId="37" xfId="0" applyFont="1" applyFill="1" applyBorder="1" applyAlignment="1">
      <alignment vertical="center"/>
    </xf>
    <xf numFmtId="0" fontId="29" fillId="0" borderId="0" xfId="0" applyFont="1" applyBorder="1" applyAlignment="1">
      <alignment horizontal="center" wrapText="1"/>
    </xf>
    <xf numFmtId="0" fontId="29" fillId="0" borderId="16" xfId="0" applyFont="1" applyBorder="1" applyAlignment="1">
      <alignment horizontal="center" wrapText="1"/>
    </xf>
    <xf numFmtId="0" fontId="28" fillId="2" borderId="1" xfId="0" applyFont="1" applyFill="1" applyBorder="1" applyAlignment="1"/>
    <xf numFmtId="0" fontId="29" fillId="0" borderId="2" xfId="0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29" fillId="0" borderId="33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29" fillId="0" borderId="33" xfId="0" applyFont="1" applyBorder="1" applyAlignment="1">
      <alignment horizontal="left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 applyFill="1" applyBorder="1" applyAlignment="1">
      <alignment horizontal="left"/>
    </xf>
    <xf numFmtId="0" fontId="29" fillId="0" borderId="0" xfId="1" applyNumberFormat="1" applyFont="1" applyFill="1" applyBorder="1"/>
    <xf numFmtId="4" fontId="29" fillId="0" borderId="0" xfId="0" applyNumberFormat="1" applyFont="1" applyFill="1" applyBorder="1"/>
    <xf numFmtId="0" fontId="28" fillId="2" borderId="33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center" vertical="center" wrapText="1"/>
    </xf>
    <xf numFmtId="4" fontId="28" fillId="2" borderId="48" xfId="0" applyNumberFormat="1" applyFont="1" applyFill="1" applyBorder="1" applyAlignment="1">
      <alignment horizontal="center" vertical="center" wrapText="1"/>
    </xf>
    <xf numFmtId="0" fontId="28" fillId="2" borderId="1" xfId="1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horizontal="center" vertical="center"/>
    </xf>
    <xf numFmtId="4" fontId="28" fillId="2" borderId="8" xfId="0" applyNumberFormat="1" applyFont="1" applyFill="1" applyBorder="1" applyAlignment="1">
      <alignment horizontal="center" vertical="center"/>
    </xf>
    <xf numFmtId="4" fontId="28" fillId="2" borderId="41" xfId="0" applyNumberFormat="1" applyFont="1" applyFill="1" applyBorder="1" applyAlignment="1">
      <alignment horizontal="center" vertical="center"/>
    </xf>
    <xf numFmtId="4" fontId="28" fillId="2" borderId="54" xfId="0" applyNumberFormat="1" applyFont="1" applyFill="1" applyBorder="1" applyAlignment="1">
      <alignment horizontal="center" vertical="center"/>
    </xf>
    <xf numFmtId="4" fontId="28" fillId="2" borderId="52" xfId="0" applyNumberFormat="1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left" vertical="center" wrapText="1"/>
    </xf>
    <xf numFmtId="0" fontId="28" fillId="2" borderId="27" xfId="0" applyFont="1" applyFill="1" applyBorder="1" applyAlignment="1">
      <alignment horizontal="left" vertical="center"/>
    </xf>
    <xf numFmtId="0" fontId="29" fillId="0" borderId="1" xfId="1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8" xfId="0" applyNumberFormat="1" applyFont="1" applyFill="1" applyBorder="1" applyAlignment="1">
      <alignment horizontal="center" vertical="center"/>
    </xf>
    <xf numFmtId="4" fontId="29" fillId="0" borderId="41" xfId="0" applyNumberFormat="1" applyFont="1" applyFill="1" applyBorder="1" applyAlignment="1">
      <alignment horizontal="center" vertical="center"/>
    </xf>
    <xf numFmtId="4" fontId="29" fillId="0" borderId="33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4" fontId="29" fillId="0" borderId="8" xfId="0" applyNumberFormat="1" applyFont="1" applyBorder="1" applyAlignment="1">
      <alignment horizontal="center" vertical="center"/>
    </xf>
    <xf numFmtId="4" fontId="29" fillId="0" borderId="41" xfId="0" applyNumberFormat="1" applyFont="1" applyBorder="1" applyAlignment="1">
      <alignment horizontal="center" vertical="center"/>
    </xf>
    <xf numFmtId="4" fontId="29" fillId="0" borderId="33" xfId="0" applyNumberFormat="1" applyFont="1" applyBorder="1" applyAlignment="1">
      <alignment horizontal="center" vertical="center"/>
    </xf>
    <xf numFmtId="4" fontId="29" fillId="0" borderId="39" xfId="0" applyNumberFormat="1" applyFont="1" applyBorder="1" applyAlignment="1">
      <alignment horizontal="center" vertical="center"/>
    </xf>
    <xf numFmtId="4" fontId="28" fillId="2" borderId="3" xfId="0" applyNumberFormat="1" applyFont="1" applyFill="1" applyBorder="1" applyAlignment="1">
      <alignment horizontal="center" vertical="center"/>
    </xf>
    <xf numFmtId="4" fontId="28" fillId="2" borderId="17" xfId="0" applyNumberFormat="1" applyFont="1" applyFill="1" applyBorder="1" applyAlignment="1">
      <alignment horizontal="center" vertical="center"/>
    </xf>
    <xf numFmtId="4" fontId="28" fillId="2" borderId="36" xfId="0" applyNumberFormat="1" applyFont="1" applyFill="1" applyBorder="1" applyAlignment="1">
      <alignment horizontal="center" vertical="center"/>
    </xf>
    <xf numFmtId="164" fontId="28" fillId="2" borderId="13" xfId="1" applyNumberFormat="1" applyFont="1" applyFill="1" applyBorder="1" applyAlignment="1">
      <alignment horizontal="center" vertical="center"/>
    </xf>
    <xf numFmtId="4" fontId="28" fillId="2" borderId="13" xfId="1" applyNumberFormat="1" applyFont="1" applyFill="1" applyBorder="1" applyAlignment="1">
      <alignment horizontal="center" vertical="center"/>
    </xf>
    <xf numFmtId="4" fontId="28" fillId="2" borderId="53" xfId="1" applyNumberFormat="1" applyFont="1" applyFill="1" applyBorder="1" applyAlignment="1">
      <alignment horizontal="center" vertical="center"/>
    </xf>
    <xf numFmtId="4" fontId="28" fillId="2" borderId="31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28" fillId="2" borderId="1" xfId="0" applyFont="1" applyFill="1" applyBorder="1" applyAlignment="1">
      <alignment horizontal="left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0" fontId="29" fillId="0" borderId="0" xfId="0" applyFont="1" applyFill="1"/>
    <xf numFmtId="0" fontId="28" fillId="0" borderId="0" xfId="0" applyFont="1" applyFill="1" applyBorder="1" applyAlignment="1">
      <alignment horizontal="left"/>
    </xf>
    <xf numFmtId="0" fontId="29" fillId="0" borderId="31" xfId="0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 wrapText="1"/>
    </xf>
    <xf numFmtId="1" fontId="29" fillId="0" borderId="4" xfId="0" applyNumberFormat="1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40" xfId="0" applyFont="1" applyFill="1" applyBorder="1"/>
    <xf numFmtId="0" fontId="28" fillId="2" borderId="42" xfId="0" applyFont="1" applyFill="1" applyBorder="1" applyAlignment="1">
      <alignment horizontal="left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9" xfId="0" applyFont="1" applyBorder="1"/>
    <xf numFmtId="0" fontId="29" fillId="0" borderId="9" xfId="0" applyFont="1" applyFill="1" applyBorder="1"/>
    <xf numFmtId="0" fontId="29" fillId="0" borderId="1" xfId="0" applyFont="1" applyBorder="1" applyAlignment="1">
      <alignment horizontal="left"/>
    </xf>
    <xf numFmtId="0" fontId="29" fillId="0" borderId="1" xfId="0" applyFont="1" applyBorder="1" applyAlignment="1">
      <alignment wrapText="1"/>
    </xf>
    <xf numFmtId="0" fontId="29" fillId="3" borderId="4" xfId="0" applyFont="1" applyFill="1" applyBorder="1" applyAlignment="1">
      <alignment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14" fontId="29" fillId="0" borderId="4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4" fontId="29" fillId="0" borderId="4" xfId="0" applyNumberFormat="1" applyFont="1" applyBorder="1" applyAlignment="1">
      <alignment horizontal="right" vertical="center"/>
    </xf>
    <xf numFmtId="4" fontId="29" fillId="0" borderId="1" xfId="0" applyNumberFormat="1" applyFont="1" applyBorder="1" applyAlignment="1">
      <alignment horizontal="right" vertical="center"/>
    </xf>
    <xf numFmtId="4" fontId="29" fillId="0" borderId="1" xfId="0" applyNumberFormat="1" applyFont="1" applyFill="1" applyBorder="1" applyAlignment="1">
      <alignment horizontal="right" vertical="center"/>
    </xf>
    <xf numFmtId="4" fontId="29" fillId="0" borderId="1" xfId="8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 wrapText="1"/>
    </xf>
    <xf numFmtId="4" fontId="29" fillId="0" borderId="1" xfId="8" applyNumberFormat="1" applyFont="1" applyBorder="1" applyAlignment="1">
      <alignment horizontal="right" vertical="center" wrapText="1"/>
    </xf>
    <xf numFmtId="0" fontId="29" fillId="3" borderId="1" xfId="0" applyFont="1" applyFill="1" applyBorder="1"/>
    <xf numFmtId="0" fontId="29" fillId="0" borderId="1" xfId="0" applyFont="1" applyBorder="1" applyAlignment="1">
      <alignment vertical="center" wrapText="1"/>
    </xf>
    <xf numFmtId="4" fontId="29" fillId="3" borderId="1" xfId="8" applyNumberFormat="1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wrapText="1"/>
    </xf>
    <xf numFmtId="4" fontId="29" fillId="0" borderId="1" xfId="1" applyNumberFormat="1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left" vertical="center" wrapText="1"/>
    </xf>
    <xf numFmtId="4" fontId="29" fillId="0" borderId="7" xfId="0" applyNumberFormat="1" applyFont="1" applyBorder="1" applyAlignment="1">
      <alignment horizontal="right" vertical="center"/>
    </xf>
    <xf numFmtId="4" fontId="29" fillId="0" borderId="8" xfId="0" applyNumberFormat="1" applyFont="1" applyBorder="1" applyAlignment="1">
      <alignment horizontal="right" vertical="center"/>
    </xf>
    <xf numFmtId="4" fontId="37" fillId="0" borderId="0" xfId="0" applyNumberFormat="1" applyFont="1" applyAlignment="1">
      <alignment horizontal="right" vertical="center"/>
    </xf>
    <xf numFmtId="0" fontId="37" fillId="0" borderId="6" xfId="0" applyFont="1" applyBorder="1" applyAlignment="1">
      <alignment horizontal="left" vertical="center" wrapText="1" readingOrder="1"/>
    </xf>
    <xf numFmtId="4" fontId="29" fillId="0" borderId="17" xfId="0" applyNumberFormat="1" applyFont="1" applyBorder="1" applyAlignment="1">
      <alignment horizontal="right" vertical="center"/>
    </xf>
    <xf numFmtId="0" fontId="0" fillId="0" borderId="62" xfId="0" applyBorder="1"/>
    <xf numFmtId="4" fontId="28" fillId="0" borderId="8" xfId="0" applyNumberFormat="1" applyFont="1" applyBorder="1" applyAlignment="1">
      <alignment horizontal="right" vertical="center"/>
    </xf>
    <xf numFmtId="4" fontId="29" fillId="0" borderId="7" xfId="0" applyNumberFormat="1" applyFont="1" applyFill="1" applyBorder="1" applyAlignment="1">
      <alignment horizontal="right" vertical="center" wrapText="1"/>
    </xf>
    <xf numFmtId="4" fontId="29" fillId="0" borderId="8" xfId="0" applyNumberFormat="1" applyFont="1" applyFill="1" applyBorder="1" applyAlignment="1">
      <alignment horizontal="right" vertical="center" wrapText="1"/>
    </xf>
    <xf numFmtId="4" fontId="29" fillId="0" borderId="8" xfId="8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 wrapText="1"/>
    </xf>
    <xf numFmtId="4" fontId="29" fillId="3" borderId="8" xfId="8" applyNumberFormat="1" applyFont="1" applyFill="1" applyBorder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0" fontId="29" fillId="0" borderId="1" xfId="9" applyFont="1" applyBorder="1" applyAlignment="1">
      <alignment horizontal="center" vertical="center" wrapText="1"/>
    </xf>
    <xf numFmtId="0" fontId="29" fillId="0" borderId="1" xfId="9" applyFont="1" applyBorder="1" applyAlignment="1">
      <alignment horizontal="left" vertical="center" wrapText="1"/>
    </xf>
    <xf numFmtId="0" fontId="36" fillId="0" borderId="1" xfId="0" applyFont="1" applyBorder="1"/>
    <xf numFmtId="0" fontId="29" fillId="0" borderId="1" xfId="9" applyFont="1" applyBorder="1" applyAlignment="1">
      <alignment horizontal="center" vertical="center"/>
    </xf>
    <xf numFmtId="4" fontId="29" fillId="0" borderId="8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/>
    </xf>
    <xf numFmtId="0" fontId="37" fillId="0" borderId="1" xfId="0" applyFont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 vertical="center"/>
    </xf>
    <xf numFmtId="4" fontId="29" fillId="0" borderId="8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29" fillId="3" borderId="1" xfId="0" applyFont="1" applyFill="1" applyBorder="1" applyAlignment="1">
      <alignment wrapText="1"/>
    </xf>
    <xf numFmtId="0" fontId="28" fillId="0" borderId="9" xfId="0" applyFont="1" applyBorder="1"/>
    <xf numFmtId="0" fontId="28" fillId="0" borderId="2" xfId="0" applyFont="1" applyBorder="1"/>
    <xf numFmtId="4" fontId="28" fillId="0" borderId="8" xfId="0" applyNumberFormat="1" applyFont="1" applyBorder="1"/>
    <xf numFmtId="0" fontId="28" fillId="0" borderId="6" xfId="0" applyFont="1" applyBorder="1"/>
    <xf numFmtId="0" fontId="28" fillId="0" borderId="32" xfId="0" applyFont="1" applyBorder="1"/>
    <xf numFmtId="4" fontId="29" fillId="0" borderId="1" xfId="0" applyNumberFormat="1" applyFont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/>
    </xf>
    <xf numFmtId="4" fontId="29" fillId="0" borderId="1" xfId="8" applyNumberFormat="1" applyFont="1" applyBorder="1" applyAlignment="1">
      <alignment horizontal="center" vertical="center"/>
    </xf>
    <xf numFmtId="4" fontId="29" fillId="0" borderId="8" xfId="8" applyNumberFormat="1" applyFont="1" applyBorder="1" applyAlignment="1">
      <alignment horizontal="center" vertical="center"/>
    </xf>
    <xf numFmtId="4" fontId="29" fillId="3" borderId="8" xfId="8" applyNumberFormat="1" applyFont="1" applyFill="1" applyBorder="1" applyAlignment="1">
      <alignment horizontal="center" vertical="center"/>
    </xf>
    <xf numFmtId="4" fontId="29" fillId="3" borderId="8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0" fontId="28" fillId="0" borderId="0" xfId="0" applyFont="1" applyFill="1" applyBorder="1"/>
    <xf numFmtId="0" fontId="28" fillId="0" borderId="0" xfId="0" applyFont="1" applyFill="1" applyAlignment="1">
      <alignment horizont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2" borderId="1" xfId="0" applyFont="1" applyFill="1" applyBorder="1"/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9" fillId="0" borderId="14" xfId="0" applyFont="1" applyBorder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" fontId="2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4" xfId="0" applyFont="1" applyFill="1" applyBorder="1" applyAlignment="1">
      <alignment wrapText="1"/>
    </xf>
    <xf numFmtId="4" fontId="29" fillId="0" borderId="4" xfId="0" applyNumberFormat="1" applyFont="1" applyFill="1" applyBorder="1"/>
    <xf numFmtId="4" fontId="29" fillId="0" borderId="1" xfId="0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4" fontId="29" fillId="0" borderId="4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/>
    </xf>
    <xf numFmtId="4" fontId="28" fillId="0" borderId="4" xfId="0" applyNumberFormat="1" applyFont="1" applyFill="1" applyBorder="1" applyAlignment="1">
      <alignment horizontal="center" vertical="center"/>
    </xf>
    <xf numFmtId="4" fontId="28" fillId="0" borderId="4" xfId="0" applyNumberFormat="1" applyFont="1" applyFill="1" applyBorder="1" applyAlignment="1">
      <alignment vertical="center"/>
    </xf>
    <xf numFmtId="49" fontId="29" fillId="0" borderId="4" xfId="0" applyNumberFormat="1" applyFont="1" applyBorder="1" applyAlignment="1">
      <alignment horizontal="left" vertical="center" wrapText="1"/>
    </xf>
    <xf numFmtId="49" fontId="29" fillId="0" borderId="0" xfId="0" applyNumberFormat="1" applyFont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9" fillId="0" borderId="20" xfId="0" applyFont="1" applyBorder="1" applyAlignment="1">
      <alignment horizontal="left"/>
    </xf>
    <xf numFmtId="0" fontId="29" fillId="0" borderId="24" xfId="0" applyFont="1" applyBorder="1" applyAlignment="1">
      <alignment horizontal="center" wrapText="1"/>
    </xf>
    <xf numFmtId="0" fontId="29" fillId="0" borderId="25" xfId="0" applyFont="1" applyBorder="1" applyAlignment="1">
      <alignment horizontal="center"/>
    </xf>
    <xf numFmtId="0" fontId="37" fillId="0" borderId="35" xfId="0" applyFont="1" applyBorder="1" applyAlignment="1">
      <alignment horizontal="left" vertical="center"/>
    </xf>
    <xf numFmtId="0" fontId="37" fillId="0" borderId="63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37" fillId="0" borderId="1" xfId="0" applyFont="1" applyBorder="1"/>
    <xf numFmtId="0" fontId="38" fillId="0" borderId="1" xfId="0" applyFont="1" applyBorder="1" applyAlignment="1">
      <alignment horizontal="left"/>
    </xf>
    <xf numFmtId="14" fontId="29" fillId="0" borderId="1" xfId="0" applyNumberFormat="1" applyFont="1" applyBorder="1"/>
    <xf numFmtId="0" fontId="37" fillId="0" borderId="45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/>
    </xf>
    <xf numFmtId="0" fontId="37" fillId="0" borderId="63" xfId="0" applyFont="1" applyBorder="1" applyAlignment="1">
      <alignment horizontal="left" vertical="center" wrapText="1"/>
    </xf>
    <xf numFmtId="0" fontId="29" fillId="0" borderId="63" xfId="0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left" vertical="center"/>
    </xf>
    <xf numFmtId="14" fontId="38" fillId="0" borderId="1" xfId="0" applyNumberFormat="1" applyFont="1" applyBorder="1" applyAlignment="1">
      <alignment horizontal="left" vertical="center"/>
    </xf>
    <xf numFmtId="0" fontId="39" fillId="3" borderId="1" xfId="10" applyFont="1" applyFill="1" applyBorder="1" applyAlignment="1">
      <alignment horizontal="center" wrapText="1"/>
    </xf>
    <xf numFmtId="0" fontId="40" fillId="3" borderId="45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5" xfId="0" applyFont="1" applyBorder="1"/>
    <xf numFmtId="0" fontId="29" fillId="0" borderId="11" xfId="0" applyFont="1" applyBorder="1" applyAlignment="1">
      <alignment horizontal="center" vertical="center" wrapText="1"/>
    </xf>
    <xf numFmtId="14" fontId="29" fillId="0" borderId="11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3" fontId="23" fillId="0" borderId="0" xfId="2" applyNumberFormat="1" applyFont="1" applyBorder="1" applyAlignment="1">
      <alignment vertical="top" wrapText="1"/>
    </xf>
    <xf numFmtId="3" fontId="23" fillId="0" borderId="0" xfId="3" applyNumberFormat="1" applyFont="1" applyFill="1" applyBorder="1" applyAlignment="1">
      <alignment vertical="top" wrapText="1"/>
    </xf>
    <xf numFmtId="3" fontId="23" fillId="0" borderId="0" xfId="4" applyNumberFormat="1" applyFont="1" applyFill="1" applyBorder="1" applyAlignment="1">
      <alignment vertical="top" wrapText="1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2" fillId="0" borderId="0" xfId="0" applyFont="1" applyBorder="1" applyAlignment="1">
      <alignment vertical="top"/>
    </xf>
    <xf numFmtId="3" fontId="23" fillId="0" borderId="0" xfId="5" applyNumberFormat="1" applyFont="1" applyFill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3" fontId="23" fillId="0" borderId="0" xfId="0" applyNumberFormat="1" applyFont="1" applyFill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3" fontId="23" fillId="0" borderId="0" xfId="2" applyNumberFormat="1" applyFont="1" applyFill="1" applyBorder="1" applyAlignment="1">
      <alignment vertical="top" wrapText="1"/>
    </xf>
    <xf numFmtId="0" fontId="29" fillId="0" borderId="10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0" fillId="0" borderId="11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28" fillId="2" borderId="14" xfId="0" applyFont="1" applyFill="1" applyBorder="1" applyAlignment="1">
      <alignment horizontal="left" vertical="center"/>
    </xf>
    <xf numFmtId="0" fontId="28" fillId="2" borderId="15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vertical="center" wrapText="1"/>
    </xf>
    <xf numFmtId="0" fontId="28" fillId="2" borderId="33" xfId="0" applyFont="1" applyFill="1" applyBorder="1" applyAlignment="1">
      <alignment vertical="center" wrapText="1"/>
    </xf>
    <xf numFmtId="0" fontId="28" fillId="2" borderId="12" xfId="0" applyFont="1" applyFill="1" applyBorder="1" applyAlignment="1">
      <alignment vertical="center" wrapText="1"/>
    </xf>
    <xf numFmtId="0" fontId="28" fillId="2" borderId="33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9" fillId="2" borderId="34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0" fillId="0" borderId="55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28" fillId="0" borderId="17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8" fillId="0" borderId="19" xfId="0" applyFont="1" applyBorder="1" applyAlignment="1">
      <alignment horizontal="left"/>
    </xf>
    <xf numFmtId="0" fontId="30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34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8" fillId="2" borderId="8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3" xfId="0" applyFont="1" applyBorder="1" applyAlignment="1">
      <alignment vertical="center"/>
    </xf>
    <xf numFmtId="0" fontId="0" fillId="0" borderId="23" xfId="0" applyBorder="1" applyAlignment="1"/>
    <xf numFmtId="0" fontId="0" fillId="0" borderId="22" xfId="0" applyBorder="1" applyAlignment="1"/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0" fontId="28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center"/>
    </xf>
    <xf numFmtId="0" fontId="29" fillId="0" borderId="21" xfId="0" applyFont="1" applyFill="1" applyBorder="1" applyAlignment="1">
      <alignment horizontal="center" wrapText="1"/>
    </xf>
    <xf numFmtId="0" fontId="29" fillId="0" borderId="23" xfId="0" applyFont="1" applyFill="1" applyBorder="1" applyAlignment="1">
      <alignment horizontal="center" wrapText="1"/>
    </xf>
    <xf numFmtId="0" fontId="29" fillId="0" borderId="30" xfId="0" applyFont="1" applyFill="1" applyBorder="1" applyAlignment="1">
      <alignment horizont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wrapText="1"/>
    </xf>
    <xf numFmtId="0" fontId="29" fillId="0" borderId="12" xfId="0" applyFont="1" applyFill="1" applyBorder="1" applyAlignment="1">
      <alignment horizontal="center" wrapText="1"/>
    </xf>
    <xf numFmtId="0" fontId="29" fillId="0" borderId="22" xfId="0" applyFont="1" applyFill="1" applyBorder="1" applyAlignment="1">
      <alignment horizontal="center" wrapText="1"/>
    </xf>
    <xf numFmtId="0" fontId="29" fillId="0" borderId="29" xfId="0" applyFont="1" applyFill="1" applyBorder="1" applyAlignment="1">
      <alignment horizontal="center" wrapText="1"/>
    </xf>
    <xf numFmtId="0" fontId="29" fillId="0" borderId="20" xfId="0" applyFont="1" applyFill="1" applyBorder="1" applyAlignment="1">
      <alignment horizontal="center" wrapText="1"/>
    </xf>
    <xf numFmtId="0" fontId="29" fillId="0" borderId="27" xfId="0" applyFont="1" applyFill="1" applyBorder="1" applyAlignment="1">
      <alignment horizontal="center" wrapText="1"/>
    </xf>
    <xf numFmtId="0" fontId="29" fillId="0" borderId="24" xfId="0" applyFont="1" applyFill="1" applyBorder="1" applyAlignment="1">
      <alignment horizontal="center" wrapText="1"/>
    </xf>
    <xf numFmtId="0" fontId="29" fillId="0" borderId="28" xfId="0" applyFont="1" applyFill="1" applyBorder="1" applyAlignment="1">
      <alignment horizontal="center" wrapText="1"/>
    </xf>
    <xf numFmtId="0" fontId="34" fillId="0" borderId="0" xfId="0" applyFont="1" applyFill="1" applyAlignment="1">
      <alignment horizontal="center" vertical="center" wrapText="1"/>
    </xf>
    <xf numFmtId="0" fontId="29" fillId="0" borderId="44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9" fillId="0" borderId="21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0" borderId="0" xfId="0" applyFont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4" fillId="0" borderId="0" xfId="0" applyFont="1" applyBorder="1" applyAlignment="1">
      <alignment horizontal="center" wrapText="1"/>
    </xf>
    <xf numFmtId="0" fontId="1" fillId="0" borderId="0" xfId="0" applyFont="1" applyAlignment="1"/>
    <xf numFmtId="0" fontId="36" fillId="0" borderId="35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vertical="center"/>
    </xf>
    <xf numFmtId="0" fontId="1" fillId="0" borderId="9" xfId="0" applyFont="1" applyBorder="1" applyAlignment="1"/>
    <xf numFmtId="0" fontId="1" fillId="0" borderId="2" xfId="0" applyFont="1" applyBorder="1" applyAlignment="1"/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34" fillId="0" borderId="1" xfId="0" applyFont="1" applyBorder="1" applyAlignment="1">
      <alignment horizontal="center"/>
    </xf>
  </cellXfs>
  <cellStyles count="11">
    <cellStyle name="Čiarka" xfId="8" builtinId="3"/>
    <cellStyle name="Normálna" xfId="0" builtinId="0"/>
    <cellStyle name="Normálna 2" xfId="7" xr:uid="{00000000-0005-0000-0000-000001000000}"/>
    <cellStyle name="Normálna 3" xfId="6" xr:uid="{00000000-0005-0000-0000-000002000000}"/>
    <cellStyle name="Normálna 4" xfId="9" xr:uid="{3D4075D6-4BAE-4377-857C-02A90D2FDD08}"/>
    <cellStyle name="normálne_Databazy_VVŠ_2006_ severská" xfId="3" xr:uid="{00000000-0005-0000-0000-000003000000}"/>
    <cellStyle name="normálne_euca_sumar08_v2" xfId="10" xr:uid="{0BB08BE2-38B4-48AA-A63C-58398190043E}"/>
    <cellStyle name="normálne_OVT - Tab_16az23_sprava_VVS_2004" xfId="2" xr:uid="{00000000-0005-0000-0000-000004000000}"/>
    <cellStyle name="normálne_Viest 2" xfId="4" xr:uid="{00000000-0005-0000-0000-000005000000}"/>
    <cellStyle name="normálne_Výročná_správa_o_VŠ_2005_financie_databazy_po_kontrole_OFVŠ_PM" xfId="5" xr:uid="{00000000-0005-0000-0000-000006000000}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sqref="A1:I3"/>
    </sheetView>
  </sheetViews>
  <sheetFormatPr defaultRowHeight="15.6" x14ac:dyDescent="0.3"/>
  <sheetData>
    <row r="1" spans="1:9" ht="120.75" customHeight="1" x14ac:dyDescent="0.3">
      <c r="A1" s="588" t="s">
        <v>201</v>
      </c>
      <c r="B1" s="588"/>
      <c r="C1" s="588"/>
      <c r="D1" s="588"/>
      <c r="E1" s="588"/>
      <c r="F1" s="588"/>
      <c r="G1" s="588"/>
      <c r="H1" s="588"/>
      <c r="I1" s="588"/>
    </row>
    <row r="2" spans="1:9" ht="61.5" customHeight="1" x14ac:dyDescent="0.3">
      <c r="A2" s="588"/>
      <c r="B2" s="588"/>
      <c r="C2" s="588"/>
      <c r="D2" s="588"/>
      <c r="E2" s="588"/>
      <c r="F2" s="588"/>
      <c r="G2" s="588"/>
      <c r="H2" s="588"/>
      <c r="I2" s="588"/>
    </row>
    <row r="3" spans="1:9" ht="61.5" customHeight="1" x14ac:dyDescent="0.3">
      <c r="A3" s="588"/>
      <c r="B3" s="588"/>
      <c r="C3" s="588"/>
      <c r="D3" s="588"/>
      <c r="E3" s="588"/>
      <c r="F3" s="588"/>
      <c r="G3" s="588"/>
      <c r="H3" s="588"/>
      <c r="I3" s="588"/>
    </row>
    <row r="4" spans="1:9" ht="61.5" customHeight="1" x14ac:dyDescent="0.3"/>
    <row r="5" spans="1:9" ht="46.2" x14ac:dyDescent="0.8">
      <c r="A5" s="586" t="s">
        <v>175</v>
      </c>
      <c r="B5" s="586"/>
      <c r="C5" s="586"/>
      <c r="D5" s="586"/>
      <c r="E5" s="586"/>
      <c r="F5" s="586"/>
      <c r="G5" s="586"/>
      <c r="H5" s="586"/>
      <c r="I5" s="586"/>
    </row>
    <row r="6" spans="1:9" ht="61.2" x14ac:dyDescent="1.05">
      <c r="A6" s="587"/>
      <c r="B6" s="587"/>
      <c r="C6" s="587"/>
      <c r="D6" s="587"/>
      <c r="E6" s="587"/>
      <c r="F6" s="587"/>
      <c r="G6" s="587"/>
      <c r="H6" s="587"/>
      <c r="I6" s="587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37"/>
  <sheetViews>
    <sheetView workbookViewId="0">
      <selection activeCell="K5" sqref="K5"/>
    </sheetView>
  </sheetViews>
  <sheetFormatPr defaultRowHeight="15.6" x14ac:dyDescent="0.3"/>
  <cols>
    <col min="1" max="1" width="13.8984375" customWidth="1"/>
    <col min="2" max="2" width="10.19921875" customWidth="1"/>
    <col min="3" max="5" width="7.19921875" customWidth="1"/>
    <col min="6" max="6" width="7.8984375" customWidth="1"/>
    <col min="7" max="7" width="7.3984375" customWidth="1"/>
    <col min="8" max="8" width="7.5" customWidth="1"/>
    <col min="9" max="9" width="7.8984375" customWidth="1"/>
  </cols>
  <sheetData>
    <row r="1" spans="1:10" ht="36.75" customHeight="1" x14ac:dyDescent="0.3">
      <c r="A1" s="652" t="s">
        <v>229</v>
      </c>
      <c r="B1" s="652"/>
      <c r="C1" s="652"/>
      <c r="D1" s="652"/>
      <c r="E1" s="652"/>
      <c r="F1" s="652"/>
      <c r="G1" s="652"/>
      <c r="H1" s="652"/>
      <c r="I1" s="652"/>
      <c r="J1" s="37"/>
    </row>
    <row r="2" spans="1:10" s="6" customFormat="1" ht="16.2" thickBot="1" x14ac:dyDescent="0.35">
      <c r="A2" s="313"/>
      <c r="B2" s="314"/>
      <c r="C2" s="679" t="s">
        <v>118</v>
      </c>
      <c r="D2" s="680"/>
      <c r="E2" s="680"/>
      <c r="F2" s="680"/>
      <c r="G2" s="680"/>
      <c r="H2" s="680"/>
      <c r="I2" s="681"/>
      <c r="J2" s="33"/>
    </row>
    <row r="3" spans="1:10" s="6" customFormat="1" ht="55.5" customHeight="1" thickBot="1" x14ac:dyDescent="0.35">
      <c r="A3" s="284" t="s">
        <v>46</v>
      </c>
      <c r="B3" s="285" t="s">
        <v>117</v>
      </c>
      <c r="C3" s="285" t="s">
        <v>47</v>
      </c>
      <c r="D3" s="285" t="s">
        <v>360</v>
      </c>
      <c r="E3" s="285" t="s">
        <v>361</v>
      </c>
      <c r="F3" s="285" t="s">
        <v>362</v>
      </c>
      <c r="G3" s="285" t="s">
        <v>363</v>
      </c>
      <c r="H3" s="285" t="s">
        <v>364</v>
      </c>
      <c r="I3" s="285" t="s">
        <v>365</v>
      </c>
      <c r="J3" s="34"/>
    </row>
    <row r="4" spans="1:10" s="6" customFormat="1" x14ac:dyDescent="0.3">
      <c r="A4" s="326" t="s">
        <v>256</v>
      </c>
      <c r="B4" s="250"/>
      <c r="C4" s="250"/>
      <c r="D4" s="315" t="s">
        <v>257</v>
      </c>
      <c r="E4" s="315" t="s">
        <v>257</v>
      </c>
      <c r="F4" s="315" t="s">
        <v>257</v>
      </c>
      <c r="G4" s="315" t="s">
        <v>257</v>
      </c>
      <c r="H4" s="315" t="s">
        <v>257</v>
      </c>
      <c r="I4" s="315" t="s">
        <v>257</v>
      </c>
    </row>
    <row r="5" spans="1:10" s="6" customFormat="1" x14ac:dyDescent="0.3">
      <c r="A5" s="327" t="s">
        <v>21</v>
      </c>
      <c r="B5" s="252">
        <v>1</v>
      </c>
      <c r="C5" s="252" t="s">
        <v>258</v>
      </c>
      <c r="D5" s="316">
        <f>3+0/2</f>
        <v>3</v>
      </c>
      <c r="E5" s="316">
        <f>3+0/2</f>
        <v>3</v>
      </c>
      <c r="F5" s="317">
        <f>35+45/2</f>
        <v>57.5</v>
      </c>
      <c r="G5" s="318">
        <f>(58+48)/2</f>
        <v>53</v>
      </c>
      <c r="H5" s="317">
        <f>(47+67)/2</f>
        <v>57</v>
      </c>
      <c r="I5" s="319">
        <f>(58+38)/2</f>
        <v>48</v>
      </c>
    </row>
    <row r="6" spans="1:10" s="6" customFormat="1" x14ac:dyDescent="0.3">
      <c r="A6" s="327" t="s">
        <v>21</v>
      </c>
      <c r="B6" s="252">
        <v>1</v>
      </c>
      <c r="C6" s="252" t="s">
        <v>259</v>
      </c>
      <c r="D6" s="316">
        <v>0</v>
      </c>
      <c r="E6" s="316">
        <v>0</v>
      </c>
      <c r="F6" s="316">
        <f>(48+50)/2</f>
        <v>49</v>
      </c>
      <c r="G6" s="319">
        <f>(50+71)/2</f>
        <v>60.5</v>
      </c>
      <c r="H6" s="317">
        <f>(20+100)/2</f>
        <v>60</v>
      </c>
      <c r="I6" s="319">
        <f>(37+100)/2</f>
        <v>68.5</v>
      </c>
    </row>
    <row r="7" spans="1:10" s="6" customFormat="1" ht="39.6" x14ac:dyDescent="0.3">
      <c r="A7" s="327" t="s">
        <v>22</v>
      </c>
      <c r="B7" s="252">
        <v>1</v>
      </c>
      <c r="C7" s="252" t="s">
        <v>258</v>
      </c>
      <c r="D7" s="316">
        <f>(6+0+0)/3</f>
        <v>2</v>
      </c>
      <c r="E7" s="316">
        <f>(0+1+0)/3</f>
        <v>0.33333333333333331</v>
      </c>
      <c r="F7" s="316">
        <f>(59+51+100)/3</f>
        <v>70</v>
      </c>
      <c r="G7" s="318">
        <f>(54+50+67)/3</f>
        <v>57</v>
      </c>
      <c r="H7" s="317">
        <f>(65+47+83)/3</f>
        <v>65</v>
      </c>
      <c r="I7" s="320">
        <f>(67+55)/2</f>
        <v>61</v>
      </c>
    </row>
    <row r="8" spans="1:10" s="6" customFormat="1" ht="39.6" x14ac:dyDescent="0.3">
      <c r="A8" s="327" t="s">
        <v>22</v>
      </c>
      <c r="B8" s="252">
        <v>1</v>
      </c>
      <c r="C8" s="252" t="s">
        <v>259</v>
      </c>
      <c r="D8" s="316">
        <f>(14+0+0)/3</f>
        <v>4.666666666666667</v>
      </c>
      <c r="E8" s="316">
        <f>(0+0+0)/3</f>
        <v>0</v>
      </c>
      <c r="F8" s="316">
        <f>(50+54+75)/3</f>
        <v>59.666666666666664</v>
      </c>
      <c r="G8" s="318">
        <f>(30+43+67)/3</f>
        <v>46.666666666666664</v>
      </c>
      <c r="H8" s="317">
        <f>(55+37+70)/3</f>
        <v>54</v>
      </c>
      <c r="I8" s="320">
        <f>(58+52)/2</f>
        <v>55</v>
      </c>
    </row>
    <row r="9" spans="1:10" s="6" customFormat="1" x14ac:dyDescent="0.3">
      <c r="A9" s="327" t="s">
        <v>23</v>
      </c>
      <c r="B9" s="252">
        <v>1</v>
      </c>
      <c r="C9" s="252" t="s">
        <v>258</v>
      </c>
      <c r="D9" s="316">
        <v>2.3199999999999998</v>
      </c>
      <c r="E9" s="316">
        <v>1.71</v>
      </c>
      <c r="F9" s="316">
        <v>57.71</v>
      </c>
      <c r="G9" s="318">
        <v>49.72</v>
      </c>
      <c r="H9" s="317">
        <v>60.29</v>
      </c>
      <c r="I9" s="319">
        <v>70.37</v>
      </c>
    </row>
    <row r="10" spans="1:10" s="6" customFormat="1" x14ac:dyDescent="0.3">
      <c r="A10" s="327" t="s">
        <v>23</v>
      </c>
      <c r="B10" s="252">
        <v>1</v>
      </c>
      <c r="C10" s="252" t="s">
        <v>259</v>
      </c>
      <c r="D10" s="318">
        <v>2.2200000000000002</v>
      </c>
      <c r="E10" s="318">
        <v>4.34</v>
      </c>
      <c r="F10" s="318">
        <v>34.85</v>
      </c>
      <c r="G10" s="318">
        <v>20.22</v>
      </c>
      <c r="H10" s="318">
        <v>19.23</v>
      </c>
      <c r="I10" s="318">
        <v>20.68</v>
      </c>
    </row>
    <row r="11" spans="1:10" s="6" customFormat="1" ht="52.8" x14ac:dyDescent="0.3">
      <c r="A11" s="327" t="s">
        <v>20</v>
      </c>
      <c r="B11" s="252">
        <v>1</v>
      </c>
      <c r="C11" s="252" t="s">
        <v>258</v>
      </c>
      <c r="D11" s="318">
        <v>0</v>
      </c>
      <c r="E11" s="318">
        <v>1</v>
      </c>
      <c r="F11" s="318">
        <v>39</v>
      </c>
      <c r="G11" s="318">
        <v>39</v>
      </c>
      <c r="H11" s="318">
        <v>45</v>
      </c>
      <c r="I11" s="318">
        <v>45</v>
      </c>
    </row>
    <row r="12" spans="1:10" s="6" customFormat="1" ht="52.8" x14ac:dyDescent="0.3">
      <c r="A12" s="327" t="s">
        <v>20</v>
      </c>
      <c r="B12" s="252">
        <v>1</v>
      </c>
      <c r="C12" s="252" t="s">
        <v>259</v>
      </c>
      <c r="D12" s="321">
        <v>7</v>
      </c>
      <c r="E12" s="321">
        <v>8</v>
      </c>
      <c r="F12" s="322">
        <v>47</v>
      </c>
      <c r="G12" s="323">
        <v>43</v>
      </c>
      <c r="H12" s="321">
        <v>49</v>
      </c>
      <c r="I12" s="321">
        <v>46</v>
      </c>
    </row>
    <row r="13" spans="1:10" s="6" customFormat="1" ht="39.6" x14ac:dyDescent="0.3">
      <c r="A13" s="327" t="s">
        <v>24</v>
      </c>
      <c r="B13" s="252">
        <v>1</v>
      </c>
      <c r="C13" s="252" t="s">
        <v>258</v>
      </c>
      <c r="D13" s="319">
        <v>1</v>
      </c>
      <c r="E13" s="319">
        <v>0</v>
      </c>
      <c r="F13" s="319">
        <v>60</v>
      </c>
      <c r="G13" s="319">
        <v>57</v>
      </c>
      <c r="H13" s="319">
        <v>59</v>
      </c>
      <c r="I13" s="319">
        <v>56</v>
      </c>
    </row>
    <row r="14" spans="1:10" s="6" customFormat="1" ht="39.6" x14ac:dyDescent="0.3">
      <c r="A14" s="327" t="s">
        <v>24</v>
      </c>
      <c r="B14" s="252">
        <v>1</v>
      </c>
      <c r="C14" s="252" t="s">
        <v>259</v>
      </c>
      <c r="D14" s="319">
        <v>0</v>
      </c>
      <c r="E14" s="319">
        <v>4</v>
      </c>
      <c r="F14" s="319">
        <v>75</v>
      </c>
      <c r="G14" s="319">
        <v>67</v>
      </c>
      <c r="H14" s="319">
        <v>78</v>
      </c>
      <c r="I14" s="319">
        <v>53</v>
      </c>
    </row>
    <row r="15" spans="1:10" s="6" customFormat="1" x14ac:dyDescent="0.3">
      <c r="A15" s="328" t="s">
        <v>28</v>
      </c>
      <c r="B15" s="252"/>
      <c r="C15" s="252"/>
      <c r="D15" s="318"/>
      <c r="E15" s="318"/>
      <c r="F15" s="318"/>
      <c r="G15" s="318"/>
      <c r="H15" s="318"/>
      <c r="I15" s="318"/>
    </row>
    <row r="16" spans="1:10" s="6" customFormat="1" x14ac:dyDescent="0.3">
      <c r="A16" s="327" t="s">
        <v>21</v>
      </c>
      <c r="B16" s="252">
        <v>2</v>
      </c>
      <c r="C16" s="252" t="s">
        <v>258</v>
      </c>
      <c r="D16" s="319">
        <v>0</v>
      </c>
      <c r="E16" s="319">
        <f>(74+29)/2</f>
        <v>51.5</v>
      </c>
      <c r="F16" s="319">
        <f>(81+80)/2</f>
        <v>80.5</v>
      </c>
      <c r="G16" s="319">
        <f>(82+100)/2</f>
        <v>91</v>
      </c>
      <c r="H16" s="319">
        <f>(91+100)/2</f>
        <v>95.5</v>
      </c>
      <c r="I16" s="319">
        <f>(92+95)/2</f>
        <v>93.5</v>
      </c>
    </row>
    <row r="17" spans="1:9" s="6" customFormat="1" x14ac:dyDescent="0.3">
      <c r="A17" s="327" t="s">
        <v>21</v>
      </c>
      <c r="B17" s="252">
        <v>2</v>
      </c>
      <c r="C17" s="252" t="s">
        <v>259</v>
      </c>
      <c r="D17" s="319">
        <v>0</v>
      </c>
      <c r="E17" s="319">
        <f>(33+0)/2</f>
        <v>16.5</v>
      </c>
      <c r="F17" s="319">
        <f>(86+100)/2</f>
        <v>93</v>
      </c>
      <c r="G17" s="319">
        <v>100</v>
      </c>
      <c r="H17" s="319">
        <v>95</v>
      </c>
      <c r="I17" s="319">
        <v>50</v>
      </c>
    </row>
    <row r="18" spans="1:9" ht="39.6" x14ac:dyDescent="0.3">
      <c r="A18" s="327" t="s">
        <v>22</v>
      </c>
      <c r="B18" s="252">
        <v>2</v>
      </c>
      <c r="C18" s="252" t="s">
        <v>258</v>
      </c>
      <c r="D18" s="319">
        <f>(4+0+0)/3</f>
        <v>1.3333333333333333</v>
      </c>
      <c r="E18" s="319">
        <f>(92+89)/2</f>
        <v>90.5</v>
      </c>
      <c r="F18" s="319">
        <f>(89+67)/2</f>
        <v>78</v>
      </c>
      <c r="G18" s="319">
        <f>(90+94)/2</f>
        <v>92</v>
      </c>
      <c r="H18" s="319">
        <f>(87+97)/2</f>
        <v>92</v>
      </c>
      <c r="I18" s="320">
        <f>(92+92)/2</f>
        <v>92</v>
      </c>
    </row>
    <row r="19" spans="1:9" ht="39.6" x14ac:dyDescent="0.3">
      <c r="A19" s="327" t="s">
        <v>22</v>
      </c>
      <c r="B19" s="252">
        <v>2</v>
      </c>
      <c r="C19" s="252" t="s">
        <v>259</v>
      </c>
      <c r="D19" s="319">
        <f>(14+0)/2</f>
        <v>7</v>
      </c>
      <c r="E19" s="319">
        <v>57</v>
      </c>
      <c r="F19" s="319">
        <v>64</v>
      </c>
      <c r="G19" s="319">
        <v>67</v>
      </c>
      <c r="H19" s="319">
        <v>75</v>
      </c>
      <c r="I19" s="320">
        <v>82</v>
      </c>
    </row>
    <row r="20" spans="1:9" x14ac:dyDescent="0.3">
      <c r="A20" s="327" t="s">
        <v>23</v>
      </c>
      <c r="B20" s="252">
        <v>2</v>
      </c>
      <c r="C20" s="252" t="s">
        <v>258</v>
      </c>
      <c r="D20" s="319">
        <v>2.61</v>
      </c>
      <c r="E20" s="319">
        <v>78.52</v>
      </c>
      <c r="F20" s="319">
        <v>88.15</v>
      </c>
      <c r="G20" s="319">
        <v>90.34</v>
      </c>
      <c r="H20" s="319">
        <v>89.41</v>
      </c>
      <c r="I20" s="319">
        <v>94.67</v>
      </c>
    </row>
    <row r="21" spans="1:9" x14ac:dyDescent="0.3">
      <c r="A21" s="327" t="s">
        <v>23</v>
      </c>
      <c r="B21" s="252">
        <v>2</v>
      </c>
      <c r="C21" s="252" t="s">
        <v>259</v>
      </c>
      <c r="D21" s="319">
        <v>5.55</v>
      </c>
      <c r="E21" s="319">
        <v>2.63</v>
      </c>
      <c r="F21" s="319">
        <v>64.81</v>
      </c>
      <c r="G21" s="319">
        <v>80.55</v>
      </c>
      <c r="H21" s="319">
        <v>80.319999999999993</v>
      </c>
      <c r="I21" s="319">
        <v>80.87</v>
      </c>
    </row>
    <row r="22" spans="1:9" ht="52.8" x14ac:dyDescent="0.3">
      <c r="A22" s="327" t="s">
        <v>20</v>
      </c>
      <c r="B22" s="252">
        <v>2</v>
      </c>
      <c r="C22" s="252" t="s">
        <v>258</v>
      </c>
      <c r="D22" s="318">
        <v>0</v>
      </c>
      <c r="E22" s="318">
        <v>84</v>
      </c>
      <c r="F22" s="318">
        <v>90</v>
      </c>
      <c r="G22" s="318">
        <v>81</v>
      </c>
      <c r="H22" s="318">
        <v>93</v>
      </c>
      <c r="I22" s="318">
        <v>88</v>
      </c>
    </row>
    <row r="23" spans="1:9" ht="52.8" x14ac:dyDescent="0.3">
      <c r="A23" s="327" t="s">
        <v>20</v>
      </c>
      <c r="B23" s="252">
        <v>2</v>
      </c>
      <c r="C23" s="252" t="s">
        <v>259</v>
      </c>
      <c r="D23" s="324"/>
      <c r="E23" s="318">
        <v>73</v>
      </c>
      <c r="F23" s="318">
        <v>81</v>
      </c>
      <c r="G23" s="318">
        <v>76</v>
      </c>
      <c r="H23" s="318">
        <v>84</v>
      </c>
      <c r="I23" s="318">
        <v>81</v>
      </c>
    </row>
    <row r="24" spans="1:9" ht="39.6" x14ac:dyDescent="0.3">
      <c r="A24" s="327" t="s">
        <v>24</v>
      </c>
      <c r="B24" s="252">
        <v>2</v>
      </c>
      <c r="C24" s="252" t="s">
        <v>258</v>
      </c>
      <c r="D24" s="318">
        <v>0</v>
      </c>
      <c r="E24" s="318">
        <v>87</v>
      </c>
      <c r="F24" s="318">
        <v>98</v>
      </c>
      <c r="G24" s="318">
        <v>91</v>
      </c>
      <c r="H24" s="318">
        <v>89</v>
      </c>
      <c r="I24" s="318">
        <v>90</v>
      </c>
    </row>
    <row r="25" spans="1:9" ht="39.6" x14ac:dyDescent="0.3">
      <c r="A25" s="327" t="s">
        <v>24</v>
      </c>
      <c r="B25" s="252">
        <v>2</v>
      </c>
      <c r="C25" s="252" t="s">
        <v>259</v>
      </c>
      <c r="D25" s="318">
        <v>0</v>
      </c>
      <c r="E25" s="318">
        <v>52</v>
      </c>
      <c r="F25" s="318">
        <v>51</v>
      </c>
      <c r="G25" s="318">
        <v>72</v>
      </c>
      <c r="H25" s="318">
        <v>88</v>
      </c>
      <c r="I25" s="318">
        <v>85</v>
      </c>
    </row>
    <row r="26" spans="1:9" x14ac:dyDescent="0.3">
      <c r="A26" s="328" t="s">
        <v>29</v>
      </c>
      <c r="B26" s="252"/>
      <c r="C26" s="252"/>
      <c r="D26" s="318"/>
      <c r="E26" s="318"/>
      <c r="F26" s="318"/>
      <c r="G26" s="318"/>
      <c r="H26" s="318"/>
      <c r="I26" s="318"/>
    </row>
    <row r="27" spans="1:9" x14ac:dyDescent="0.3">
      <c r="A27" s="327" t="s">
        <v>21</v>
      </c>
      <c r="B27" s="252">
        <v>3</v>
      </c>
      <c r="C27" s="252" t="s">
        <v>258</v>
      </c>
      <c r="D27" s="318">
        <v>0</v>
      </c>
      <c r="E27" s="318">
        <f>(0+50)/2</f>
        <v>25</v>
      </c>
      <c r="F27" s="318">
        <f>(25+0)/2</f>
        <v>12.5</v>
      </c>
      <c r="G27" s="318">
        <f>(67+100)/2</f>
        <v>83.5</v>
      </c>
      <c r="H27" s="318">
        <f>(56+67)/2</f>
        <v>61.5</v>
      </c>
      <c r="I27" s="318">
        <f>(100+50)/2</f>
        <v>75</v>
      </c>
    </row>
    <row r="28" spans="1:9" x14ac:dyDescent="0.3">
      <c r="A28" s="327" t="s">
        <v>21</v>
      </c>
      <c r="B28" s="252">
        <v>3</v>
      </c>
      <c r="C28" s="252" t="s">
        <v>259</v>
      </c>
      <c r="D28" s="318">
        <v>0</v>
      </c>
      <c r="E28" s="318">
        <v>25</v>
      </c>
      <c r="F28" s="318">
        <v>0</v>
      </c>
      <c r="G28" s="318">
        <v>0</v>
      </c>
      <c r="H28" s="318">
        <v>0</v>
      </c>
      <c r="I28" s="318">
        <v>25</v>
      </c>
    </row>
    <row r="29" spans="1:9" ht="39.6" x14ac:dyDescent="0.3">
      <c r="A29" s="327" t="s">
        <v>22</v>
      </c>
      <c r="B29" s="252">
        <v>3</v>
      </c>
      <c r="C29" s="252" t="s">
        <v>258</v>
      </c>
      <c r="D29" s="318">
        <v>0</v>
      </c>
      <c r="E29" s="318">
        <v>0</v>
      </c>
      <c r="F29" s="318">
        <f>(0+100)/2</f>
        <v>50</v>
      </c>
      <c r="G29" s="318">
        <f>(67+100)/2</f>
        <v>83.5</v>
      </c>
      <c r="H29" s="318">
        <f>(100+100)/2</f>
        <v>100</v>
      </c>
      <c r="I29" s="325">
        <f>(100+50)/2</f>
        <v>75</v>
      </c>
    </row>
    <row r="30" spans="1:9" ht="39.6" x14ac:dyDescent="0.3">
      <c r="A30" s="327" t="s">
        <v>22</v>
      </c>
      <c r="B30" s="252">
        <v>3</v>
      </c>
      <c r="C30" s="252" t="s">
        <v>259</v>
      </c>
      <c r="D30" s="318">
        <v>0</v>
      </c>
      <c r="E30" s="318">
        <v>0</v>
      </c>
      <c r="F30" s="318">
        <f>(0+67)/2</f>
        <v>33.5</v>
      </c>
      <c r="G30" s="318">
        <v>0</v>
      </c>
      <c r="H30" s="318">
        <v>0</v>
      </c>
      <c r="I30" s="325">
        <f>(100+50)/2</f>
        <v>75</v>
      </c>
    </row>
    <row r="31" spans="1:9" x14ac:dyDescent="0.3">
      <c r="A31" s="327" t="s">
        <v>23</v>
      </c>
      <c r="B31" s="252">
        <v>3</v>
      </c>
      <c r="C31" s="252" t="s">
        <v>258</v>
      </c>
      <c r="D31" s="318">
        <v>0</v>
      </c>
      <c r="E31" s="318">
        <v>0</v>
      </c>
      <c r="F31" s="318">
        <v>71.430000000000007</v>
      </c>
      <c r="G31" s="318">
        <v>60</v>
      </c>
      <c r="H31" s="318">
        <v>100</v>
      </c>
      <c r="I31" s="318">
        <v>100</v>
      </c>
    </row>
    <row r="32" spans="1:9" x14ac:dyDescent="0.3">
      <c r="A32" s="327" t="s">
        <v>23</v>
      </c>
      <c r="B32" s="252">
        <v>3</v>
      </c>
      <c r="C32" s="252" t="s">
        <v>259</v>
      </c>
      <c r="D32" s="318">
        <v>0</v>
      </c>
      <c r="E32" s="318">
        <v>26.92</v>
      </c>
      <c r="F32" s="318">
        <v>41.67</v>
      </c>
      <c r="G32" s="318">
        <v>37.5</v>
      </c>
      <c r="H32" s="318">
        <v>57.89</v>
      </c>
      <c r="I32" s="318">
        <v>56.25</v>
      </c>
    </row>
    <row r="33" spans="1:9" ht="52.8" x14ac:dyDescent="0.3">
      <c r="A33" s="327" t="s">
        <v>20</v>
      </c>
      <c r="B33" s="252">
        <v>3</v>
      </c>
      <c r="C33" s="252" t="s">
        <v>258</v>
      </c>
      <c r="D33" s="318">
        <v>1</v>
      </c>
      <c r="E33" s="318">
        <v>0</v>
      </c>
      <c r="F33" s="318">
        <v>25</v>
      </c>
      <c r="G33" s="318">
        <v>33</v>
      </c>
      <c r="H33" s="318">
        <v>100</v>
      </c>
      <c r="I33" s="318">
        <v>91</v>
      </c>
    </row>
    <row r="34" spans="1:9" ht="52.8" x14ac:dyDescent="0.3">
      <c r="A34" s="327" t="s">
        <v>20</v>
      </c>
      <c r="B34" s="252">
        <v>3</v>
      </c>
      <c r="C34" s="252" t="s">
        <v>259</v>
      </c>
      <c r="D34" s="318">
        <v>0</v>
      </c>
      <c r="E34" s="318">
        <v>0</v>
      </c>
      <c r="F34" s="318">
        <v>0</v>
      </c>
      <c r="G34" s="318">
        <v>0</v>
      </c>
      <c r="H34" s="318">
        <v>50</v>
      </c>
      <c r="I34" s="318">
        <v>33</v>
      </c>
    </row>
    <row r="35" spans="1:9" ht="39.6" x14ac:dyDescent="0.3">
      <c r="A35" s="327" t="s">
        <v>24</v>
      </c>
      <c r="B35" s="252">
        <v>3</v>
      </c>
      <c r="C35" s="252" t="s">
        <v>258</v>
      </c>
      <c r="D35" s="319">
        <v>0</v>
      </c>
      <c r="E35" s="319">
        <v>0</v>
      </c>
      <c r="F35" s="319">
        <v>100</v>
      </c>
      <c r="G35" s="319">
        <v>100</v>
      </c>
      <c r="H35" s="319">
        <v>60</v>
      </c>
      <c r="I35" s="319">
        <v>67</v>
      </c>
    </row>
    <row r="36" spans="1:9" ht="39.6" x14ac:dyDescent="0.3">
      <c r="A36" s="327" t="s">
        <v>24</v>
      </c>
      <c r="B36" s="252">
        <v>3</v>
      </c>
      <c r="C36" s="252" t="s">
        <v>259</v>
      </c>
      <c r="D36" s="319">
        <v>0</v>
      </c>
      <c r="E36" s="319">
        <v>0</v>
      </c>
      <c r="F36" s="319">
        <v>0</v>
      </c>
      <c r="G36" s="319">
        <v>0</v>
      </c>
      <c r="H36" s="319">
        <v>25</v>
      </c>
      <c r="I36" s="319">
        <v>33</v>
      </c>
    </row>
    <row r="37" spans="1:9" x14ac:dyDescent="0.3">
      <c r="A37" s="329"/>
    </row>
    <row r="38" spans="1:9" x14ac:dyDescent="0.3">
      <c r="A38" s="329"/>
    </row>
    <row r="39" spans="1:9" x14ac:dyDescent="0.3">
      <c r="A39" s="329"/>
    </row>
    <row r="40" spans="1:9" x14ac:dyDescent="0.3">
      <c r="A40" s="329"/>
    </row>
    <row r="41" spans="1:9" x14ac:dyDescent="0.3">
      <c r="A41" s="329"/>
    </row>
    <row r="42" spans="1:9" x14ac:dyDescent="0.3">
      <c r="A42" s="329"/>
    </row>
    <row r="43" spans="1:9" x14ac:dyDescent="0.3">
      <c r="A43" s="329"/>
    </row>
    <row r="44" spans="1:9" x14ac:dyDescent="0.3">
      <c r="A44" s="329"/>
    </row>
    <row r="45" spans="1:9" x14ac:dyDescent="0.3">
      <c r="A45" s="329"/>
    </row>
    <row r="46" spans="1:9" x14ac:dyDescent="0.3">
      <c r="A46" s="329"/>
    </row>
    <row r="47" spans="1:9" x14ac:dyDescent="0.3">
      <c r="A47" s="329"/>
    </row>
    <row r="48" spans="1:9" x14ac:dyDescent="0.3">
      <c r="A48" s="329"/>
    </row>
    <row r="49" spans="1:1" x14ac:dyDescent="0.3">
      <c r="A49" s="329"/>
    </row>
    <row r="50" spans="1:1" x14ac:dyDescent="0.3">
      <c r="A50" s="329"/>
    </row>
    <row r="51" spans="1:1" x14ac:dyDescent="0.3">
      <c r="A51" s="329"/>
    </row>
    <row r="52" spans="1:1" x14ac:dyDescent="0.3">
      <c r="A52" s="329"/>
    </row>
    <row r="53" spans="1:1" x14ac:dyDescent="0.3">
      <c r="A53" s="329"/>
    </row>
    <row r="54" spans="1:1" x14ac:dyDescent="0.3">
      <c r="A54" s="329"/>
    </row>
    <row r="55" spans="1:1" x14ac:dyDescent="0.3">
      <c r="A55" s="329"/>
    </row>
    <row r="56" spans="1:1" x14ac:dyDescent="0.3">
      <c r="A56" s="329"/>
    </row>
    <row r="57" spans="1:1" x14ac:dyDescent="0.3">
      <c r="A57" s="329"/>
    </row>
    <row r="58" spans="1:1" x14ac:dyDescent="0.3">
      <c r="A58" s="329"/>
    </row>
    <row r="59" spans="1:1" x14ac:dyDescent="0.3">
      <c r="A59" s="329"/>
    </row>
    <row r="60" spans="1:1" x14ac:dyDescent="0.3">
      <c r="A60" s="329"/>
    </row>
    <row r="61" spans="1:1" x14ac:dyDescent="0.3">
      <c r="A61" s="329"/>
    </row>
    <row r="62" spans="1:1" x14ac:dyDescent="0.3">
      <c r="A62" s="329"/>
    </row>
    <row r="63" spans="1:1" x14ac:dyDescent="0.3">
      <c r="A63" s="329"/>
    </row>
    <row r="64" spans="1:1" x14ac:dyDescent="0.3">
      <c r="A64" s="329"/>
    </row>
    <row r="65" spans="1:1" x14ac:dyDescent="0.3">
      <c r="A65" s="329"/>
    </row>
    <row r="66" spans="1:1" x14ac:dyDescent="0.3">
      <c r="A66" s="329"/>
    </row>
    <row r="67" spans="1:1" x14ac:dyDescent="0.3">
      <c r="A67" s="329"/>
    </row>
    <row r="68" spans="1:1" x14ac:dyDescent="0.3">
      <c r="A68" s="329"/>
    </row>
    <row r="69" spans="1:1" x14ac:dyDescent="0.3">
      <c r="A69" s="329"/>
    </row>
    <row r="70" spans="1:1" x14ac:dyDescent="0.3">
      <c r="A70" s="329"/>
    </row>
    <row r="71" spans="1:1" x14ac:dyDescent="0.3">
      <c r="A71" s="329"/>
    </row>
    <row r="72" spans="1:1" x14ac:dyDescent="0.3">
      <c r="A72" s="329"/>
    </row>
    <row r="73" spans="1:1" x14ac:dyDescent="0.3">
      <c r="A73" s="329"/>
    </row>
    <row r="74" spans="1:1" x14ac:dyDescent="0.3">
      <c r="A74" s="329"/>
    </row>
    <row r="75" spans="1:1" x14ac:dyDescent="0.3">
      <c r="A75" s="329"/>
    </row>
    <row r="76" spans="1:1" x14ac:dyDescent="0.3">
      <c r="A76" s="329"/>
    </row>
    <row r="77" spans="1:1" x14ac:dyDescent="0.3">
      <c r="A77" s="329"/>
    </row>
    <row r="78" spans="1:1" x14ac:dyDescent="0.3">
      <c r="A78" s="329"/>
    </row>
    <row r="79" spans="1:1" x14ac:dyDescent="0.3">
      <c r="A79" s="329"/>
    </row>
    <row r="80" spans="1:1" x14ac:dyDescent="0.3">
      <c r="A80" s="329"/>
    </row>
    <row r="81" spans="1:1" x14ac:dyDescent="0.3">
      <c r="A81" s="329"/>
    </row>
    <row r="82" spans="1:1" x14ac:dyDescent="0.3">
      <c r="A82" s="329"/>
    </row>
    <row r="83" spans="1:1" x14ac:dyDescent="0.3">
      <c r="A83" s="329"/>
    </row>
    <row r="84" spans="1:1" x14ac:dyDescent="0.3">
      <c r="A84" s="329"/>
    </row>
    <row r="85" spans="1:1" x14ac:dyDescent="0.3">
      <c r="A85" s="329"/>
    </row>
    <row r="86" spans="1:1" x14ac:dyDescent="0.3">
      <c r="A86" s="329"/>
    </row>
    <row r="87" spans="1:1" x14ac:dyDescent="0.3">
      <c r="A87" s="329"/>
    </row>
    <row r="88" spans="1:1" x14ac:dyDescent="0.3">
      <c r="A88" s="329"/>
    </row>
    <row r="89" spans="1:1" x14ac:dyDescent="0.3">
      <c r="A89" s="329"/>
    </row>
    <row r="90" spans="1:1" x14ac:dyDescent="0.3">
      <c r="A90" s="329"/>
    </row>
    <row r="91" spans="1:1" x14ac:dyDescent="0.3">
      <c r="A91" s="329"/>
    </row>
    <row r="92" spans="1:1" x14ac:dyDescent="0.3">
      <c r="A92" s="329"/>
    </row>
    <row r="93" spans="1:1" x14ac:dyDescent="0.3">
      <c r="A93" s="329"/>
    </row>
    <row r="94" spans="1:1" x14ac:dyDescent="0.3">
      <c r="A94" s="329"/>
    </row>
    <row r="95" spans="1:1" x14ac:dyDescent="0.3">
      <c r="A95" s="329"/>
    </row>
    <row r="96" spans="1:1" x14ac:dyDescent="0.3">
      <c r="A96" s="329"/>
    </row>
    <row r="97" spans="1:1" x14ac:dyDescent="0.3">
      <c r="A97" s="329"/>
    </row>
    <row r="98" spans="1:1" x14ac:dyDescent="0.3">
      <c r="A98" s="329"/>
    </row>
    <row r="99" spans="1:1" x14ac:dyDescent="0.3">
      <c r="A99" s="329"/>
    </row>
    <row r="100" spans="1:1" x14ac:dyDescent="0.3">
      <c r="A100" s="329"/>
    </row>
    <row r="101" spans="1:1" x14ac:dyDescent="0.3">
      <c r="A101" s="329"/>
    </row>
    <row r="102" spans="1:1" x14ac:dyDescent="0.3">
      <c r="A102" s="329"/>
    </row>
    <row r="103" spans="1:1" x14ac:dyDescent="0.3">
      <c r="A103" s="329"/>
    </row>
    <row r="104" spans="1:1" x14ac:dyDescent="0.3">
      <c r="A104" s="329"/>
    </row>
    <row r="105" spans="1:1" x14ac:dyDescent="0.3">
      <c r="A105" s="329"/>
    </row>
    <row r="106" spans="1:1" x14ac:dyDescent="0.3">
      <c r="A106" s="329"/>
    </row>
    <row r="107" spans="1:1" x14ac:dyDescent="0.3">
      <c r="A107" s="329"/>
    </row>
    <row r="108" spans="1:1" x14ac:dyDescent="0.3">
      <c r="A108" s="329"/>
    </row>
    <row r="109" spans="1:1" x14ac:dyDescent="0.3">
      <c r="A109" s="329"/>
    </row>
    <row r="110" spans="1:1" x14ac:dyDescent="0.3">
      <c r="A110" s="329"/>
    </row>
    <row r="111" spans="1:1" x14ac:dyDescent="0.3">
      <c r="A111" s="329"/>
    </row>
    <row r="112" spans="1:1" x14ac:dyDescent="0.3">
      <c r="A112" s="329"/>
    </row>
    <row r="113" spans="1:1" x14ac:dyDescent="0.3">
      <c r="A113" s="329"/>
    </row>
    <row r="114" spans="1:1" x14ac:dyDescent="0.3">
      <c r="A114" s="329"/>
    </row>
    <row r="115" spans="1:1" x14ac:dyDescent="0.3">
      <c r="A115" s="329"/>
    </row>
    <row r="116" spans="1:1" x14ac:dyDescent="0.3">
      <c r="A116" s="329"/>
    </row>
    <row r="117" spans="1:1" x14ac:dyDescent="0.3">
      <c r="A117" s="329"/>
    </row>
    <row r="118" spans="1:1" x14ac:dyDescent="0.3">
      <c r="A118" s="329"/>
    </row>
    <row r="119" spans="1:1" x14ac:dyDescent="0.3">
      <c r="A119" s="329"/>
    </row>
    <row r="120" spans="1:1" x14ac:dyDescent="0.3">
      <c r="A120" s="329"/>
    </row>
    <row r="121" spans="1:1" x14ac:dyDescent="0.3">
      <c r="A121" s="329"/>
    </row>
    <row r="122" spans="1:1" x14ac:dyDescent="0.3">
      <c r="A122" s="329"/>
    </row>
    <row r="123" spans="1:1" x14ac:dyDescent="0.3">
      <c r="A123" s="329"/>
    </row>
    <row r="124" spans="1:1" x14ac:dyDescent="0.3">
      <c r="A124" s="329"/>
    </row>
    <row r="125" spans="1:1" x14ac:dyDescent="0.3">
      <c r="A125" s="329"/>
    </row>
    <row r="126" spans="1:1" x14ac:dyDescent="0.3">
      <c r="A126" s="329"/>
    </row>
    <row r="127" spans="1:1" x14ac:dyDescent="0.3">
      <c r="A127" s="329"/>
    </row>
    <row r="128" spans="1:1" x14ac:dyDescent="0.3">
      <c r="A128" s="329"/>
    </row>
    <row r="129" spans="1:1" x14ac:dyDescent="0.3">
      <c r="A129" s="329"/>
    </row>
    <row r="130" spans="1:1" x14ac:dyDescent="0.3">
      <c r="A130" s="329"/>
    </row>
    <row r="131" spans="1:1" x14ac:dyDescent="0.3">
      <c r="A131" s="329"/>
    </row>
    <row r="132" spans="1:1" x14ac:dyDescent="0.3">
      <c r="A132" s="329"/>
    </row>
    <row r="133" spans="1:1" x14ac:dyDescent="0.3">
      <c r="A133" s="329"/>
    </row>
    <row r="134" spans="1:1" x14ac:dyDescent="0.3">
      <c r="A134" s="329"/>
    </row>
    <row r="135" spans="1:1" x14ac:dyDescent="0.3">
      <c r="A135" s="329"/>
    </row>
    <row r="136" spans="1:1" x14ac:dyDescent="0.3">
      <c r="A136" s="329"/>
    </row>
    <row r="137" spans="1:1" x14ac:dyDescent="0.3">
      <c r="A137" s="329"/>
    </row>
    <row r="138" spans="1:1" x14ac:dyDescent="0.3">
      <c r="A138" s="329"/>
    </row>
    <row r="139" spans="1:1" x14ac:dyDescent="0.3">
      <c r="A139" s="329"/>
    </row>
    <row r="140" spans="1:1" x14ac:dyDescent="0.3">
      <c r="A140" s="329"/>
    </row>
    <row r="141" spans="1:1" x14ac:dyDescent="0.3">
      <c r="A141" s="329"/>
    </row>
    <row r="142" spans="1:1" x14ac:dyDescent="0.3">
      <c r="A142" s="329"/>
    </row>
    <row r="143" spans="1:1" x14ac:dyDescent="0.3">
      <c r="A143" s="329"/>
    </row>
    <row r="144" spans="1:1" x14ac:dyDescent="0.3">
      <c r="A144" s="329"/>
    </row>
    <row r="145" spans="1:1" x14ac:dyDescent="0.3">
      <c r="A145" s="329"/>
    </row>
    <row r="146" spans="1:1" x14ac:dyDescent="0.3">
      <c r="A146" s="329"/>
    </row>
    <row r="147" spans="1:1" x14ac:dyDescent="0.3">
      <c r="A147" s="329"/>
    </row>
    <row r="148" spans="1:1" x14ac:dyDescent="0.3">
      <c r="A148" s="329"/>
    </row>
    <row r="149" spans="1:1" x14ac:dyDescent="0.3">
      <c r="A149" s="329"/>
    </row>
    <row r="150" spans="1:1" x14ac:dyDescent="0.3">
      <c r="A150" s="329"/>
    </row>
    <row r="151" spans="1:1" x14ac:dyDescent="0.3">
      <c r="A151" s="329"/>
    </row>
    <row r="152" spans="1:1" x14ac:dyDescent="0.3">
      <c r="A152" s="329"/>
    </row>
    <row r="153" spans="1:1" x14ac:dyDescent="0.3">
      <c r="A153" s="329"/>
    </row>
    <row r="154" spans="1:1" x14ac:dyDescent="0.3">
      <c r="A154" s="329"/>
    </row>
    <row r="155" spans="1:1" x14ac:dyDescent="0.3">
      <c r="A155" s="329"/>
    </row>
    <row r="156" spans="1:1" x14ac:dyDescent="0.3">
      <c r="A156" s="329"/>
    </row>
    <row r="157" spans="1:1" x14ac:dyDescent="0.3">
      <c r="A157" s="329"/>
    </row>
    <row r="158" spans="1:1" x14ac:dyDescent="0.3">
      <c r="A158" s="329"/>
    </row>
    <row r="159" spans="1:1" x14ac:dyDescent="0.3">
      <c r="A159" s="329"/>
    </row>
    <row r="160" spans="1:1" x14ac:dyDescent="0.3">
      <c r="A160" s="329"/>
    </row>
    <row r="161" spans="1:1" x14ac:dyDescent="0.3">
      <c r="A161" s="329"/>
    </row>
    <row r="162" spans="1:1" x14ac:dyDescent="0.3">
      <c r="A162" s="329"/>
    </row>
    <row r="163" spans="1:1" x14ac:dyDescent="0.3">
      <c r="A163" s="329"/>
    </row>
    <row r="164" spans="1:1" x14ac:dyDescent="0.3">
      <c r="A164" s="329"/>
    </row>
    <row r="165" spans="1:1" x14ac:dyDescent="0.3">
      <c r="A165" s="329"/>
    </row>
    <row r="166" spans="1:1" x14ac:dyDescent="0.3">
      <c r="A166" s="329"/>
    </row>
    <row r="167" spans="1:1" x14ac:dyDescent="0.3">
      <c r="A167" s="329"/>
    </row>
    <row r="168" spans="1:1" x14ac:dyDescent="0.3">
      <c r="A168" s="329"/>
    </row>
    <row r="169" spans="1:1" x14ac:dyDescent="0.3">
      <c r="A169" s="329"/>
    </row>
    <row r="170" spans="1:1" x14ac:dyDescent="0.3">
      <c r="A170" s="329"/>
    </row>
    <row r="171" spans="1:1" x14ac:dyDescent="0.3">
      <c r="A171" s="329"/>
    </row>
    <row r="172" spans="1:1" x14ac:dyDescent="0.3">
      <c r="A172" s="329"/>
    </row>
    <row r="173" spans="1:1" x14ac:dyDescent="0.3">
      <c r="A173" s="329"/>
    </row>
    <row r="174" spans="1:1" x14ac:dyDescent="0.3">
      <c r="A174" s="329"/>
    </row>
    <row r="175" spans="1:1" x14ac:dyDescent="0.3">
      <c r="A175" s="329"/>
    </row>
    <row r="176" spans="1:1" x14ac:dyDescent="0.3">
      <c r="A176" s="329"/>
    </row>
    <row r="177" spans="1:1" x14ac:dyDescent="0.3">
      <c r="A177" s="329"/>
    </row>
    <row r="178" spans="1:1" x14ac:dyDescent="0.3">
      <c r="A178" s="329"/>
    </row>
    <row r="179" spans="1:1" x14ac:dyDescent="0.3">
      <c r="A179" s="329"/>
    </row>
    <row r="180" spans="1:1" x14ac:dyDescent="0.3">
      <c r="A180" s="329"/>
    </row>
    <row r="181" spans="1:1" x14ac:dyDescent="0.3">
      <c r="A181" s="329"/>
    </row>
    <row r="182" spans="1:1" x14ac:dyDescent="0.3">
      <c r="A182" s="329"/>
    </row>
    <row r="183" spans="1:1" x14ac:dyDescent="0.3">
      <c r="A183" s="329"/>
    </row>
    <row r="184" spans="1:1" x14ac:dyDescent="0.3">
      <c r="A184" s="329"/>
    </row>
    <row r="185" spans="1:1" x14ac:dyDescent="0.3">
      <c r="A185" s="329"/>
    </row>
    <row r="186" spans="1:1" x14ac:dyDescent="0.3">
      <c r="A186" s="329"/>
    </row>
    <row r="187" spans="1:1" x14ac:dyDescent="0.3">
      <c r="A187" s="329"/>
    </row>
    <row r="188" spans="1:1" x14ac:dyDescent="0.3">
      <c r="A188" s="329"/>
    </row>
    <row r="189" spans="1:1" x14ac:dyDescent="0.3">
      <c r="A189" s="329"/>
    </row>
    <row r="190" spans="1:1" x14ac:dyDescent="0.3">
      <c r="A190" s="329"/>
    </row>
    <row r="191" spans="1:1" x14ac:dyDescent="0.3">
      <c r="A191" s="329"/>
    </row>
    <row r="192" spans="1:1" x14ac:dyDescent="0.3">
      <c r="A192" s="329"/>
    </row>
    <row r="193" spans="1:1" x14ac:dyDescent="0.3">
      <c r="A193" s="329"/>
    </row>
    <row r="194" spans="1:1" x14ac:dyDescent="0.3">
      <c r="A194" s="329"/>
    </row>
    <row r="195" spans="1:1" x14ac:dyDescent="0.3">
      <c r="A195" s="329"/>
    </row>
    <row r="196" spans="1:1" x14ac:dyDescent="0.3">
      <c r="A196" s="329"/>
    </row>
    <row r="197" spans="1:1" x14ac:dyDescent="0.3">
      <c r="A197" s="329"/>
    </row>
    <row r="198" spans="1:1" x14ac:dyDescent="0.3">
      <c r="A198" s="329"/>
    </row>
    <row r="199" spans="1:1" x14ac:dyDescent="0.3">
      <c r="A199" s="329"/>
    </row>
    <row r="200" spans="1:1" x14ac:dyDescent="0.3">
      <c r="A200" s="329"/>
    </row>
    <row r="201" spans="1:1" x14ac:dyDescent="0.3">
      <c r="A201" s="329"/>
    </row>
    <row r="202" spans="1:1" x14ac:dyDescent="0.3">
      <c r="A202" s="329"/>
    </row>
    <row r="203" spans="1:1" x14ac:dyDescent="0.3">
      <c r="A203" s="329"/>
    </row>
    <row r="204" spans="1:1" x14ac:dyDescent="0.3">
      <c r="A204" s="329"/>
    </row>
    <row r="205" spans="1:1" x14ac:dyDescent="0.3">
      <c r="A205" s="329"/>
    </row>
    <row r="206" spans="1:1" x14ac:dyDescent="0.3">
      <c r="A206" s="329"/>
    </row>
    <row r="207" spans="1:1" x14ac:dyDescent="0.3">
      <c r="A207" s="329"/>
    </row>
    <row r="208" spans="1:1" x14ac:dyDescent="0.3">
      <c r="A208" s="329"/>
    </row>
    <row r="209" spans="1:1" x14ac:dyDescent="0.3">
      <c r="A209" s="329"/>
    </row>
    <row r="210" spans="1:1" x14ac:dyDescent="0.3">
      <c r="A210" s="329"/>
    </row>
    <row r="211" spans="1:1" x14ac:dyDescent="0.3">
      <c r="A211" s="329"/>
    </row>
    <row r="212" spans="1:1" x14ac:dyDescent="0.3">
      <c r="A212" s="329"/>
    </row>
    <row r="213" spans="1:1" x14ac:dyDescent="0.3">
      <c r="A213" s="329"/>
    </row>
    <row r="214" spans="1:1" x14ac:dyDescent="0.3">
      <c r="A214" s="329"/>
    </row>
    <row r="215" spans="1:1" x14ac:dyDescent="0.3">
      <c r="A215" s="329"/>
    </row>
    <row r="216" spans="1:1" x14ac:dyDescent="0.3">
      <c r="A216" s="329"/>
    </row>
    <row r="217" spans="1:1" x14ac:dyDescent="0.3">
      <c r="A217" s="329"/>
    </row>
    <row r="218" spans="1:1" x14ac:dyDescent="0.3">
      <c r="A218" s="329"/>
    </row>
    <row r="219" spans="1:1" x14ac:dyDescent="0.3">
      <c r="A219" s="329"/>
    </row>
    <row r="220" spans="1:1" x14ac:dyDescent="0.3">
      <c r="A220" s="329"/>
    </row>
    <row r="221" spans="1:1" x14ac:dyDescent="0.3">
      <c r="A221" s="329"/>
    </row>
    <row r="222" spans="1:1" x14ac:dyDescent="0.3">
      <c r="A222" s="329"/>
    </row>
    <row r="223" spans="1:1" x14ac:dyDescent="0.3">
      <c r="A223" s="329"/>
    </row>
    <row r="224" spans="1:1" x14ac:dyDescent="0.3">
      <c r="A224" s="329"/>
    </row>
    <row r="225" spans="1:1" x14ac:dyDescent="0.3">
      <c r="A225" s="329"/>
    </row>
    <row r="226" spans="1:1" x14ac:dyDescent="0.3">
      <c r="A226" s="329"/>
    </row>
    <row r="227" spans="1:1" x14ac:dyDescent="0.3">
      <c r="A227" s="329"/>
    </row>
    <row r="228" spans="1:1" x14ac:dyDescent="0.3">
      <c r="A228" s="329"/>
    </row>
    <row r="229" spans="1:1" x14ac:dyDescent="0.3">
      <c r="A229" s="329"/>
    </row>
    <row r="230" spans="1:1" x14ac:dyDescent="0.3">
      <c r="A230" s="329"/>
    </row>
    <row r="231" spans="1:1" x14ac:dyDescent="0.3">
      <c r="A231" s="329"/>
    </row>
    <row r="232" spans="1:1" x14ac:dyDescent="0.3">
      <c r="A232" s="329"/>
    </row>
    <row r="233" spans="1:1" x14ac:dyDescent="0.3">
      <c r="A233" s="329"/>
    </row>
    <row r="234" spans="1:1" x14ac:dyDescent="0.3">
      <c r="A234" s="329"/>
    </row>
    <row r="235" spans="1:1" x14ac:dyDescent="0.3">
      <c r="A235" s="329"/>
    </row>
    <row r="236" spans="1:1" x14ac:dyDescent="0.3">
      <c r="A236" s="329"/>
    </row>
    <row r="237" spans="1:1" x14ac:dyDescent="0.3">
      <c r="A237" s="329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view="pageBreakPreview" zoomScaleNormal="100" zoomScaleSheetLayoutView="100" workbookViewId="0">
      <selection sqref="A1:K1"/>
    </sheetView>
  </sheetViews>
  <sheetFormatPr defaultRowHeight="15.6" x14ac:dyDescent="0.3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4" customFormat="1" ht="37.5" customHeight="1" x14ac:dyDescent="0.3">
      <c r="A1" s="686" t="s">
        <v>230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</row>
    <row r="2" spans="1:11" s="4" customFormat="1" ht="16.2" thickBot="1" x14ac:dyDescent="0.35">
      <c r="A2" s="38" t="s">
        <v>231</v>
      </c>
      <c r="B2" s="38"/>
    </row>
    <row r="3" spans="1:11" s="4" customFormat="1" ht="15.75" customHeight="1" x14ac:dyDescent="0.3">
      <c r="A3" s="697" t="s">
        <v>30</v>
      </c>
      <c r="B3" s="682" t="s">
        <v>52</v>
      </c>
      <c r="C3" s="694" t="s">
        <v>194</v>
      </c>
      <c r="D3" s="694" t="s">
        <v>53</v>
      </c>
      <c r="E3" s="695"/>
      <c r="F3" s="696"/>
      <c r="G3" s="682" t="s">
        <v>54</v>
      </c>
      <c r="H3" s="694" t="s">
        <v>194</v>
      </c>
      <c r="I3" s="694" t="s">
        <v>55</v>
      </c>
      <c r="J3" s="695"/>
      <c r="K3" s="696"/>
    </row>
    <row r="4" spans="1:11" s="4" customFormat="1" ht="31.8" thickBot="1" x14ac:dyDescent="0.35">
      <c r="A4" s="698"/>
      <c r="B4" s="683"/>
      <c r="C4" s="699"/>
      <c r="D4" s="67" t="s">
        <v>15</v>
      </c>
      <c r="E4" s="67" t="s">
        <v>16</v>
      </c>
      <c r="F4" s="69" t="s">
        <v>17</v>
      </c>
      <c r="G4" s="683"/>
      <c r="H4" s="699"/>
      <c r="I4" s="67" t="s">
        <v>15</v>
      </c>
      <c r="J4" s="67" t="s">
        <v>16</v>
      </c>
      <c r="K4" s="69" t="s">
        <v>17</v>
      </c>
    </row>
    <row r="5" spans="1:11" s="4" customFormat="1" x14ac:dyDescent="0.3">
      <c r="A5" s="147"/>
      <c r="B5" s="138"/>
      <c r="C5" s="68"/>
      <c r="D5" s="68"/>
      <c r="E5" s="68"/>
      <c r="F5" s="139"/>
      <c r="G5" s="138"/>
      <c r="H5" s="68"/>
      <c r="I5" s="68"/>
      <c r="J5" s="68"/>
      <c r="K5" s="139"/>
    </row>
    <row r="6" spans="1:11" s="4" customFormat="1" x14ac:dyDescent="0.3">
      <c r="A6" s="145"/>
      <c r="B6" s="143"/>
      <c r="C6" s="142"/>
      <c r="D6" s="142"/>
      <c r="E6" s="142"/>
      <c r="F6" s="144"/>
      <c r="G6" s="143"/>
      <c r="H6" s="142"/>
      <c r="I6" s="142"/>
      <c r="J6" s="142"/>
      <c r="K6" s="144"/>
    </row>
    <row r="7" spans="1:11" s="4" customFormat="1" x14ac:dyDescent="0.3">
      <c r="A7" s="145"/>
      <c r="B7" s="143"/>
      <c r="C7" s="142"/>
      <c r="D7" s="142"/>
      <c r="E7" s="142"/>
      <c r="F7" s="144"/>
      <c r="G7" s="143"/>
      <c r="H7" s="142"/>
      <c r="I7" s="142"/>
      <c r="J7" s="142"/>
      <c r="K7" s="144"/>
    </row>
    <row r="8" spans="1:11" x14ac:dyDescent="0.3">
      <c r="A8" s="146"/>
      <c r="B8" s="140"/>
      <c r="C8" s="2"/>
      <c r="D8" s="2"/>
      <c r="E8" s="2"/>
      <c r="F8" s="141"/>
      <c r="G8" s="140"/>
      <c r="H8" s="2"/>
      <c r="I8" s="2"/>
      <c r="J8" s="2"/>
      <c r="K8" s="141"/>
    </row>
    <row r="9" spans="1:11" x14ac:dyDescent="0.3">
      <c r="A9" s="146"/>
      <c r="B9" s="140"/>
      <c r="C9" s="2"/>
      <c r="D9" s="2"/>
      <c r="E9" s="2"/>
      <c r="F9" s="141"/>
      <c r="G9" s="140"/>
      <c r="H9" s="2"/>
      <c r="I9" s="2"/>
      <c r="J9" s="2"/>
      <c r="K9" s="141"/>
    </row>
    <row r="10" spans="1:11" ht="16.2" thickBot="1" x14ac:dyDescent="0.35">
      <c r="A10" s="148"/>
      <c r="B10" s="155"/>
      <c r="C10" s="149"/>
      <c r="D10" s="149"/>
      <c r="E10" s="149"/>
      <c r="F10" s="150"/>
      <c r="G10" s="155"/>
      <c r="H10" s="149"/>
      <c r="I10" s="149"/>
      <c r="J10" s="149"/>
      <c r="K10" s="150"/>
    </row>
    <row r="11" spans="1:11" ht="16.2" thickBot="1" x14ac:dyDescent="0.35">
      <c r="A11" s="151" t="s">
        <v>34</v>
      </c>
      <c r="B11" s="156">
        <f>SUM(B5:B10)</f>
        <v>0</v>
      </c>
      <c r="C11" s="153">
        <f>SUM(C5:C10)</f>
        <v>0</v>
      </c>
      <c r="D11" s="153">
        <f t="shared" ref="D11:K11" si="0">SUM(D5:D10)</f>
        <v>0</v>
      </c>
      <c r="E11" s="153">
        <f t="shared" si="0"/>
        <v>0</v>
      </c>
      <c r="F11" s="154">
        <f t="shared" si="0"/>
        <v>0</v>
      </c>
      <c r="G11" s="156">
        <f t="shared" ref="G11" si="1">SUM(G5:G10)</f>
        <v>0</v>
      </c>
      <c r="H11" s="153">
        <f t="shared" si="0"/>
        <v>0</v>
      </c>
      <c r="I11" s="153">
        <f t="shared" si="0"/>
        <v>0</v>
      </c>
      <c r="J11" s="153">
        <f t="shared" si="0"/>
        <v>0</v>
      </c>
      <c r="K11" s="154">
        <f t="shared" si="0"/>
        <v>0</v>
      </c>
    </row>
    <row r="13" spans="1:11" ht="16.2" thickBot="1" x14ac:dyDescent="0.35">
      <c r="A13" s="38" t="s">
        <v>199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5.75" customHeight="1" x14ac:dyDescent="0.3">
      <c r="A14" s="687" t="s">
        <v>30</v>
      </c>
      <c r="B14" s="684" t="s">
        <v>52</v>
      </c>
      <c r="C14" s="689" t="s">
        <v>194</v>
      </c>
      <c r="D14" s="691" t="s">
        <v>53</v>
      </c>
      <c r="E14" s="692"/>
      <c r="F14" s="693"/>
      <c r="G14" s="684" t="s">
        <v>54</v>
      </c>
      <c r="H14" s="689" t="s">
        <v>194</v>
      </c>
      <c r="I14" s="691" t="s">
        <v>55</v>
      </c>
      <c r="J14" s="692"/>
      <c r="K14" s="693"/>
    </row>
    <row r="15" spans="1:11" ht="31.8" thickBot="1" x14ac:dyDescent="0.35">
      <c r="A15" s="688"/>
      <c r="B15" s="685"/>
      <c r="C15" s="690"/>
      <c r="D15" s="67" t="s">
        <v>15</v>
      </c>
      <c r="E15" s="67" t="s">
        <v>16</v>
      </c>
      <c r="F15" s="69" t="s">
        <v>17</v>
      </c>
      <c r="G15" s="685"/>
      <c r="H15" s="690"/>
      <c r="I15" s="67" t="s">
        <v>15</v>
      </c>
      <c r="J15" s="67" t="s">
        <v>16</v>
      </c>
      <c r="K15" s="69" t="s">
        <v>17</v>
      </c>
    </row>
    <row r="16" spans="1:11" x14ac:dyDescent="0.3">
      <c r="A16" s="161"/>
      <c r="B16" s="163"/>
      <c r="C16" s="57"/>
      <c r="D16" s="57"/>
      <c r="E16" s="57"/>
      <c r="F16" s="164"/>
      <c r="G16" s="163"/>
      <c r="H16" s="57"/>
      <c r="I16" s="57"/>
      <c r="J16" s="57"/>
      <c r="K16" s="164"/>
    </row>
    <row r="17" spans="1:11" x14ac:dyDescent="0.3">
      <c r="A17" s="161"/>
      <c r="B17" s="163"/>
      <c r="C17" s="57"/>
      <c r="D17" s="57"/>
      <c r="E17" s="57"/>
      <c r="F17" s="164"/>
      <c r="G17" s="163"/>
      <c r="H17" s="57"/>
      <c r="I17" s="57"/>
      <c r="J17" s="57"/>
      <c r="K17" s="164"/>
    </row>
    <row r="18" spans="1:11" x14ac:dyDescent="0.3">
      <c r="A18" s="161"/>
      <c r="B18" s="163"/>
      <c r="C18" s="57"/>
      <c r="D18" s="57"/>
      <c r="E18" s="57"/>
      <c r="F18" s="164"/>
      <c r="G18" s="163"/>
      <c r="H18" s="57"/>
      <c r="I18" s="57"/>
      <c r="J18" s="57"/>
      <c r="K18" s="164"/>
    </row>
    <row r="19" spans="1:11" x14ac:dyDescent="0.3">
      <c r="A19" s="146"/>
      <c r="B19" s="140"/>
      <c r="C19" s="2"/>
      <c r="D19" s="2"/>
      <c r="E19" s="2"/>
      <c r="F19" s="141"/>
      <c r="G19" s="140"/>
      <c r="H19" s="2"/>
      <c r="I19" s="2"/>
      <c r="J19" s="2"/>
      <c r="K19" s="141"/>
    </row>
    <row r="20" spans="1:11" x14ac:dyDescent="0.3">
      <c r="A20" s="146"/>
      <c r="B20" s="140"/>
      <c r="C20" s="2"/>
      <c r="D20" s="2"/>
      <c r="E20" s="2"/>
      <c r="F20" s="141"/>
      <c r="G20" s="140"/>
      <c r="H20" s="2"/>
      <c r="I20" s="2"/>
      <c r="J20" s="2"/>
      <c r="K20" s="141"/>
    </row>
    <row r="21" spans="1:11" ht="16.2" thickBot="1" x14ac:dyDescent="0.35">
      <c r="A21" s="148"/>
      <c r="B21" s="155"/>
      <c r="C21" s="149"/>
      <c r="D21" s="149"/>
      <c r="E21" s="149"/>
      <c r="F21" s="150"/>
      <c r="G21" s="155"/>
      <c r="H21" s="149"/>
      <c r="I21" s="149"/>
      <c r="J21" s="149"/>
      <c r="K21" s="150"/>
    </row>
    <row r="22" spans="1:11" ht="16.2" thickBot="1" x14ac:dyDescent="0.35">
      <c r="A22" s="162" t="s">
        <v>34</v>
      </c>
      <c r="B22" s="156">
        <f>SUM(B16:B21)</f>
        <v>0</v>
      </c>
      <c r="C22" s="153">
        <f>SUM(C16:C21)</f>
        <v>0</v>
      </c>
      <c r="D22" s="153">
        <f t="shared" ref="D22:K22" si="2">SUM(D16:D21)</f>
        <v>0</v>
      </c>
      <c r="E22" s="153">
        <f t="shared" si="2"/>
        <v>0</v>
      </c>
      <c r="F22" s="154">
        <f t="shared" si="2"/>
        <v>0</v>
      </c>
      <c r="G22" s="156">
        <f t="shared" ref="G22" si="3">SUM(G16:G21)</f>
        <v>0</v>
      </c>
      <c r="H22" s="153">
        <f t="shared" si="2"/>
        <v>0</v>
      </c>
      <c r="I22" s="153">
        <f t="shared" si="2"/>
        <v>0</v>
      </c>
      <c r="J22" s="153">
        <f t="shared" si="2"/>
        <v>0</v>
      </c>
      <c r="K22" s="154">
        <f t="shared" si="2"/>
        <v>0</v>
      </c>
    </row>
    <row r="23" spans="1:11" ht="16.2" thickBo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3">
      <c r="A24" s="165" t="s">
        <v>157</v>
      </c>
      <c r="B24" s="167">
        <f>+B11-B22</f>
        <v>0</v>
      </c>
      <c r="C24" s="157">
        <f>+C11-C22</f>
        <v>0</v>
      </c>
      <c r="D24" s="157">
        <f t="shared" ref="D24:K24" si="4">+D11-D22</f>
        <v>0</v>
      </c>
      <c r="E24" s="157">
        <f t="shared" si="4"/>
        <v>0</v>
      </c>
      <c r="F24" s="158">
        <f t="shared" si="4"/>
        <v>0</v>
      </c>
      <c r="G24" s="167">
        <f t="shared" ref="G24" si="5">+G11-G22</f>
        <v>0</v>
      </c>
      <c r="H24" s="157">
        <f t="shared" si="4"/>
        <v>0</v>
      </c>
      <c r="I24" s="157">
        <f t="shared" si="4"/>
        <v>0</v>
      </c>
      <c r="J24" s="157">
        <f t="shared" si="4"/>
        <v>0</v>
      </c>
      <c r="K24" s="158">
        <f t="shared" si="4"/>
        <v>0</v>
      </c>
    </row>
    <row r="25" spans="1:11" ht="16.2" thickBot="1" x14ac:dyDescent="0.35">
      <c r="A25" s="166" t="s">
        <v>141</v>
      </c>
      <c r="B25" s="168">
        <f>+IFERROR(B24/B22,0)*100</f>
        <v>0</v>
      </c>
      <c r="C25" s="159">
        <f>+IFERROR(C24/C22,0)*100</f>
        <v>0</v>
      </c>
      <c r="D25" s="159">
        <f t="shared" ref="D25:K25" si="6">+IFERROR(D24/D22,0)*100</f>
        <v>0</v>
      </c>
      <c r="E25" s="159">
        <f t="shared" si="6"/>
        <v>0</v>
      </c>
      <c r="F25" s="160">
        <f t="shared" si="6"/>
        <v>0</v>
      </c>
      <c r="G25" s="168">
        <f t="shared" ref="G25" si="7">+IFERROR(G24/G22,0)*100</f>
        <v>0</v>
      </c>
      <c r="H25" s="159">
        <f t="shared" si="6"/>
        <v>0</v>
      </c>
      <c r="I25" s="159">
        <f t="shared" si="6"/>
        <v>0</v>
      </c>
      <c r="J25" s="159">
        <f t="shared" si="6"/>
        <v>0</v>
      </c>
      <c r="K25" s="160">
        <f t="shared" si="6"/>
        <v>0</v>
      </c>
    </row>
    <row r="26" spans="1:11" x14ac:dyDescent="0.3">
      <c r="J26" s="15"/>
      <c r="K26" s="15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2"/>
  <sheetViews>
    <sheetView view="pageBreakPreview" zoomScaleNormal="100" zoomScaleSheetLayoutView="100" workbookViewId="0">
      <selection activeCell="B14" sqref="B14"/>
    </sheetView>
  </sheetViews>
  <sheetFormatPr defaultRowHeight="15.6" x14ac:dyDescent="0.3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10" ht="48" customHeight="1" thickBot="1" x14ac:dyDescent="0.35">
      <c r="A1" s="686" t="s">
        <v>232</v>
      </c>
      <c r="B1" s="686"/>
      <c r="C1" s="686"/>
      <c r="D1" s="686"/>
      <c r="E1" s="686"/>
      <c r="F1" s="686"/>
      <c r="G1" s="4"/>
      <c r="H1" s="4"/>
      <c r="I1" s="11"/>
      <c r="J1" s="11"/>
    </row>
    <row r="2" spans="1:10" ht="47.4" thickBot="1" x14ac:dyDescent="0.35">
      <c r="A2" s="71" t="s">
        <v>25</v>
      </c>
      <c r="B2" s="65" t="s">
        <v>57</v>
      </c>
      <c r="C2" s="65" t="s">
        <v>58</v>
      </c>
      <c r="D2" s="65" t="s">
        <v>59</v>
      </c>
      <c r="E2" s="65" t="s">
        <v>60</v>
      </c>
      <c r="F2" s="66" t="s">
        <v>98</v>
      </c>
      <c r="G2" s="17"/>
      <c r="H2" s="17"/>
    </row>
    <row r="3" spans="1:10" x14ac:dyDescent="0.3">
      <c r="A3" s="57"/>
      <c r="B3" s="57"/>
      <c r="C3" s="57"/>
      <c r="D3" s="57"/>
      <c r="E3" s="57"/>
      <c r="F3" s="70"/>
      <c r="G3" s="14"/>
      <c r="H3" s="14"/>
    </row>
    <row r="4" spans="1:10" x14ac:dyDescent="0.3">
      <c r="A4" s="57"/>
      <c r="B4" s="57"/>
      <c r="C4" s="57"/>
      <c r="D4" s="57"/>
      <c r="E4" s="57"/>
      <c r="F4" s="70"/>
      <c r="G4" s="14"/>
      <c r="H4" s="14"/>
    </row>
    <row r="5" spans="1:10" x14ac:dyDescent="0.3">
      <c r="A5" s="57"/>
      <c r="B5" s="57"/>
      <c r="C5" s="57"/>
      <c r="D5" s="57"/>
      <c r="E5" s="57"/>
      <c r="F5" s="70"/>
      <c r="G5" s="14"/>
      <c r="H5" s="14"/>
    </row>
    <row r="6" spans="1:10" x14ac:dyDescent="0.3">
      <c r="A6" s="57"/>
      <c r="B6" s="57"/>
      <c r="C6" s="57"/>
      <c r="D6" s="57"/>
      <c r="E6" s="57"/>
      <c r="F6" s="70"/>
      <c r="G6" s="14"/>
      <c r="H6" s="14"/>
    </row>
    <row r="7" spans="1:10" x14ac:dyDescent="0.3">
      <c r="A7" s="2"/>
      <c r="B7" s="2"/>
      <c r="C7" s="2"/>
      <c r="D7" s="2"/>
      <c r="E7" s="2"/>
      <c r="F7" s="12"/>
      <c r="G7" s="14"/>
      <c r="H7" s="14"/>
    </row>
    <row r="8" spans="1:10" x14ac:dyDescent="0.3">
      <c r="A8" s="2"/>
      <c r="B8" s="2"/>
      <c r="C8" s="2"/>
      <c r="D8" s="2"/>
      <c r="E8" s="2"/>
      <c r="F8" s="12"/>
      <c r="G8" s="14"/>
      <c r="H8" s="14"/>
    </row>
    <row r="9" spans="1:10" x14ac:dyDescent="0.3">
      <c r="A9" s="2"/>
      <c r="B9" s="2"/>
      <c r="C9" s="2"/>
      <c r="D9" s="2"/>
      <c r="E9" s="2"/>
      <c r="F9" s="12"/>
      <c r="G9" s="14"/>
      <c r="H9" s="14"/>
    </row>
    <row r="10" spans="1:10" ht="12.75" customHeight="1" thickBot="1" x14ac:dyDescent="0.35">
      <c r="A10" s="6"/>
      <c r="B10" s="6"/>
      <c r="C10" s="6"/>
      <c r="D10" s="6"/>
      <c r="E10" s="6"/>
      <c r="F10" s="14"/>
      <c r="G10" s="14"/>
      <c r="H10" s="14"/>
    </row>
    <row r="11" spans="1:10" ht="64.5" customHeight="1" thickBot="1" x14ac:dyDescent="0.35">
      <c r="B11" s="72" t="s">
        <v>61</v>
      </c>
      <c r="C11" s="59"/>
      <c r="D11" s="66" t="s">
        <v>62</v>
      </c>
      <c r="E11" s="6"/>
      <c r="F11" s="14"/>
      <c r="G11" s="14"/>
      <c r="H11" s="14"/>
    </row>
    <row r="12" spans="1:10" x14ac:dyDescent="0.3">
      <c r="B12" s="22" t="s">
        <v>233</v>
      </c>
      <c r="C12" s="23"/>
      <c r="D12" s="57"/>
      <c r="E12" s="6"/>
      <c r="F12" s="6"/>
      <c r="G12" s="6"/>
      <c r="H12" s="6"/>
    </row>
    <row r="13" spans="1:10" x14ac:dyDescent="0.3">
      <c r="B13" s="22" t="s">
        <v>234</v>
      </c>
      <c r="C13" s="24"/>
      <c r="D13" s="2"/>
      <c r="E13" s="6"/>
      <c r="F13" s="6"/>
      <c r="G13" s="6"/>
      <c r="H13" s="6"/>
    </row>
    <row r="14" spans="1:10" x14ac:dyDescent="0.3">
      <c r="B14" s="22" t="s">
        <v>235</v>
      </c>
      <c r="C14" s="24"/>
      <c r="D14" s="2"/>
      <c r="E14" s="6"/>
      <c r="F14" s="6"/>
      <c r="G14" s="6"/>
      <c r="H14" s="6"/>
    </row>
    <row r="15" spans="1:10" x14ac:dyDescent="0.3">
      <c r="B15" s="13" t="s">
        <v>144</v>
      </c>
      <c r="C15" s="24"/>
      <c r="D15" s="2"/>
      <c r="E15" s="6"/>
      <c r="F15" s="6"/>
      <c r="G15" s="6"/>
      <c r="H15" s="6"/>
    </row>
    <row r="16" spans="1:10" x14ac:dyDescent="0.3">
      <c r="B16" s="2" t="s">
        <v>18</v>
      </c>
      <c r="C16" s="24"/>
      <c r="D16" s="2"/>
      <c r="E16" s="6"/>
      <c r="F16" s="6"/>
      <c r="G16" s="6"/>
      <c r="H16" s="6"/>
    </row>
    <row r="17" spans="2:6" x14ac:dyDescent="0.3">
      <c r="B17" s="2" t="s">
        <v>19</v>
      </c>
      <c r="C17" s="24"/>
      <c r="D17" s="2"/>
      <c r="E17" s="6"/>
      <c r="F17" s="6"/>
    </row>
    <row r="18" spans="2:6" x14ac:dyDescent="0.3">
      <c r="B18" s="2" t="s">
        <v>106</v>
      </c>
      <c r="C18" s="24"/>
      <c r="D18" s="2"/>
      <c r="E18" s="6"/>
      <c r="F18" s="6"/>
    </row>
    <row r="19" spans="2:6" ht="9.75" customHeight="1" thickBot="1" x14ac:dyDescent="0.35">
      <c r="B19" s="6"/>
      <c r="C19" s="6"/>
      <c r="D19" s="6"/>
      <c r="E19" s="6"/>
      <c r="F19" s="6"/>
    </row>
    <row r="20" spans="2:6" ht="31.5" customHeight="1" thickBot="1" x14ac:dyDescent="0.35">
      <c r="B20" s="73" t="s">
        <v>142</v>
      </c>
      <c r="C20" s="74" t="s">
        <v>143</v>
      </c>
      <c r="E20" s="6"/>
      <c r="F20" s="6"/>
    </row>
    <row r="21" spans="2:6" ht="32.25" customHeight="1" x14ac:dyDescent="0.3">
      <c r="B21" s="40"/>
      <c r="C21" s="22"/>
      <c r="D21" s="28"/>
      <c r="E21" s="6"/>
      <c r="F21" s="6"/>
    </row>
    <row r="22" spans="2:6" x14ac:dyDescent="0.3">
      <c r="D22" s="15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view="pageBreakPreview" zoomScaleNormal="100" zoomScaleSheetLayoutView="100" workbookViewId="0">
      <selection activeCell="E19" sqref="E19"/>
    </sheetView>
  </sheetViews>
  <sheetFormatPr defaultRowHeight="15.6" x14ac:dyDescent="0.3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 thickBot="1" x14ac:dyDescent="0.45">
      <c r="A1" s="700" t="s">
        <v>236</v>
      </c>
      <c r="B1" s="700"/>
      <c r="C1" s="700"/>
      <c r="D1" s="700"/>
      <c r="E1" s="700"/>
      <c r="F1" s="700"/>
      <c r="G1" s="25"/>
    </row>
    <row r="2" spans="1:7" ht="31.8" thickBot="1" x14ac:dyDescent="0.35">
      <c r="A2" s="76" t="s">
        <v>25</v>
      </c>
      <c r="B2" s="60" t="s">
        <v>57</v>
      </c>
      <c r="C2" s="60" t="s">
        <v>58</v>
      </c>
      <c r="D2" s="60" t="s">
        <v>59</v>
      </c>
      <c r="E2" s="60" t="s">
        <v>159</v>
      </c>
      <c r="F2" s="61" t="s">
        <v>98</v>
      </c>
      <c r="G2" s="9"/>
    </row>
    <row r="3" spans="1:7" x14ac:dyDescent="0.3">
      <c r="A3" s="55"/>
      <c r="B3" s="55"/>
      <c r="C3" s="55"/>
      <c r="D3" s="55"/>
      <c r="E3" s="55"/>
      <c r="F3" s="75"/>
      <c r="G3" s="14"/>
    </row>
    <row r="4" spans="1:7" x14ac:dyDescent="0.3">
      <c r="A4" s="35"/>
      <c r="B4" s="35"/>
      <c r="C4" s="35"/>
      <c r="D4" s="35"/>
      <c r="E4" s="35"/>
      <c r="F4" s="26"/>
      <c r="G4" s="14"/>
    </row>
    <row r="5" spans="1:7" x14ac:dyDescent="0.3">
      <c r="A5" s="35"/>
      <c r="B5" s="35"/>
      <c r="C5" s="35"/>
      <c r="D5" s="35"/>
      <c r="E5" s="35"/>
      <c r="F5" s="26"/>
      <c r="G5" s="14"/>
    </row>
    <row r="6" spans="1:7" x14ac:dyDescent="0.3">
      <c r="A6" s="35"/>
      <c r="B6" s="35"/>
      <c r="C6" s="35"/>
      <c r="D6" s="35"/>
      <c r="E6" s="35"/>
      <c r="F6" s="26"/>
      <c r="G6" s="14"/>
    </row>
    <row r="7" spans="1:7" x14ac:dyDescent="0.3">
      <c r="A7" s="35"/>
      <c r="B7" s="35"/>
      <c r="C7" s="35"/>
      <c r="D7" s="35"/>
      <c r="E7" s="35"/>
      <c r="F7" s="26"/>
      <c r="G7" s="14"/>
    </row>
    <row r="8" spans="1:7" x14ac:dyDescent="0.3">
      <c r="A8" s="35"/>
      <c r="B8" s="35"/>
      <c r="C8" s="35"/>
      <c r="D8" s="35"/>
      <c r="E8" s="35"/>
      <c r="F8" s="26"/>
      <c r="G8" s="14"/>
    </row>
    <row r="9" spans="1:7" x14ac:dyDescent="0.3">
      <c r="A9" s="35"/>
      <c r="B9" s="35"/>
      <c r="C9" s="35"/>
      <c r="D9" s="35"/>
      <c r="E9" s="35"/>
      <c r="F9" s="26"/>
      <c r="G9" s="14"/>
    </row>
    <row r="10" spans="1:7" x14ac:dyDescent="0.3">
      <c r="A10" s="35"/>
      <c r="B10" s="35"/>
      <c r="C10" s="35"/>
      <c r="D10" s="35"/>
      <c r="E10" s="35"/>
      <c r="F10" s="26"/>
      <c r="G10" s="6"/>
    </row>
    <row r="11" spans="1:7" ht="16.2" thickBot="1" x14ac:dyDescent="0.35">
      <c r="A11" s="41"/>
      <c r="B11" s="41"/>
      <c r="C11" s="41"/>
      <c r="D11" s="41"/>
      <c r="E11" s="41"/>
      <c r="F11" s="42"/>
      <c r="G11" s="6"/>
    </row>
    <row r="12" spans="1:7" ht="53.25" customHeight="1" thickBot="1" x14ac:dyDescent="0.35">
      <c r="A12" s="43"/>
      <c r="B12" s="77" t="s">
        <v>63</v>
      </c>
      <c r="C12" s="78"/>
      <c r="D12" s="79" t="s">
        <v>62</v>
      </c>
      <c r="E12" s="41"/>
      <c r="F12" s="42"/>
      <c r="G12" s="6"/>
    </row>
    <row r="13" spans="1:7" x14ac:dyDescent="0.3">
      <c r="A13" s="43"/>
      <c r="B13" s="46" t="s">
        <v>233</v>
      </c>
      <c r="C13" s="45"/>
      <c r="D13" s="55"/>
      <c r="E13" s="41"/>
      <c r="F13" s="41"/>
      <c r="G13" s="6"/>
    </row>
    <row r="14" spans="1:7" x14ac:dyDescent="0.3">
      <c r="A14" s="43"/>
      <c r="B14" s="46" t="s">
        <v>234</v>
      </c>
      <c r="C14" s="47"/>
      <c r="D14" s="35"/>
      <c r="E14" s="41"/>
      <c r="F14" s="41"/>
      <c r="G14" s="6"/>
    </row>
    <row r="15" spans="1:7" x14ac:dyDescent="0.3">
      <c r="A15" s="43"/>
      <c r="B15" s="46" t="s">
        <v>235</v>
      </c>
      <c r="C15" s="47"/>
      <c r="D15" s="35"/>
      <c r="E15" s="41"/>
      <c r="F15" s="41"/>
      <c r="G15" s="6"/>
    </row>
    <row r="16" spans="1:7" x14ac:dyDescent="0.3">
      <c r="A16" s="43"/>
      <c r="B16" s="44" t="s">
        <v>144</v>
      </c>
      <c r="C16" s="47"/>
      <c r="D16" s="35"/>
      <c r="E16" s="41"/>
      <c r="F16" s="41"/>
      <c r="G16" s="6"/>
    </row>
    <row r="17" spans="1:7" x14ac:dyDescent="0.3">
      <c r="A17" s="43"/>
      <c r="B17" s="35" t="s">
        <v>18</v>
      </c>
      <c r="C17" s="47"/>
      <c r="D17" s="35"/>
      <c r="E17" s="41"/>
      <c r="F17" s="41"/>
      <c r="G17" s="6"/>
    </row>
    <row r="18" spans="1:7" x14ac:dyDescent="0.3">
      <c r="A18" s="43"/>
      <c r="B18" s="35" t="s">
        <v>19</v>
      </c>
      <c r="C18" s="47"/>
      <c r="D18" s="35"/>
      <c r="E18" s="41"/>
      <c r="F18" s="41"/>
    </row>
    <row r="19" spans="1:7" x14ac:dyDescent="0.3">
      <c r="A19" s="43"/>
      <c r="B19" s="35" t="s">
        <v>106</v>
      </c>
      <c r="C19" s="47"/>
      <c r="D19" s="35"/>
      <c r="E19" s="41"/>
      <c r="F19" s="41"/>
    </row>
    <row r="20" spans="1:7" ht="16.2" thickBot="1" x14ac:dyDescent="0.35">
      <c r="A20" s="43"/>
      <c r="B20" s="41"/>
      <c r="C20" s="41"/>
      <c r="D20" s="41"/>
      <c r="E20" s="41"/>
      <c r="F20" s="41"/>
    </row>
    <row r="21" spans="1:7" ht="31.5" customHeight="1" thickBot="1" x14ac:dyDescent="0.35">
      <c r="A21" s="43"/>
      <c r="B21" s="80" t="s">
        <v>145</v>
      </c>
      <c r="C21" s="81" t="s">
        <v>146</v>
      </c>
      <c r="E21" s="41"/>
      <c r="F21" s="41"/>
    </row>
    <row r="22" spans="1:7" ht="29.25" customHeight="1" x14ac:dyDescent="0.3">
      <c r="A22" s="43"/>
      <c r="B22" s="40"/>
      <c r="C22" s="46"/>
      <c r="D22" s="48"/>
      <c r="E22" s="41"/>
      <c r="F22" s="41"/>
    </row>
    <row r="23" spans="1:7" x14ac:dyDescent="0.3">
      <c r="D23" s="15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view="pageBreakPreview" zoomScaleNormal="100" zoomScaleSheetLayoutView="100" workbookViewId="0">
      <selection sqref="A1:I1"/>
    </sheetView>
  </sheetViews>
  <sheetFormatPr defaultRowHeight="15.6" x14ac:dyDescent="0.3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1" thickBot="1" x14ac:dyDescent="0.35">
      <c r="A1" s="702" t="s">
        <v>237</v>
      </c>
      <c r="B1" s="702"/>
      <c r="C1" s="702"/>
      <c r="D1" s="702"/>
      <c r="E1" s="702"/>
      <c r="F1" s="702"/>
      <c r="G1" s="702"/>
      <c r="H1" s="702"/>
      <c r="I1" s="702"/>
      <c r="J1" s="129"/>
    </row>
    <row r="2" spans="1:10" s="4" customFormat="1" ht="174" customHeight="1" thickBot="1" x14ac:dyDescent="0.35">
      <c r="A2" s="58" t="s">
        <v>64</v>
      </c>
      <c r="B2" s="65" t="s">
        <v>125</v>
      </c>
      <c r="C2" s="65" t="s">
        <v>65</v>
      </c>
      <c r="D2" s="65" t="s">
        <v>127</v>
      </c>
      <c r="E2" s="65" t="s">
        <v>66</v>
      </c>
      <c r="F2" s="65" t="s">
        <v>67</v>
      </c>
      <c r="G2" s="65" t="s">
        <v>68</v>
      </c>
      <c r="H2" s="65" t="s">
        <v>69</v>
      </c>
      <c r="I2" s="66" t="s">
        <v>70</v>
      </c>
      <c r="J2" s="16"/>
    </row>
    <row r="3" spans="1:10" x14ac:dyDescent="0.3">
      <c r="A3" s="70" t="s">
        <v>147</v>
      </c>
      <c r="B3" s="70"/>
      <c r="C3" s="57"/>
      <c r="D3" s="57"/>
      <c r="E3" s="57"/>
      <c r="F3" s="57"/>
      <c r="G3" s="57"/>
      <c r="H3" s="57"/>
      <c r="I3" s="57"/>
      <c r="J3" s="6"/>
    </row>
    <row r="4" spans="1:10" x14ac:dyDescent="0.3">
      <c r="A4" s="12" t="s">
        <v>148</v>
      </c>
      <c r="B4" s="12"/>
      <c r="C4" s="2"/>
      <c r="D4" s="2"/>
      <c r="E4" s="2"/>
      <c r="F4" s="2"/>
      <c r="G4" s="2"/>
      <c r="H4" s="2"/>
      <c r="I4" s="2"/>
      <c r="J4" s="6"/>
    </row>
    <row r="5" spans="1:10" x14ac:dyDescent="0.3">
      <c r="A5" s="12" t="s">
        <v>83</v>
      </c>
      <c r="B5" s="12"/>
      <c r="C5" s="2"/>
      <c r="D5" s="2"/>
      <c r="E5" s="2"/>
      <c r="F5" s="2"/>
      <c r="G5" s="2"/>
      <c r="H5" s="2"/>
      <c r="I5" s="2"/>
      <c r="J5" s="6"/>
    </row>
    <row r="6" spans="1:10" x14ac:dyDescent="0.3">
      <c r="A6" s="103" t="s">
        <v>34</v>
      </c>
      <c r="B6" s="102">
        <f>SUM(B3:B5)</f>
        <v>0</v>
      </c>
      <c r="C6" s="104">
        <f>+IFERROR(($B$3*C3+$B$4*C4+$B$5*C5)/$B$6,0)</f>
        <v>0</v>
      </c>
      <c r="D6" s="104">
        <f>+IFERROR(($B$3*D3+$B$4*D4+$B$5*D5)/$B$6,0)</f>
        <v>0</v>
      </c>
      <c r="E6" s="104">
        <f>+IFERROR(($B$3*E3+$B$4*E4+$B$5*E5)/$B$6,0)</f>
        <v>0</v>
      </c>
      <c r="F6" s="102">
        <f>SUM(F3:F5)</f>
        <v>0</v>
      </c>
      <c r="G6" s="102">
        <f>SUM(G3:G5)</f>
        <v>0</v>
      </c>
      <c r="H6" s="102">
        <f>SUM(H3:H5)</f>
        <v>0</v>
      </c>
      <c r="I6" s="102">
        <f>SUM(I3:I5)</f>
        <v>0</v>
      </c>
      <c r="J6" s="6"/>
    </row>
    <row r="7" spans="1:10" x14ac:dyDescent="0.3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1" customFormat="1" ht="16.2" thickBot="1" x14ac:dyDescent="0.35">
      <c r="A8" s="701" t="s">
        <v>71</v>
      </c>
      <c r="B8" s="701"/>
      <c r="C8" s="701"/>
      <c r="D8" s="9"/>
      <c r="E8" s="9"/>
      <c r="F8" s="9"/>
      <c r="G8" s="9"/>
      <c r="H8" s="9"/>
      <c r="I8" s="9"/>
      <c r="J8" s="9"/>
    </row>
    <row r="9" spans="1:10" s="1" customFormat="1" ht="31.8" thickBot="1" x14ac:dyDescent="0.35">
      <c r="A9" s="58" t="s">
        <v>72</v>
      </c>
      <c r="B9" s="63" t="s">
        <v>73</v>
      </c>
      <c r="C9" s="64" t="s">
        <v>126</v>
      </c>
      <c r="D9" s="9"/>
      <c r="E9" s="9"/>
      <c r="F9" s="9"/>
      <c r="G9" s="9"/>
      <c r="H9" s="9"/>
      <c r="I9" s="9"/>
      <c r="J9" s="9"/>
    </row>
    <row r="10" spans="1:10" x14ac:dyDescent="0.3">
      <c r="A10" s="70" t="s">
        <v>149</v>
      </c>
      <c r="B10" s="70"/>
      <c r="C10" s="82"/>
      <c r="D10" s="6"/>
      <c r="E10" s="6"/>
      <c r="F10" s="6"/>
      <c r="G10" s="6"/>
      <c r="H10" s="6"/>
      <c r="I10" s="6"/>
      <c r="J10" s="6"/>
    </row>
    <row r="11" spans="1:10" x14ac:dyDescent="0.3">
      <c r="A11" s="12" t="s">
        <v>150</v>
      </c>
      <c r="B11" s="12"/>
      <c r="C11" s="3"/>
      <c r="D11" s="6"/>
      <c r="E11" s="6"/>
      <c r="F11" s="6"/>
      <c r="G11" s="6"/>
      <c r="H11" s="6"/>
      <c r="I11" s="6"/>
      <c r="J11" s="6"/>
    </row>
    <row r="12" spans="1:10" ht="13.5" customHeight="1" x14ac:dyDescent="0.3">
      <c r="A12" s="102" t="s">
        <v>34</v>
      </c>
      <c r="B12" s="56">
        <f>+B10+B11</f>
        <v>0</v>
      </c>
      <c r="C12" s="56">
        <f>+C10+C11</f>
        <v>0</v>
      </c>
    </row>
    <row r="13" spans="1:10" x14ac:dyDescent="0.3">
      <c r="C13" s="15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2"/>
  <sheetViews>
    <sheetView view="pageBreakPreview" zoomScaleNormal="100" zoomScaleSheetLayoutView="100" workbookViewId="0">
      <selection activeCell="B18" sqref="B18"/>
    </sheetView>
  </sheetViews>
  <sheetFormatPr defaultRowHeight="15.6" x14ac:dyDescent="0.3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 x14ac:dyDescent="0.3">
      <c r="A1" s="686" t="s">
        <v>107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18"/>
      <c r="O1" s="18"/>
      <c r="P1" s="18"/>
      <c r="Q1" s="18"/>
      <c r="R1" s="18"/>
      <c r="S1" s="18"/>
    </row>
    <row r="2" spans="1:19" ht="16.2" thickBot="1" x14ac:dyDescent="0.35">
      <c r="A2" s="192" t="s">
        <v>238</v>
      </c>
      <c r="B2" s="192"/>
      <c r="C2" s="193"/>
      <c r="D2" s="193"/>
      <c r="E2" s="192"/>
      <c r="F2" s="192"/>
      <c r="G2" s="192"/>
      <c r="H2" s="703"/>
      <c r="I2" s="703"/>
      <c r="J2" s="703"/>
      <c r="K2" s="703"/>
      <c r="L2" s="703"/>
      <c r="M2" s="703"/>
    </row>
    <row r="3" spans="1:19" s="5" customFormat="1" ht="66.75" customHeight="1" thickBot="1" x14ac:dyDescent="0.35">
      <c r="A3" s="194" t="s">
        <v>30</v>
      </c>
      <c r="B3" s="195" t="s">
        <v>34</v>
      </c>
      <c r="C3" s="195" t="s">
        <v>74</v>
      </c>
      <c r="D3" s="195" t="s">
        <v>75</v>
      </c>
      <c r="E3" s="195" t="s">
        <v>128</v>
      </c>
      <c r="F3" s="195" t="s">
        <v>130</v>
      </c>
      <c r="G3" s="196" t="s">
        <v>129</v>
      </c>
      <c r="H3" s="195" t="s">
        <v>194</v>
      </c>
      <c r="I3" s="194" t="s">
        <v>74</v>
      </c>
      <c r="J3" s="195" t="s">
        <v>75</v>
      </c>
      <c r="K3" s="195" t="s">
        <v>128</v>
      </c>
      <c r="L3" s="195" t="s">
        <v>130</v>
      </c>
      <c r="M3" s="196" t="s">
        <v>129</v>
      </c>
    </row>
    <row r="4" spans="1:19" s="5" customFormat="1" x14ac:dyDescent="0.3">
      <c r="A4" s="197"/>
      <c r="B4" s="198">
        <f>SUM(C4:G4)</f>
        <v>0</v>
      </c>
      <c r="C4" s="199"/>
      <c r="D4" s="199"/>
      <c r="E4" s="199"/>
      <c r="F4" s="199"/>
      <c r="G4" s="233"/>
      <c r="H4" s="240">
        <f t="shared" ref="H4:H15" si="0">SUM(I4:M4)</f>
        <v>0</v>
      </c>
      <c r="I4" s="200"/>
      <c r="J4" s="201"/>
      <c r="K4" s="201"/>
      <c r="L4" s="201"/>
      <c r="M4" s="202"/>
    </row>
    <row r="5" spans="1:19" s="5" customFormat="1" x14ac:dyDescent="0.3">
      <c r="A5" s="203"/>
      <c r="B5" s="198">
        <f>SUM(C5:G5)</f>
        <v>0</v>
      </c>
      <c r="C5" s="204"/>
      <c r="D5" s="204"/>
      <c r="E5" s="204"/>
      <c r="F5" s="204"/>
      <c r="G5" s="234"/>
      <c r="H5" s="241">
        <f t="shared" si="0"/>
        <v>0</v>
      </c>
      <c r="I5" s="203"/>
      <c r="J5" s="204"/>
      <c r="K5" s="204"/>
      <c r="L5" s="204"/>
      <c r="M5" s="205"/>
    </row>
    <row r="6" spans="1:19" s="5" customFormat="1" x14ac:dyDescent="0.3">
      <c r="A6" s="203"/>
      <c r="B6" s="198">
        <f t="shared" ref="B6:B14" si="1">SUM(C6:G6)</f>
        <v>0</v>
      </c>
      <c r="C6" s="204"/>
      <c r="D6" s="204"/>
      <c r="E6" s="204"/>
      <c r="F6" s="204"/>
      <c r="G6" s="234"/>
      <c r="H6" s="241">
        <f t="shared" si="0"/>
        <v>0</v>
      </c>
      <c r="I6" s="203"/>
      <c r="J6" s="204"/>
      <c r="K6" s="204"/>
      <c r="L6" s="204"/>
      <c r="M6" s="205"/>
    </row>
    <row r="7" spans="1:19" s="5" customFormat="1" x14ac:dyDescent="0.3">
      <c r="A7" s="203"/>
      <c r="B7" s="198">
        <f t="shared" si="1"/>
        <v>0</v>
      </c>
      <c r="C7" s="204"/>
      <c r="D7" s="204"/>
      <c r="E7" s="204"/>
      <c r="F7" s="204"/>
      <c r="G7" s="234"/>
      <c r="H7" s="241">
        <f t="shared" si="0"/>
        <v>0</v>
      </c>
      <c r="I7" s="203"/>
      <c r="J7" s="204"/>
      <c r="K7" s="204"/>
      <c r="L7" s="204"/>
      <c r="M7" s="205"/>
    </row>
    <row r="8" spans="1:19" s="5" customFormat="1" x14ac:dyDescent="0.3">
      <c r="A8" s="203"/>
      <c r="B8" s="198">
        <f t="shared" si="1"/>
        <v>0</v>
      </c>
      <c r="C8" s="204"/>
      <c r="D8" s="204"/>
      <c r="E8" s="204"/>
      <c r="F8" s="204"/>
      <c r="G8" s="234"/>
      <c r="H8" s="241">
        <f t="shared" si="0"/>
        <v>0</v>
      </c>
      <c r="I8" s="203"/>
      <c r="J8" s="204"/>
      <c r="K8" s="204"/>
      <c r="L8" s="204"/>
      <c r="M8" s="205"/>
    </row>
    <row r="9" spans="1:19" s="5" customFormat="1" x14ac:dyDescent="0.3">
      <c r="A9" s="203"/>
      <c r="B9" s="198">
        <f t="shared" si="1"/>
        <v>0</v>
      </c>
      <c r="C9" s="204"/>
      <c r="D9" s="204"/>
      <c r="E9" s="204"/>
      <c r="F9" s="204"/>
      <c r="G9" s="234"/>
      <c r="H9" s="241">
        <f t="shared" si="0"/>
        <v>0</v>
      </c>
      <c r="I9" s="203"/>
      <c r="J9" s="204"/>
      <c r="K9" s="204"/>
      <c r="L9" s="204"/>
      <c r="M9" s="205"/>
    </row>
    <row r="10" spans="1:19" s="5" customFormat="1" x14ac:dyDescent="0.3">
      <c r="A10" s="203"/>
      <c r="B10" s="198">
        <f t="shared" si="1"/>
        <v>0</v>
      </c>
      <c r="C10" s="204"/>
      <c r="D10" s="204"/>
      <c r="E10" s="204"/>
      <c r="F10" s="204"/>
      <c r="G10" s="234"/>
      <c r="H10" s="241">
        <f t="shared" si="0"/>
        <v>0</v>
      </c>
      <c r="I10" s="203"/>
      <c r="J10" s="204"/>
      <c r="K10" s="204"/>
      <c r="L10" s="204"/>
      <c r="M10" s="205"/>
    </row>
    <row r="11" spans="1:19" s="5" customFormat="1" x14ac:dyDescent="0.3">
      <c r="A11" s="203"/>
      <c r="B11" s="198">
        <f t="shared" si="1"/>
        <v>0</v>
      </c>
      <c r="C11" s="204"/>
      <c r="D11" s="204"/>
      <c r="E11" s="204"/>
      <c r="F11" s="204"/>
      <c r="G11" s="234"/>
      <c r="H11" s="241">
        <f t="shared" si="0"/>
        <v>0</v>
      </c>
      <c r="I11" s="203"/>
      <c r="J11" s="204"/>
      <c r="K11" s="204"/>
      <c r="L11" s="204"/>
      <c r="M11" s="205"/>
    </row>
    <row r="12" spans="1:19" s="5" customFormat="1" x14ac:dyDescent="0.3">
      <c r="A12" s="203"/>
      <c r="B12" s="198">
        <f t="shared" si="1"/>
        <v>0</v>
      </c>
      <c r="C12" s="204"/>
      <c r="D12" s="204"/>
      <c r="E12" s="204"/>
      <c r="F12" s="204"/>
      <c r="G12" s="234"/>
      <c r="H12" s="241">
        <f t="shared" si="0"/>
        <v>0</v>
      </c>
      <c r="I12" s="203"/>
      <c r="J12" s="204"/>
      <c r="K12" s="204"/>
      <c r="L12" s="204"/>
      <c r="M12" s="205"/>
    </row>
    <row r="13" spans="1:19" s="5" customFormat="1" x14ac:dyDescent="0.3">
      <c r="A13" s="203"/>
      <c r="B13" s="198">
        <f t="shared" si="1"/>
        <v>0</v>
      </c>
      <c r="C13" s="204"/>
      <c r="D13" s="204"/>
      <c r="E13" s="204"/>
      <c r="F13" s="204"/>
      <c r="G13" s="234"/>
      <c r="H13" s="241">
        <f t="shared" si="0"/>
        <v>0</v>
      </c>
      <c r="I13" s="203"/>
      <c r="J13" s="204"/>
      <c r="K13" s="204"/>
      <c r="L13" s="204"/>
      <c r="M13" s="205"/>
    </row>
    <row r="14" spans="1:19" s="5" customFormat="1" x14ac:dyDescent="0.3">
      <c r="A14" s="203"/>
      <c r="B14" s="198">
        <f t="shared" si="1"/>
        <v>0</v>
      </c>
      <c r="C14" s="204"/>
      <c r="D14" s="204"/>
      <c r="E14" s="204"/>
      <c r="F14" s="204"/>
      <c r="G14" s="234"/>
      <c r="H14" s="241">
        <f t="shared" si="0"/>
        <v>0</v>
      </c>
      <c r="I14" s="203"/>
      <c r="J14" s="204"/>
      <c r="K14" s="204"/>
      <c r="L14" s="204"/>
      <c r="M14" s="205"/>
    </row>
    <row r="15" spans="1:19" ht="18.75" customHeight="1" x14ac:dyDescent="0.3">
      <c r="A15" s="206" t="s">
        <v>34</v>
      </c>
      <c r="B15" s="198">
        <f t="shared" ref="B15" si="2">SUM(C15:G15)</f>
        <v>0</v>
      </c>
      <c r="C15" s="207">
        <f>SUM(C4:C14)</f>
        <v>0</v>
      </c>
      <c r="D15" s="207">
        <f>SUM(D4:D14)</f>
        <v>0</v>
      </c>
      <c r="E15" s="207">
        <f>SUM(E4:E14)</f>
        <v>0</v>
      </c>
      <c r="F15" s="207">
        <f>SUM(F4:F14)</f>
        <v>0</v>
      </c>
      <c r="G15" s="235">
        <f>SUM(G4:G14)</f>
        <v>0</v>
      </c>
      <c r="H15" s="241">
        <f t="shared" si="0"/>
        <v>0</v>
      </c>
      <c r="I15" s="208">
        <f>SUM(I4:I14)</f>
        <v>0</v>
      </c>
      <c r="J15" s="207">
        <f>SUM(J4:J14)</f>
        <v>0</v>
      </c>
      <c r="K15" s="207">
        <f>SUM(K4:K14)</f>
        <v>0</v>
      </c>
      <c r="L15" s="207">
        <f>SUM(L4:L14)</f>
        <v>0</v>
      </c>
      <c r="M15" s="209">
        <f>SUM(M4:M14)</f>
        <v>0</v>
      </c>
    </row>
    <row r="16" spans="1:19" ht="20.25" customHeight="1" x14ac:dyDescent="0.3">
      <c r="A16" s="206" t="s">
        <v>151</v>
      </c>
      <c r="B16" s="210">
        <v>100</v>
      </c>
      <c r="C16" s="211">
        <f t="shared" ref="C16:H16" si="3">+IFERROR(C15/$B$15,0)*100</f>
        <v>0</v>
      </c>
      <c r="D16" s="211">
        <f t="shared" si="3"/>
        <v>0</v>
      </c>
      <c r="E16" s="211">
        <f t="shared" si="3"/>
        <v>0</v>
      </c>
      <c r="F16" s="211">
        <f t="shared" si="3"/>
        <v>0</v>
      </c>
      <c r="G16" s="236">
        <f t="shared" si="3"/>
        <v>0</v>
      </c>
      <c r="H16" s="232">
        <f t="shared" si="3"/>
        <v>0</v>
      </c>
      <c r="I16" s="212">
        <f>+IFERROR(I15/$H$15,0)*100</f>
        <v>0</v>
      </c>
      <c r="J16" s="211">
        <f t="shared" ref="J16:M16" si="4">+IFERROR(J15/$H$15,0)*100</f>
        <v>0</v>
      </c>
      <c r="K16" s="211">
        <f t="shared" si="4"/>
        <v>0</v>
      </c>
      <c r="L16" s="211">
        <f t="shared" si="4"/>
        <v>0</v>
      </c>
      <c r="M16" s="246">
        <f t="shared" si="4"/>
        <v>0</v>
      </c>
    </row>
    <row r="17" spans="1:13" ht="33.75" customHeight="1" x14ac:dyDescent="0.3">
      <c r="A17" s="213" t="s">
        <v>239</v>
      </c>
      <c r="B17" s="214"/>
      <c r="C17" s="215"/>
      <c r="D17" s="215"/>
      <c r="E17" s="215"/>
      <c r="F17" s="215"/>
      <c r="G17" s="218"/>
      <c r="H17" s="242"/>
      <c r="I17" s="217"/>
      <c r="J17" s="215"/>
      <c r="K17" s="215"/>
      <c r="L17" s="218"/>
      <c r="M17" s="216"/>
    </row>
    <row r="18" spans="1:13" ht="33.75" customHeight="1" x14ac:dyDescent="0.3">
      <c r="A18" s="219" t="s">
        <v>240</v>
      </c>
      <c r="B18" s="220"/>
      <c r="C18" s="220"/>
      <c r="D18" s="220"/>
      <c r="E18" s="220"/>
      <c r="F18" s="220"/>
      <c r="G18" s="237"/>
      <c r="H18" s="243"/>
      <c r="I18" s="222"/>
      <c r="J18" s="220"/>
      <c r="K18" s="220"/>
      <c r="L18" s="220"/>
      <c r="M18" s="221"/>
    </row>
    <row r="19" spans="1:13" ht="32.25" customHeight="1" x14ac:dyDescent="0.3">
      <c r="A19" s="223" t="s">
        <v>241</v>
      </c>
      <c r="B19" s="224">
        <f>+B15-B17</f>
        <v>0</v>
      </c>
      <c r="C19" s="224">
        <f t="shared" ref="C19:M19" si="5">+C15-C17</f>
        <v>0</v>
      </c>
      <c r="D19" s="224">
        <f t="shared" si="5"/>
        <v>0</v>
      </c>
      <c r="E19" s="224">
        <f t="shared" si="5"/>
        <v>0</v>
      </c>
      <c r="F19" s="224">
        <f t="shared" si="5"/>
        <v>0</v>
      </c>
      <c r="G19" s="238">
        <f t="shared" si="5"/>
        <v>0</v>
      </c>
      <c r="H19" s="244">
        <f>+H15-H17</f>
        <v>0</v>
      </c>
      <c r="I19" s="226">
        <f t="shared" si="5"/>
        <v>0</v>
      </c>
      <c r="J19" s="224">
        <f t="shared" si="5"/>
        <v>0</v>
      </c>
      <c r="K19" s="224">
        <f t="shared" si="5"/>
        <v>0</v>
      </c>
      <c r="L19" s="224">
        <f t="shared" si="5"/>
        <v>0</v>
      </c>
      <c r="M19" s="225">
        <f t="shared" si="5"/>
        <v>0</v>
      </c>
    </row>
    <row r="20" spans="1:13" ht="39" customHeight="1" thickBot="1" x14ac:dyDescent="0.35">
      <c r="A20" s="227" t="s">
        <v>242</v>
      </c>
      <c r="B20" s="228">
        <f t="shared" ref="B20:L20" si="6">+B16-B18</f>
        <v>100</v>
      </c>
      <c r="C20" s="228">
        <f>+C16-C18</f>
        <v>0</v>
      </c>
      <c r="D20" s="228">
        <f>+D16-D18</f>
        <v>0</v>
      </c>
      <c r="E20" s="228">
        <f t="shared" si="6"/>
        <v>0</v>
      </c>
      <c r="F20" s="228">
        <f t="shared" si="6"/>
        <v>0</v>
      </c>
      <c r="G20" s="239">
        <f t="shared" si="6"/>
        <v>0</v>
      </c>
      <c r="H20" s="245">
        <f>+H16-H18</f>
        <v>0</v>
      </c>
      <c r="I20" s="230">
        <f t="shared" si="6"/>
        <v>0</v>
      </c>
      <c r="J20" s="228">
        <f t="shared" si="6"/>
        <v>0</v>
      </c>
      <c r="K20" s="228">
        <f t="shared" si="6"/>
        <v>0</v>
      </c>
      <c r="L20" s="228">
        <f t="shared" si="6"/>
        <v>0</v>
      </c>
      <c r="M20" s="229">
        <f>+M16-M18</f>
        <v>0</v>
      </c>
    </row>
    <row r="21" spans="1:13" x14ac:dyDescent="0.3">
      <c r="A21" s="231" t="s">
        <v>198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</row>
    <row r="22" spans="1:13" x14ac:dyDescent="0.3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zoomScaleNormal="100" zoomScaleSheetLayoutView="100" workbookViewId="0">
      <selection activeCell="B12" sqref="B12"/>
    </sheetView>
  </sheetViews>
  <sheetFormatPr defaultRowHeight="15.6" x14ac:dyDescent="0.3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 x14ac:dyDescent="0.3">
      <c r="A1" s="704" t="s">
        <v>243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</row>
    <row r="2" spans="1:11" ht="16.2" thickBot="1" x14ac:dyDescent="0.35">
      <c r="A2" s="38" t="s">
        <v>231</v>
      </c>
      <c r="B2" s="38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3">
      <c r="A3" s="718" t="s">
        <v>30</v>
      </c>
      <c r="B3" s="714" t="s">
        <v>76</v>
      </c>
      <c r="C3" s="720" t="s">
        <v>194</v>
      </c>
      <c r="D3" s="709" t="s">
        <v>77</v>
      </c>
      <c r="E3" s="710"/>
      <c r="F3" s="711"/>
      <c r="G3" s="716" t="s">
        <v>78</v>
      </c>
      <c r="H3" s="720" t="s">
        <v>194</v>
      </c>
      <c r="I3" s="709" t="s">
        <v>79</v>
      </c>
      <c r="J3" s="710"/>
      <c r="K3" s="711"/>
    </row>
    <row r="4" spans="1:11" ht="31.8" thickBot="1" x14ac:dyDescent="0.35">
      <c r="A4" s="719"/>
      <c r="B4" s="715"/>
      <c r="C4" s="721"/>
      <c r="D4" s="84" t="s">
        <v>15</v>
      </c>
      <c r="E4" s="84" t="s">
        <v>16</v>
      </c>
      <c r="F4" s="85" t="s">
        <v>17</v>
      </c>
      <c r="G4" s="717"/>
      <c r="H4" s="721"/>
      <c r="I4" s="84" t="s">
        <v>15</v>
      </c>
      <c r="J4" s="84" t="s">
        <v>16</v>
      </c>
      <c r="K4" s="85" t="s">
        <v>17</v>
      </c>
    </row>
    <row r="5" spans="1:11" x14ac:dyDescent="0.3">
      <c r="A5" s="175"/>
      <c r="B5" s="169"/>
      <c r="C5" s="83"/>
      <c r="D5" s="83"/>
      <c r="E5" s="83"/>
      <c r="F5" s="170"/>
      <c r="G5" s="169"/>
      <c r="H5" s="83"/>
      <c r="I5" s="83"/>
      <c r="J5" s="83"/>
      <c r="K5" s="170"/>
    </row>
    <row r="6" spans="1:11" x14ac:dyDescent="0.3">
      <c r="A6" s="176"/>
      <c r="B6" s="171"/>
      <c r="C6" s="50"/>
      <c r="D6" s="50"/>
      <c r="E6" s="50"/>
      <c r="F6" s="172"/>
      <c r="G6" s="171"/>
      <c r="H6" s="50"/>
      <c r="I6" s="50"/>
      <c r="J6" s="50"/>
      <c r="K6" s="172"/>
    </row>
    <row r="7" spans="1:11" x14ac:dyDescent="0.3">
      <c r="A7" s="176"/>
      <c r="B7" s="171"/>
      <c r="C7" s="50"/>
      <c r="D7" s="50"/>
      <c r="E7" s="50"/>
      <c r="F7" s="172"/>
      <c r="G7" s="171"/>
      <c r="H7" s="50"/>
      <c r="I7" s="50"/>
      <c r="J7" s="50"/>
      <c r="K7" s="172"/>
    </row>
    <row r="8" spans="1:11" x14ac:dyDescent="0.3">
      <c r="A8" s="177"/>
      <c r="B8" s="173"/>
      <c r="C8" s="35"/>
      <c r="D8" s="35"/>
      <c r="E8" s="35"/>
      <c r="F8" s="174"/>
      <c r="G8" s="173"/>
      <c r="H8" s="35"/>
      <c r="I8" s="35"/>
      <c r="J8" s="35"/>
      <c r="K8" s="174"/>
    </row>
    <row r="9" spans="1:11" x14ac:dyDescent="0.3">
      <c r="A9" s="177"/>
      <c r="B9" s="173"/>
      <c r="C9" s="35"/>
      <c r="D9" s="35"/>
      <c r="E9" s="35"/>
      <c r="F9" s="174"/>
      <c r="G9" s="173"/>
      <c r="H9" s="35"/>
      <c r="I9" s="35"/>
      <c r="J9" s="35"/>
      <c r="K9" s="174"/>
    </row>
    <row r="10" spans="1:11" ht="16.2" thickBot="1" x14ac:dyDescent="0.35">
      <c r="A10" s="178"/>
      <c r="B10" s="179"/>
      <c r="C10" s="180"/>
      <c r="D10" s="180"/>
      <c r="E10" s="180"/>
      <c r="F10" s="181"/>
      <c r="G10" s="183"/>
      <c r="H10" s="184"/>
      <c r="I10" s="184"/>
      <c r="J10" s="184"/>
      <c r="K10" s="185"/>
    </row>
    <row r="11" spans="1:11" ht="18" customHeight="1" thickBot="1" x14ac:dyDescent="0.35">
      <c r="A11" s="182" t="s">
        <v>34</v>
      </c>
      <c r="B11" s="156">
        <f>SUM(B5:B10)</f>
        <v>0</v>
      </c>
      <c r="C11" s="153">
        <f>SUM(C5:C10)</f>
        <v>0</v>
      </c>
      <c r="D11" s="153">
        <f>SUM(D5:D10)</f>
        <v>0</v>
      </c>
      <c r="E11" s="153">
        <f t="shared" ref="E11:K11" si="0">SUM(E5:E10)</f>
        <v>0</v>
      </c>
      <c r="F11" s="154">
        <f t="shared" si="0"/>
        <v>0</v>
      </c>
      <c r="G11" s="152">
        <f t="shared" ref="G11" si="1">SUM(G5:G10)</f>
        <v>0</v>
      </c>
      <c r="H11" s="153">
        <f t="shared" si="0"/>
        <v>0</v>
      </c>
      <c r="I11" s="153">
        <f t="shared" si="0"/>
        <v>0</v>
      </c>
      <c r="J11" s="153">
        <f t="shared" si="0"/>
        <v>0</v>
      </c>
      <c r="K11" s="154">
        <f t="shared" si="0"/>
        <v>0</v>
      </c>
    </row>
    <row r="12" spans="1:11" x14ac:dyDescent="0.3">
      <c r="A12" s="41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6.2" thickBot="1" x14ac:dyDescent="0.35">
      <c r="A13" s="191" t="s">
        <v>244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3">
      <c r="A14" s="705" t="s">
        <v>30</v>
      </c>
      <c r="B14" s="714" t="s">
        <v>76</v>
      </c>
      <c r="C14" s="707" t="s">
        <v>76</v>
      </c>
      <c r="D14" s="709" t="s">
        <v>77</v>
      </c>
      <c r="E14" s="710"/>
      <c r="F14" s="711"/>
      <c r="G14" s="716" t="s">
        <v>78</v>
      </c>
      <c r="H14" s="712" t="s">
        <v>78</v>
      </c>
      <c r="I14" s="709" t="s">
        <v>79</v>
      </c>
      <c r="J14" s="710"/>
      <c r="K14" s="711"/>
    </row>
    <row r="15" spans="1:11" ht="31.8" thickBot="1" x14ac:dyDescent="0.35">
      <c r="A15" s="706"/>
      <c r="B15" s="715"/>
      <c r="C15" s="708"/>
      <c r="D15" s="84" t="s">
        <v>15</v>
      </c>
      <c r="E15" s="84" t="s">
        <v>16</v>
      </c>
      <c r="F15" s="85" t="s">
        <v>17</v>
      </c>
      <c r="G15" s="717"/>
      <c r="H15" s="713"/>
      <c r="I15" s="84" t="s">
        <v>15</v>
      </c>
      <c r="J15" s="84" t="s">
        <v>16</v>
      </c>
      <c r="K15" s="85" t="s">
        <v>17</v>
      </c>
    </row>
    <row r="16" spans="1:11" x14ac:dyDescent="0.3">
      <c r="A16" s="187"/>
      <c r="B16" s="188"/>
      <c r="C16" s="87"/>
      <c r="D16" s="86"/>
      <c r="E16" s="86"/>
      <c r="F16" s="186"/>
      <c r="G16" s="188"/>
      <c r="H16" s="52"/>
      <c r="I16" s="86"/>
      <c r="J16" s="86"/>
      <c r="K16" s="186"/>
    </row>
    <row r="17" spans="1:11" x14ac:dyDescent="0.3">
      <c r="A17" s="187"/>
      <c r="B17" s="188"/>
      <c r="C17" s="87"/>
      <c r="D17" s="86"/>
      <c r="E17" s="86"/>
      <c r="F17" s="186"/>
      <c r="G17" s="188"/>
      <c r="H17" s="52"/>
      <c r="I17" s="86"/>
      <c r="J17" s="86"/>
      <c r="K17" s="186"/>
    </row>
    <row r="18" spans="1:11" x14ac:dyDescent="0.3">
      <c r="A18" s="176"/>
      <c r="B18" s="171"/>
      <c r="C18" s="51"/>
      <c r="D18" s="50"/>
      <c r="E18" s="50"/>
      <c r="F18" s="172"/>
      <c r="G18" s="171"/>
      <c r="H18" s="50"/>
      <c r="I18" s="50"/>
      <c r="J18" s="50"/>
      <c r="K18" s="172"/>
    </row>
    <row r="19" spans="1:11" x14ac:dyDescent="0.3">
      <c r="A19" s="177"/>
      <c r="B19" s="173"/>
      <c r="C19" s="35"/>
      <c r="D19" s="35"/>
      <c r="E19" s="35"/>
      <c r="F19" s="174"/>
      <c r="G19" s="173"/>
      <c r="H19" s="35"/>
      <c r="I19" s="35"/>
      <c r="J19" s="35"/>
      <c r="K19" s="174"/>
    </row>
    <row r="20" spans="1:11" x14ac:dyDescent="0.3">
      <c r="A20" s="177"/>
      <c r="B20" s="173"/>
      <c r="C20" s="35"/>
      <c r="D20" s="35"/>
      <c r="E20" s="35"/>
      <c r="F20" s="174"/>
      <c r="G20" s="173"/>
      <c r="H20" s="35"/>
      <c r="I20" s="35"/>
      <c r="J20" s="35"/>
      <c r="K20" s="174"/>
    </row>
    <row r="21" spans="1:11" ht="16.2" thickBot="1" x14ac:dyDescent="0.35">
      <c r="A21" s="178"/>
      <c r="B21" s="179"/>
      <c r="C21" s="180"/>
      <c r="D21" s="180"/>
      <c r="E21" s="180"/>
      <c r="F21" s="181"/>
      <c r="G21" s="179"/>
      <c r="H21" s="180"/>
      <c r="I21" s="180"/>
      <c r="J21" s="180"/>
      <c r="K21" s="181"/>
    </row>
    <row r="22" spans="1:11" ht="16.2" thickBot="1" x14ac:dyDescent="0.35">
      <c r="A22" s="182" t="s">
        <v>34</v>
      </c>
      <c r="B22" s="156">
        <f>SUM(B16:B21)</f>
        <v>0</v>
      </c>
      <c r="C22" s="153">
        <f>SUM(C16:C21)</f>
        <v>0</v>
      </c>
      <c r="D22" s="153">
        <f t="shared" ref="D22:K22" si="2">SUM(D16:D21)</f>
        <v>0</v>
      </c>
      <c r="E22" s="153">
        <f t="shared" si="2"/>
        <v>0</v>
      </c>
      <c r="F22" s="154">
        <f t="shared" si="2"/>
        <v>0</v>
      </c>
      <c r="G22" s="156">
        <f t="shared" ref="G22" si="3">SUM(G16:G21)</f>
        <v>0</v>
      </c>
      <c r="H22" s="153">
        <f t="shared" si="2"/>
        <v>0</v>
      </c>
      <c r="I22" s="153">
        <f t="shared" si="2"/>
        <v>0</v>
      </c>
      <c r="J22" s="153">
        <f t="shared" si="2"/>
        <v>0</v>
      </c>
      <c r="K22" s="154">
        <f t="shared" si="2"/>
        <v>0</v>
      </c>
    </row>
    <row r="23" spans="1:11" ht="16.2" thickBot="1" x14ac:dyDescent="0.35">
      <c r="A23" s="43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18.75" customHeight="1" x14ac:dyDescent="0.3">
      <c r="A24" s="189" t="s">
        <v>5</v>
      </c>
      <c r="B24" s="167">
        <f t="shared" ref="B24" si="4">+B11-B22</f>
        <v>0</v>
      </c>
      <c r="C24" s="157">
        <f t="shared" ref="C24:K24" si="5">+C11-C22</f>
        <v>0</v>
      </c>
      <c r="D24" s="157">
        <f t="shared" si="5"/>
        <v>0</v>
      </c>
      <c r="E24" s="157">
        <f t="shared" si="5"/>
        <v>0</v>
      </c>
      <c r="F24" s="158">
        <f t="shared" si="5"/>
        <v>0</v>
      </c>
      <c r="G24" s="167">
        <f t="shared" ref="G24" si="6">+G11-G22</f>
        <v>0</v>
      </c>
      <c r="H24" s="157">
        <f t="shared" si="5"/>
        <v>0</v>
      </c>
      <c r="I24" s="157">
        <f t="shared" si="5"/>
        <v>0</v>
      </c>
      <c r="J24" s="157">
        <f t="shared" si="5"/>
        <v>0</v>
      </c>
      <c r="K24" s="158">
        <f t="shared" si="5"/>
        <v>0</v>
      </c>
    </row>
    <row r="25" spans="1:11" ht="20.25" customHeight="1" thickBot="1" x14ac:dyDescent="0.35">
      <c r="A25" s="190" t="s">
        <v>56</v>
      </c>
      <c r="B25" s="168">
        <f t="shared" ref="B25" si="7">+IFERROR(B24/B22,0)*100</f>
        <v>0</v>
      </c>
      <c r="C25" s="159">
        <f t="shared" ref="C25:K25" si="8">+IFERROR(C24/C22,0)*100</f>
        <v>0</v>
      </c>
      <c r="D25" s="159">
        <f t="shared" si="8"/>
        <v>0</v>
      </c>
      <c r="E25" s="159">
        <f t="shared" si="8"/>
        <v>0</v>
      </c>
      <c r="F25" s="160">
        <f t="shared" si="8"/>
        <v>0</v>
      </c>
      <c r="G25" s="168">
        <f t="shared" ref="G25" si="9">+IFERROR(G24/G22,0)*100</f>
        <v>0</v>
      </c>
      <c r="H25" s="159">
        <f t="shared" si="8"/>
        <v>0</v>
      </c>
      <c r="I25" s="159">
        <f t="shared" si="8"/>
        <v>0</v>
      </c>
      <c r="J25" s="159">
        <f t="shared" si="8"/>
        <v>0</v>
      </c>
      <c r="K25" s="160">
        <f t="shared" si="8"/>
        <v>0</v>
      </c>
    </row>
    <row r="26" spans="1:11" x14ac:dyDescent="0.3">
      <c r="J26" s="15"/>
      <c r="K26" s="15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6FB1-CEF5-4B72-AFCF-C96CCF0777EA}">
  <dimension ref="A1:K22"/>
  <sheetViews>
    <sheetView workbookViewId="0">
      <selection activeCell="A2" sqref="A2:A3"/>
    </sheetView>
  </sheetViews>
  <sheetFormatPr defaultRowHeight="15.6" x14ac:dyDescent="0.3"/>
  <cols>
    <col min="1" max="1" width="14.3984375" customWidth="1"/>
    <col min="2" max="2" width="9.8984375" customWidth="1"/>
    <col min="3" max="3" width="9.19921875" customWidth="1"/>
    <col min="4" max="4" width="9.3984375" customWidth="1"/>
    <col min="5" max="5" width="9.09765625" customWidth="1"/>
    <col min="6" max="6" width="9.3984375" customWidth="1"/>
    <col min="7" max="7" width="9" customWidth="1"/>
    <col min="8" max="8" width="9.09765625" customWidth="1"/>
    <col min="9" max="9" width="9" customWidth="1"/>
    <col min="10" max="11" width="9.3984375" customWidth="1"/>
  </cols>
  <sheetData>
    <row r="1" spans="1:11" ht="39.75" customHeight="1" thickBot="1" x14ac:dyDescent="0.35">
      <c r="A1" s="730" t="s">
        <v>415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</row>
    <row r="2" spans="1:11" ht="28.5" customHeight="1" x14ac:dyDescent="0.3">
      <c r="A2" s="731" t="s">
        <v>30</v>
      </c>
      <c r="B2" s="636" t="s">
        <v>52</v>
      </c>
      <c r="C2" s="605" t="s">
        <v>194</v>
      </c>
      <c r="D2" s="605" t="s">
        <v>53</v>
      </c>
      <c r="E2" s="605"/>
      <c r="F2" s="733"/>
      <c r="G2" s="636" t="s">
        <v>54</v>
      </c>
      <c r="H2" s="605" t="s">
        <v>194</v>
      </c>
      <c r="I2" s="605" t="s">
        <v>55</v>
      </c>
      <c r="J2" s="605"/>
      <c r="K2" s="733"/>
    </row>
    <row r="3" spans="1:11" ht="40.200000000000003" thickBot="1" x14ac:dyDescent="0.35">
      <c r="A3" s="732"/>
      <c r="B3" s="637"/>
      <c r="C3" s="606"/>
      <c r="D3" s="305" t="s">
        <v>15</v>
      </c>
      <c r="E3" s="305" t="s">
        <v>16</v>
      </c>
      <c r="F3" s="275" t="s">
        <v>17</v>
      </c>
      <c r="G3" s="637"/>
      <c r="H3" s="606"/>
      <c r="I3" s="305" t="s">
        <v>15</v>
      </c>
      <c r="J3" s="305" t="s">
        <v>16</v>
      </c>
      <c r="K3" s="275" t="s">
        <v>17</v>
      </c>
    </row>
    <row r="4" spans="1:11" x14ac:dyDescent="0.3">
      <c r="A4" s="340" t="s">
        <v>366</v>
      </c>
      <c r="B4" s="331">
        <v>15</v>
      </c>
      <c r="C4" s="332">
        <v>13</v>
      </c>
      <c r="D4" s="332">
        <v>65.72</v>
      </c>
      <c r="E4" s="332">
        <v>0</v>
      </c>
      <c r="F4" s="333">
        <v>0</v>
      </c>
      <c r="G4" s="331">
        <v>3</v>
      </c>
      <c r="H4" s="332">
        <v>3</v>
      </c>
      <c r="I4" s="332">
        <v>12.62</v>
      </c>
      <c r="J4" s="332">
        <v>0</v>
      </c>
      <c r="K4" s="333">
        <v>0</v>
      </c>
    </row>
    <row r="5" spans="1:11" x14ac:dyDescent="0.3">
      <c r="A5" s="340" t="s">
        <v>367</v>
      </c>
      <c r="B5" s="334">
        <v>6</v>
      </c>
      <c r="C5" s="335">
        <v>5</v>
      </c>
      <c r="D5" s="335">
        <v>28.2</v>
      </c>
      <c r="E5" s="335">
        <v>0</v>
      </c>
      <c r="F5" s="336">
        <v>0</v>
      </c>
      <c r="G5" s="334">
        <v>18</v>
      </c>
      <c r="H5" s="335">
        <v>12</v>
      </c>
      <c r="I5" s="335">
        <v>77.41</v>
      </c>
      <c r="J5" s="335">
        <v>0</v>
      </c>
      <c r="K5" s="336">
        <v>0</v>
      </c>
    </row>
    <row r="6" spans="1:11" ht="19.5" customHeight="1" x14ac:dyDescent="0.3">
      <c r="A6" s="352" t="s">
        <v>414</v>
      </c>
      <c r="B6" s="334">
        <v>3</v>
      </c>
      <c r="C6" s="335">
        <v>3</v>
      </c>
      <c r="D6" s="335">
        <v>8.15</v>
      </c>
      <c r="E6" s="335">
        <v>0</v>
      </c>
      <c r="F6" s="336">
        <v>0</v>
      </c>
      <c r="G6" s="334">
        <v>9</v>
      </c>
      <c r="H6" s="335">
        <v>2</v>
      </c>
      <c r="I6" s="335">
        <v>62.8</v>
      </c>
      <c r="J6" s="335">
        <v>1</v>
      </c>
      <c r="K6" s="336">
        <v>4</v>
      </c>
    </row>
    <row r="7" spans="1:11" x14ac:dyDescent="0.3">
      <c r="A7" s="341" t="s">
        <v>255</v>
      </c>
      <c r="B7" s="337">
        <v>1</v>
      </c>
      <c r="C7" s="261">
        <v>0</v>
      </c>
      <c r="D7" s="261">
        <v>4</v>
      </c>
      <c r="E7" s="261">
        <v>0</v>
      </c>
      <c r="F7" s="338">
        <v>0</v>
      </c>
      <c r="G7" s="337">
        <v>0</v>
      </c>
      <c r="H7" s="261">
        <v>0</v>
      </c>
      <c r="I7" s="261">
        <v>0</v>
      </c>
      <c r="J7" s="261">
        <v>0</v>
      </c>
      <c r="K7" s="338">
        <v>0</v>
      </c>
    </row>
    <row r="8" spans="1:11" ht="16.2" thickBot="1" x14ac:dyDescent="0.35">
      <c r="A8" s="341" t="s">
        <v>368</v>
      </c>
      <c r="B8" s="337">
        <v>25</v>
      </c>
      <c r="C8" s="261">
        <v>12</v>
      </c>
      <c r="D8" s="261">
        <v>120.3</v>
      </c>
      <c r="E8" s="261">
        <v>0</v>
      </c>
      <c r="F8" s="338">
        <v>0</v>
      </c>
      <c r="G8" s="337">
        <v>0</v>
      </c>
      <c r="H8" s="261">
        <v>0</v>
      </c>
      <c r="I8" s="261">
        <v>0</v>
      </c>
      <c r="J8" s="261">
        <v>0</v>
      </c>
      <c r="K8" s="338">
        <v>0</v>
      </c>
    </row>
    <row r="9" spans="1:11" ht="16.2" thickBot="1" x14ac:dyDescent="0.35">
      <c r="A9" s="342" t="s">
        <v>34</v>
      </c>
      <c r="B9" s="339">
        <f t="shared" ref="B9:K9" si="0">SUM(B4:B8)</f>
        <v>50</v>
      </c>
      <c r="C9" s="272">
        <f t="shared" si="0"/>
        <v>33</v>
      </c>
      <c r="D9" s="272">
        <f t="shared" si="0"/>
        <v>226.37</v>
      </c>
      <c r="E9" s="272">
        <f t="shared" si="0"/>
        <v>0</v>
      </c>
      <c r="F9" s="273">
        <f t="shared" si="0"/>
        <v>0</v>
      </c>
      <c r="G9" s="339">
        <f t="shared" si="0"/>
        <v>30</v>
      </c>
      <c r="H9" s="272">
        <f t="shared" si="0"/>
        <v>17</v>
      </c>
      <c r="I9" s="272">
        <f t="shared" si="0"/>
        <v>152.82999999999998</v>
      </c>
      <c r="J9" s="272">
        <f t="shared" si="0"/>
        <v>1</v>
      </c>
      <c r="K9" s="273">
        <f t="shared" si="0"/>
        <v>4</v>
      </c>
    </row>
    <row r="10" spans="1:11" x14ac:dyDescent="0.3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7"/>
    </row>
    <row r="11" spans="1:11" ht="16.2" thickBot="1" x14ac:dyDescent="0.35">
      <c r="A11" s="330" t="s">
        <v>199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</row>
    <row r="12" spans="1:11" ht="28.5" customHeight="1" x14ac:dyDescent="0.3">
      <c r="A12" s="725" t="s">
        <v>30</v>
      </c>
      <c r="B12" s="727" t="s">
        <v>52</v>
      </c>
      <c r="C12" s="664" t="s">
        <v>194</v>
      </c>
      <c r="D12" s="722" t="s">
        <v>53</v>
      </c>
      <c r="E12" s="723"/>
      <c r="F12" s="724"/>
      <c r="G12" s="727" t="s">
        <v>54</v>
      </c>
      <c r="H12" s="664" t="s">
        <v>194</v>
      </c>
      <c r="I12" s="722" t="s">
        <v>55</v>
      </c>
      <c r="J12" s="723"/>
      <c r="K12" s="724"/>
    </row>
    <row r="13" spans="1:11" ht="40.200000000000003" thickBot="1" x14ac:dyDescent="0.35">
      <c r="A13" s="726"/>
      <c r="B13" s="728"/>
      <c r="C13" s="729"/>
      <c r="D13" s="305" t="s">
        <v>15</v>
      </c>
      <c r="E13" s="305" t="s">
        <v>16</v>
      </c>
      <c r="F13" s="275" t="s">
        <v>17</v>
      </c>
      <c r="G13" s="728"/>
      <c r="H13" s="729"/>
      <c r="I13" s="305" t="s">
        <v>15</v>
      </c>
      <c r="J13" s="305" t="s">
        <v>16</v>
      </c>
      <c r="K13" s="275" t="s">
        <v>17</v>
      </c>
    </row>
    <row r="14" spans="1:11" x14ac:dyDescent="0.3">
      <c r="A14" s="340" t="s">
        <v>366</v>
      </c>
      <c r="B14" s="343">
        <v>18</v>
      </c>
      <c r="C14" s="258">
        <v>14</v>
      </c>
      <c r="D14" s="258">
        <v>75.42</v>
      </c>
      <c r="E14" s="258">
        <v>0</v>
      </c>
      <c r="F14" s="344">
        <v>1</v>
      </c>
      <c r="G14" s="343">
        <v>7</v>
      </c>
      <c r="H14" s="258">
        <v>4</v>
      </c>
      <c r="I14" s="258">
        <v>29.68</v>
      </c>
      <c r="J14" s="258">
        <v>0</v>
      </c>
      <c r="K14" s="344">
        <v>4.1399999999999997</v>
      </c>
    </row>
    <row r="15" spans="1:11" x14ac:dyDescent="0.3">
      <c r="A15" s="340" t="s">
        <v>367</v>
      </c>
      <c r="B15" s="343">
        <v>9</v>
      </c>
      <c r="C15" s="258">
        <v>6</v>
      </c>
      <c r="D15" s="258">
        <v>34.72</v>
      </c>
      <c r="E15" s="258">
        <v>0</v>
      </c>
      <c r="F15" s="344">
        <v>7</v>
      </c>
      <c r="G15" s="343">
        <v>11</v>
      </c>
      <c r="H15" s="258">
        <v>7</v>
      </c>
      <c r="I15" s="258">
        <v>46.31</v>
      </c>
      <c r="J15" s="258">
        <v>0</v>
      </c>
      <c r="K15" s="344">
        <v>0</v>
      </c>
    </row>
    <row r="16" spans="1:11" ht="17.25" customHeight="1" x14ac:dyDescent="0.3">
      <c r="A16" s="352" t="s">
        <v>414</v>
      </c>
      <c r="B16" s="343">
        <v>15</v>
      </c>
      <c r="C16" s="258">
        <v>12</v>
      </c>
      <c r="D16" s="258">
        <v>67.63</v>
      </c>
      <c r="E16" s="258">
        <v>0</v>
      </c>
      <c r="F16" s="344">
        <v>0</v>
      </c>
      <c r="G16" s="343">
        <v>7</v>
      </c>
      <c r="H16" s="258">
        <v>5</v>
      </c>
      <c r="I16" s="258">
        <v>29.61</v>
      </c>
      <c r="J16" s="258">
        <v>0</v>
      </c>
      <c r="K16" s="344">
        <v>14</v>
      </c>
    </row>
    <row r="17" spans="1:11" x14ac:dyDescent="0.3">
      <c r="A17" s="341" t="s">
        <v>255</v>
      </c>
      <c r="B17" s="337">
        <v>2</v>
      </c>
      <c r="C17" s="261">
        <v>2</v>
      </c>
      <c r="D17" s="261">
        <v>6</v>
      </c>
      <c r="E17" s="261">
        <v>0</v>
      </c>
      <c r="F17" s="338">
        <v>0</v>
      </c>
      <c r="G17" s="337">
        <v>1</v>
      </c>
      <c r="H17" s="261">
        <v>1</v>
      </c>
      <c r="I17" s="261">
        <v>4.24</v>
      </c>
      <c r="J17" s="261">
        <v>0</v>
      </c>
      <c r="K17" s="338">
        <v>0</v>
      </c>
    </row>
    <row r="18" spans="1:11" ht="16.2" thickBot="1" x14ac:dyDescent="0.35">
      <c r="A18" s="341" t="s">
        <v>368</v>
      </c>
      <c r="B18" s="337">
        <v>24</v>
      </c>
      <c r="C18" s="261">
        <v>12</v>
      </c>
      <c r="D18" s="261">
        <v>134.22999999999999</v>
      </c>
      <c r="E18" s="261">
        <v>0</v>
      </c>
      <c r="F18" s="338">
        <v>0</v>
      </c>
      <c r="G18" s="337">
        <v>2</v>
      </c>
      <c r="H18" s="261">
        <v>2</v>
      </c>
      <c r="I18" s="261">
        <v>16.72</v>
      </c>
      <c r="J18" s="261">
        <v>0</v>
      </c>
      <c r="K18" s="338">
        <v>0</v>
      </c>
    </row>
    <row r="19" spans="1:11" ht="16.2" thickBot="1" x14ac:dyDescent="0.35">
      <c r="A19" s="342" t="s">
        <v>34</v>
      </c>
      <c r="B19" s="339">
        <v>68</v>
      </c>
      <c r="C19" s="272">
        <v>46</v>
      </c>
      <c r="D19" s="272">
        <v>318</v>
      </c>
      <c r="E19" s="272">
        <v>0</v>
      </c>
      <c r="F19" s="273">
        <v>8</v>
      </c>
      <c r="G19" s="339">
        <v>30</v>
      </c>
      <c r="H19" s="272">
        <v>21</v>
      </c>
      <c r="I19" s="272">
        <v>126.56</v>
      </c>
      <c r="J19" s="272">
        <v>0</v>
      </c>
      <c r="K19" s="273">
        <v>18.14</v>
      </c>
    </row>
    <row r="20" spans="1:11" ht="16.2" thickBot="1" x14ac:dyDescent="0.35">
      <c r="A20" s="353"/>
      <c r="B20" s="345"/>
      <c r="C20" s="345"/>
      <c r="D20" s="345"/>
      <c r="E20" s="345"/>
      <c r="F20" s="345"/>
      <c r="G20" s="345"/>
      <c r="H20" s="345"/>
      <c r="I20" s="345"/>
      <c r="J20" s="345"/>
      <c r="K20" s="345"/>
    </row>
    <row r="21" spans="1:11" x14ac:dyDescent="0.3">
      <c r="A21" s="354" t="s">
        <v>157</v>
      </c>
      <c r="B21" s="346">
        <f t="shared" ref="B21:K21" si="1">+B9-B19</f>
        <v>-18</v>
      </c>
      <c r="C21" s="347">
        <f t="shared" si="1"/>
        <v>-13</v>
      </c>
      <c r="D21" s="347">
        <f t="shared" si="1"/>
        <v>-91.63</v>
      </c>
      <c r="E21" s="347">
        <f t="shared" si="1"/>
        <v>0</v>
      </c>
      <c r="F21" s="348">
        <f t="shared" si="1"/>
        <v>-8</v>
      </c>
      <c r="G21" s="346">
        <f t="shared" si="1"/>
        <v>0</v>
      </c>
      <c r="H21" s="347">
        <f t="shared" si="1"/>
        <v>-4</v>
      </c>
      <c r="I21" s="347">
        <f t="shared" si="1"/>
        <v>26.269999999999982</v>
      </c>
      <c r="J21" s="347">
        <f t="shared" si="1"/>
        <v>1</v>
      </c>
      <c r="K21" s="348">
        <f t="shared" si="1"/>
        <v>-14.14</v>
      </c>
    </row>
    <row r="22" spans="1:11" ht="16.2" thickBot="1" x14ac:dyDescent="0.35">
      <c r="A22" s="355" t="s">
        <v>141</v>
      </c>
      <c r="B22" s="349">
        <f>+IFERROR(B21/B19,0)*100</f>
        <v>-26.47058823529412</v>
      </c>
      <c r="C22" s="350">
        <f>+IFERROR(C21/C19,0)*100</f>
        <v>-28.260869565217391</v>
      </c>
      <c r="D22" s="350">
        <f t="shared" ref="D22:K22" si="2">+IFERROR(D21/D19,0)*100</f>
        <v>-28.814465408805027</v>
      </c>
      <c r="E22" s="350">
        <f t="shared" si="2"/>
        <v>0</v>
      </c>
      <c r="F22" s="351">
        <f t="shared" si="2"/>
        <v>-100</v>
      </c>
      <c r="G22" s="349">
        <f t="shared" si="2"/>
        <v>0</v>
      </c>
      <c r="H22" s="350">
        <f t="shared" si="2"/>
        <v>-19.047619047619047</v>
      </c>
      <c r="I22" s="350">
        <f t="shared" si="2"/>
        <v>20.756953223767368</v>
      </c>
      <c r="J22" s="350">
        <f t="shared" si="2"/>
        <v>0</v>
      </c>
      <c r="K22" s="351">
        <f t="shared" si="2"/>
        <v>-77.949283351708928</v>
      </c>
    </row>
  </sheetData>
  <mergeCells count="15">
    <mergeCell ref="A1:K1"/>
    <mergeCell ref="A2:A3"/>
    <mergeCell ref="B2:B3"/>
    <mergeCell ref="C2:C3"/>
    <mergeCell ref="D2:F2"/>
    <mergeCell ref="G2:G3"/>
    <mergeCell ref="H2:H3"/>
    <mergeCell ref="I2:K2"/>
    <mergeCell ref="I12:K12"/>
    <mergeCell ref="A12:A13"/>
    <mergeCell ref="B12:B13"/>
    <mergeCell ref="C12:C13"/>
    <mergeCell ref="D12:F12"/>
    <mergeCell ref="G12:G13"/>
    <mergeCell ref="H12:H13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0FD1-B91D-44E5-839C-44650D0D9080}">
  <dimension ref="A1:J21"/>
  <sheetViews>
    <sheetView workbookViewId="0">
      <selection activeCell="D4" sqref="D4"/>
    </sheetView>
  </sheetViews>
  <sheetFormatPr defaultRowHeight="15.6" x14ac:dyDescent="0.3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10" ht="16.2" thickBot="1" x14ac:dyDescent="0.35">
      <c r="A1" s="730" t="s">
        <v>232</v>
      </c>
      <c r="B1" s="730"/>
      <c r="C1" s="730"/>
      <c r="D1" s="730"/>
      <c r="E1" s="730"/>
      <c r="F1" s="730"/>
      <c r="G1" s="4"/>
      <c r="H1" s="4"/>
      <c r="I1" s="11"/>
      <c r="J1" s="11"/>
    </row>
    <row r="2" spans="1:10" ht="40.200000000000003" thickBot="1" x14ac:dyDescent="0.35">
      <c r="A2" s="276" t="s">
        <v>25</v>
      </c>
      <c r="B2" s="368" t="s">
        <v>57</v>
      </c>
      <c r="C2" s="368" t="s">
        <v>58</v>
      </c>
      <c r="D2" s="285" t="s">
        <v>59</v>
      </c>
      <c r="E2" s="285" t="s">
        <v>60</v>
      </c>
      <c r="F2" s="303" t="s">
        <v>98</v>
      </c>
      <c r="G2" s="17"/>
      <c r="H2" s="17"/>
    </row>
    <row r="3" spans="1:10" x14ac:dyDescent="0.3">
      <c r="A3" s="258">
        <v>1</v>
      </c>
      <c r="B3" s="356" t="s">
        <v>369</v>
      </c>
      <c r="C3" s="357" t="s">
        <v>370</v>
      </c>
      <c r="D3" s="358">
        <v>42744</v>
      </c>
      <c r="E3" s="358">
        <v>43235</v>
      </c>
      <c r="F3" s="258" t="s">
        <v>371</v>
      </c>
      <c r="G3" s="14"/>
      <c r="H3" s="14"/>
    </row>
    <row r="4" spans="1:10" x14ac:dyDescent="0.3">
      <c r="A4" s="258">
        <v>2</v>
      </c>
      <c r="B4" s="356" t="s">
        <v>372</v>
      </c>
      <c r="C4" s="356" t="s">
        <v>373</v>
      </c>
      <c r="D4" s="358">
        <v>43122</v>
      </c>
      <c r="E4" s="358">
        <v>43235</v>
      </c>
      <c r="F4" s="258" t="s">
        <v>371</v>
      </c>
      <c r="G4" s="14"/>
      <c r="H4" s="14"/>
    </row>
    <row r="5" spans="1:10" x14ac:dyDescent="0.3">
      <c r="A5" s="258">
        <v>3</v>
      </c>
      <c r="B5" s="356" t="s">
        <v>374</v>
      </c>
      <c r="C5" s="356" t="s">
        <v>375</v>
      </c>
      <c r="D5" s="358">
        <v>43201</v>
      </c>
      <c r="E5" s="358">
        <v>43446</v>
      </c>
      <c r="F5" s="258" t="s">
        <v>371</v>
      </c>
      <c r="G5" s="14"/>
      <c r="H5" s="14"/>
    </row>
    <row r="6" spans="1:10" x14ac:dyDescent="0.3">
      <c r="A6" s="258"/>
      <c r="B6" s="356"/>
      <c r="C6" s="356"/>
      <c r="D6" s="356"/>
      <c r="E6" s="356"/>
      <c r="F6" s="359"/>
      <c r="G6" s="14"/>
      <c r="H6" s="14"/>
    </row>
    <row r="7" spans="1:10" x14ac:dyDescent="0.3">
      <c r="A7" s="261"/>
      <c r="B7" s="360"/>
      <c r="C7" s="360"/>
      <c r="D7" s="360"/>
      <c r="E7" s="360"/>
      <c r="F7" s="361"/>
      <c r="G7" s="14"/>
      <c r="H7" s="14"/>
    </row>
    <row r="8" spans="1:10" x14ac:dyDescent="0.3">
      <c r="A8" s="261"/>
      <c r="B8" s="360"/>
      <c r="C8" s="360"/>
      <c r="D8" s="360"/>
      <c r="E8" s="360"/>
      <c r="F8" s="361"/>
      <c r="G8" s="14"/>
      <c r="H8" s="14"/>
    </row>
    <row r="9" spans="1:10" x14ac:dyDescent="0.3">
      <c r="A9" s="261"/>
      <c r="B9" s="360"/>
      <c r="C9" s="360"/>
      <c r="D9" s="360"/>
      <c r="E9" s="360"/>
      <c r="F9" s="361"/>
      <c r="G9" s="14"/>
      <c r="H9" s="14"/>
    </row>
    <row r="10" spans="1:10" ht="16.2" thickBot="1" x14ac:dyDescent="0.35">
      <c r="A10" s="289"/>
      <c r="B10" s="289"/>
      <c r="C10" s="289"/>
      <c r="D10" s="289"/>
      <c r="E10" s="289"/>
      <c r="F10" s="306"/>
      <c r="G10" s="14"/>
      <c r="H10" s="14"/>
    </row>
    <row r="11" spans="1:10" ht="40.200000000000003" thickBot="1" x14ac:dyDescent="0.35">
      <c r="A11" s="257"/>
      <c r="B11" s="276" t="s">
        <v>61</v>
      </c>
      <c r="C11" s="277"/>
      <c r="D11" s="303" t="s">
        <v>62</v>
      </c>
      <c r="E11" s="289"/>
      <c r="F11" s="306"/>
      <c r="G11" s="14"/>
      <c r="H11" s="14"/>
    </row>
    <row r="12" spans="1:10" x14ac:dyDescent="0.3">
      <c r="A12" s="257"/>
      <c r="B12" s="362" t="s">
        <v>233</v>
      </c>
      <c r="C12" s="363">
        <v>1</v>
      </c>
      <c r="D12" s="250">
        <v>0</v>
      </c>
      <c r="E12" s="289"/>
      <c r="F12" s="289"/>
      <c r="G12" s="6"/>
      <c r="H12" s="6"/>
    </row>
    <row r="13" spans="1:10" x14ac:dyDescent="0.3">
      <c r="A13" s="257"/>
      <c r="B13" s="362" t="s">
        <v>234</v>
      </c>
      <c r="C13" s="310">
        <v>2</v>
      </c>
      <c r="D13" s="252">
        <v>0</v>
      </c>
      <c r="E13" s="289"/>
      <c r="F13" s="289"/>
      <c r="G13" s="6"/>
      <c r="H13" s="6"/>
    </row>
    <row r="14" spans="1:10" x14ac:dyDescent="0.3">
      <c r="A14" s="257"/>
      <c r="B14" s="362" t="s">
        <v>235</v>
      </c>
      <c r="C14" s="310">
        <v>3</v>
      </c>
      <c r="D14" s="252">
        <v>0</v>
      </c>
      <c r="E14" s="289"/>
      <c r="F14" s="289"/>
      <c r="G14" s="6"/>
      <c r="H14" s="6"/>
    </row>
    <row r="15" spans="1:10" x14ac:dyDescent="0.3">
      <c r="A15" s="257"/>
      <c r="B15" s="364" t="s">
        <v>144</v>
      </c>
      <c r="C15" s="365"/>
      <c r="D15" s="360"/>
      <c r="E15" s="289"/>
      <c r="F15" s="289"/>
      <c r="G15" s="6"/>
      <c r="H15" s="6"/>
    </row>
    <row r="16" spans="1:10" x14ac:dyDescent="0.3">
      <c r="A16" s="257"/>
      <c r="B16" s="364" t="s">
        <v>18</v>
      </c>
      <c r="C16" s="365"/>
      <c r="D16" s="360"/>
      <c r="E16" s="289"/>
      <c r="F16" s="289"/>
      <c r="G16" s="6"/>
      <c r="H16" s="6"/>
    </row>
    <row r="17" spans="1:6" x14ac:dyDescent="0.3">
      <c r="A17" s="257"/>
      <c r="B17" s="364" t="s">
        <v>19</v>
      </c>
      <c r="C17" s="365"/>
      <c r="D17" s="360"/>
      <c r="E17" s="289"/>
      <c r="F17" s="289"/>
    </row>
    <row r="18" spans="1:6" x14ac:dyDescent="0.3">
      <c r="A18" s="257"/>
      <c r="B18" s="364" t="s">
        <v>106</v>
      </c>
      <c r="C18" s="365"/>
      <c r="D18" s="360"/>
      <c r="E18" s="289"/>
      <c r="F18" s="289"/>
    </row>
    <row r="19" spans="1:6" ht="16.2" thickBot="1" x14ac:dyDescent="0.35">
      <c r="A19" s="257"/>
      <c r="B19" s="366"/>
      <c r="C19" s="366"/>
      <c r="D19" s="289"/>
      <c r="E19" s="289"/>
      <c r="F19" s="289"/>
    </row>
    <row r="20" spans="1:6" ht="16.2" thickBot="1" x14ac:dyDescent="0.35">
      <c r="A20" s="257"/>
      <c r="B20" s="369" t="s">
        <v>377</v>
      </c>
      <c r="C20" s="370" t="s">
        <v>376</v>
      </c>
      <c r="D20" s="257"/>
      <c r="E20" s="289"/>
      <c r="F20" s="289"/>
    </row>
    <row r="21" spans="1:6" x14ac:dyDescent="0.3">
      <c r="D21" s="15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6C9-238A-4138-86A2-59420D965362}">
  <dimension ref="A1:G27"/>
  <sheetViews>
    <sheetView topLeftCell="A7" workbookViewId="0">
      <selection sqref="A1:F1"/>
    </sheetView>
  </sheetViews>
  <sheetFormatPr defaultRowHeight="15.6" x14ac:dyDescent="0.3"/>
  <cols>
    <col min="1" max="1" width="4.09765625" customWidth="1"/>
    <col min="2" max="2" width="36.3984375" customWidth="1"/>
    <col min="3" max="3" width="25.19921875" customWidth="1"/>
    <col min="4" max="4" width="16.5" customWidth="1"/>
    <col min="5" max="5" width="15.3984375" customWidth="1"/>
    <col min="6" max="6" width="19.59765625" customWidth="1"/>
    <col min="7" max="7" width="12.59765625" customWidth="1"/>
  </cols>
  <sheetData>
    <row r="1" spans="1:7" ht="21.6" thickBot="1" x14ac:dyDescent="0.45">
      <c r="A1" s="734" t="s">
        <v>236</v>
      </c>
      <c r="B1" s="734"/>
      <c r="C1" s="734"/>
      <c r="D1" s="734"/>
      <c r="E1" s="734"/>
      <c r="F1" s="734"/>
      <c r="G1" s="25"/>
    </row>
    <row r="2" spans="1:7" ht="27" thickBot="1" x14ac:dyDescent="0.35">
      <c r="A2" s="371" t="s">
        <v>25</v>
      </c>
      <c r="B2" s="389" t="s">
        <v>57</v>
      </c>
      <c r="C2" s="389" t="s">
        <v>58</v>
      </c>
      <c r="D2" s="286" t="s">
        <v>59</v>
      </c>
      <c r="E2" s="286" t="s">
        <v>159</v>
      </c>
      <c r="F2" s="287" t="s">
        <v>98</v>
      </c>
      <c r="G2" s="9"/>
    </row>
    <row r="3" spans="1:7" x14ac:dyDescent="0.3">
      <c r="A3" s="372">
        <v>1</v>
      </c>
      <c r="B3" s="373" t="s">
        <v>378</v>
      </c>
      <c r="C3" s="373" t="s">
        <v>379</v>
      </c>
      <c r="D3" s="374">
        <v>43171</v>
      </c>
      <c r="E3" s="374">
        <v>43332</v>
      </c>
      <c r="F3" s="375" t="s">
        <v>371</v>
      </c>
      <c r="G3" s="14"/>
    </row>
    <row r="4" spans="1:7" x14ac:dyDescent="0.3">
      <c r="A4" s="375">
        <v>2</v>
      </c>
      <c r="B4" s="373" t="s">
        <v>380</v>
      </c>
      <c r="C4" s="373" t="s">
        <v>379</v>
      </c>
      <c r="D4" s="374">
        <v>43161</v>
      </c>
      <c r="E4" s="374">
        <v>43332</v>
      </c>
      <c r="F4" s="375" t="s">
        <v>381</v>
      </c>
      <c r="G4" s="14"/>
    </row>
    <row r="5" spans="1:7" x14ac:dyDescent="0.3">
      <c r="A5" s="375">
        <v>3</v>
      </c>
      <c r="B5" s="376" t="s">
        <v>382</v>
      </c>
      <c r="C5" s="376" t="s">
        <v>383</v>
      </c>
      <c r="D5" s="377">
        <v>43173</v>
      </c>
      <c r="E5" s="377">
        <v>43332</v>
      </c>
      <c r="F5" s="378" t="s">
        <v>371</v>
      </c>
      <c r="G5" s="14"/>
    </row>
    <row r="6" spans="1:7" x14ac:dyDescent="0.3">
      <c r="A6" s="375">
        <v>4</v>
      </c>
      <c r="B6" s="373" t="s">
        <v>384</v>
      </c>
      <c r="C6" s="373" t="s">
        <v>370</v>
      </c>
      <c r="D6" s="374">
        <v>43018</v>
      </c>
      <c r="E6" s="374">
        <v>43285</v>
      </c>
      <c r="F6" s="375" t="s">
        <v>381</v>
      </c>
      <c r="G6" s="14"/>
    </row>
    <row r="7" spans="1:7" ht="26.4" x14ac:dyDescent="0.3">
      <c r="A7" s="375">
        <v>5</v>
      </c>
      <c r="B7" s="376" t="s">
        <v>385</v>
      </c>
      <c r="C7" s="379" t="s">
        <v>386</v>
      </c>
      <c r="D7" s="377">
        <v>42984</v>
      </c>
      <c r="E7" s="377">
        <v>43235</v>
      </c>
      <c r="F7" s="378" t="s">
        <v>381</v>
      </c>
      <c r="G7" s="14"/>
    </row>
    <row r="8" spans="1:7" x14ac:dyDescent="0.3">
      <c r="A8" s="375">
        <v>6</v>
      </c>
      <c r="B8" s="376" t="s">
        <v>387</v>
      </c>
      <c r="C8" s="376" t="s">
        <v>388</v>
      </c>
      <c r="D8" s="378" t="s">
        <v>389</v>
      </c>
      <c r="E8" s="378" t="s">
        <v>390</v>
      </c>
      <c r="F8" s="378" t="s">
        <v>371</v>
      </c>
      <c r="G8" s="14"/>
    </row>
    <row r="9" spans="1:7" x14ac:dyDescent="0.3">
      <c r="A9" s="375">
        <v>7</v>
      </c>
      <c r="B9" s="373" t="s">
        <v>391</v>
      </c>
      <c r="C9" s="373" t="s">
        <v>375</v>
      </c>
      <c r="D9" s="375" t="s">
        <v>392</v>
      </c>
      <c r="E9" s="375" t="s">
        <v>393</v>
      </c>
      <c r="F9" s="375" t="s">
        <v>381</v>
      </c>
      <c r="G9" s="14"/>
    </row>
    <row r="10" spans="1:7" x14ac:dyDescent="0.3">
      <c r="A10" s="375">
        <v>8</v>
      </c>
      <c r="B10" s="373" t="s">
        <v>394</v>
      </c>
      <c r="C10" s="373" t="s">
        <v>388</v>
      </c>
      <c r="D10" s="375" t="s">
        <v>395</v>
      </c>
      <c r="E10" s="375" t="s">
        <v>396</v>
      </c>
      <c r="F10" s="375" t="s">
        <v>381</v>
      </c>
      <c r="G10" s="14"/>
    </row>
    <row r="11" spans="1:7" x14ac:dyDescent="0.3">
      <c r="A11" s="375">
        <v>9</v>
      </c>
      <c r="B11" s="373" t="s">
        <v>397</v>
      </c>
      <c r="C11" s="373" t="s">
        <v>375</v>
      </c>
      <c r="D11" s="375" t="s">
        <v>398</v>
      </c>
      <c r="E11" s="375" t="s">
        <v>399</v>
      </c>
      <c r="F11" s="375" t="s">
        <v>371</v>
      </c>
      <c r="G11" s="14"/>
    </row>
    <row r="12" spans="1:7" x14ac:dyDescent="0.3">
      <c r="A12" s="375">
        <v>10</v>
      </c>
      <c r="B12" s="373" t="s">
        <v>400</v>
      </c>
      <c r="C12" s="373" t="s">
        <v>388</v>
      </c>
      <c r="D12" s="375" t="s">
        <v>401</v>
      </c>
      <c r="E12" s="375" t="s">
        <v>390</v>
      </c>
      <c r="F12" s="375" t="s">
        <v>371</v>
      </c>
      <c r="G12" s="14"/>
    </row>
    <row r="13" spans="1:7" x14ac:dyDescent="0.3">
      <c r="A13" s="375">
        <v>11</v>
      </c>
      <c r="B13" s="373" t="s">
        <v>402</v>
      </c>
      <c r="C13" s="373" t="s">
        <v>375</v>
      </c>
      <c r="D13" s="375" t="s">
        <v>395</v>
      </c>
      <c r="E13" s="375" t="s">
        <v>390</v>
      </c>
      <c r="F13" s="375" t="s">
        <v>381</v>
      </c>
      <c r="G13" s="14"/>
    </row>
    <row r="14" spans="1:7" x14ac:dyDescent="0.3">
      <c r="A14" s="375">
        <v>12</v>
      </c>
      <c r="B14" s="373" t="s">
        <v>403</v>
      </c>
      <c r="C14" s="373" t="s">
        <v>388</v>
      </c>
      <c r="D14" s="375" t="s">
        <v>395</v>
      </c>
      <c r="E14" s="375" t="s">
        <v>396</v>
      </c>
      <c r="F14" s="375" t="s">
        <v>381</v>
      </c>
      <c r="G14" s="6"/>
    </row>
    <row r="15" spans="1:7" ht="16.2" thickBot="1" x14ac:dyDescent="0.35">
      <c r="A15" s="380">
        <v>13</v>
      </c>
      <c r="B15" s="381" t="s">
        <v>404</v>
      </c>
      <c r="C15" s="381" t="s">
        <v>405</v>
      </c>
      <c r="D15" s="380" t="s">
        <v>406</v>
      </c>
      <c r="E15" s="380" t="s">
        <v>407</v>
      </c>
      <c r="F15" s="380" t="s">
        <v>371</v>
      </c>
      <c r="G15" s="6"/>
    </row>
    <row r="16" spans="1:7" ht="21.75" customHeight="1" thickBot="1" x14ac:dyDescent="0.35">
      <c r="A16" s="390"/>
      <c r="B16" s="391"/>
      <c r="C16" s="391"/>
      <c r="D16" s="392"/>
      <c r="E16" s="390"/>
      <c r="F16" s="390"/>
      <c r="G16" s="6"/>
    </row>
    <row r="17" spans="1:7" ht="31.5" customHeight="1" thickBot="1" x14ac:dyDescent="0.35">
      <c r="A17" s="41"/>
      <c r="B17" s="382" t="s">
        <v>63</v>
      </c>
      <c r="C17" s="383"/>
      <c r="D17" s="384" t="s">
        <v>62</v>
      </c>
      <c r="E17" s="41"/>
      <c r="F17" s="42"/>
      <c r="G17" s="6"/>
    </row>
    <row r="18" spans="1:7" x14ac:dyDescent="0.3">
      <c r="A18" s="41"/>
      <c r="B18" s="385" t="s">
        <v>233</v>
      </c>
      <c r="C18" s="386">
        <v>10</v>
      </c>
      <c r="D18" s="378">
        <v>6</v>
      </c>
      <c r="E18" s="41"/>
      <c r="F18" s="41"/>
      <c r="G18" s="6"/>
    </row>
    <row r="19" spans="1:7" x14ac:dyDescent="0.3">
      <c r="A19" s="41"/>
      <c r="B19" s="385" t="s">
        <v>234</v>
      </c>
      <c r="C19" s="387">
        <v>3</v>
      </c>
      <c r="D19" s="375">
        <v>3</v>
      </c>
      <c r="E19" s="41"/>
      <c r="F19" s="41"/>
      <c r="G19" s="6"/>
    </row>
    <row r="20" spans="1:7" x14ac:dyDescent="0.3">
      <c r="A20" s="41"/>
      <c r="B20" s="385" t="s">
        <v>235</v>
      </c>
      <c r="C20" s="387">
        <v>13</v>
      </c>
      <c r="D20" s="375">
        <v>7</v>
      </c>
      <c r="E20" s="41"/>
      <c r="F20" s="41"/>
      <c r="G20" s="6"/>
    </row>
    <row r="21" spans="1:7" x14ac:dyDescent="0.3">
      <c r="A21" s="41"/>
      <c r="B21" s="388" t="s">
        <v>144</v>
      </c>
      <c r="C21" s="387">
        <v>1</v>
      </c>
      <c r="D21" s="375">
        <v>1</v>
      </c>
      <c r="E21" s="41"/>
      <c r="F21" s="41"/>
      <c r="G21" s="6"/>
    </row>
    <row r="22" spans="1:7" x14ac:dyDescent="0.3">
      <c r="A22" s="41"/>
      <c r="B22" s="388" t="s">
        <v>18</v>
      </c>
      <c r="C22" s="387"/>
      <c r="D22" s="375"/>
      <c r="E22" s="41"/>
      <c r="F22" s="41"/>
      <c r="G22" s="6"/>
    </row>
    <row r="23" spans="1:7" x14ac:dyDescent="0.3">
      <c r="A23" s="41"/>
      <c r="B23" s="388" t="s">
        <v>19</v>
      </c>
      <c r="C23" s="387">
        <v>1</v>
      </c>
      <c r="D23" s="375">
        <v>1</v>
      </c>
      <c r="E23" s="41"/>
      <c r="F23" s="41"/>
    </row>
    <row r="24" spans="1:7" ht="16.2" thickBot="1" x14ac:dyDescent="0.35">
      <c r="A24" s="41"/>
      <c r="B24" s="388" t="s">
        <v>106</v>
      </c>
      <c r="C24" s="387"/>
      <c r="D24" s="375"/>
      <c r="E24" s="41"/>
      <c r="F24" s="41"/>
    </row>
    <row r="25" spans="1:7" ht="16.2" thickBot="1" x14ac:dyDescent="0.35">
      <c r="A25" s="41"/>
      <c r="B25" s="393" t="s">
        <v>408</v>
      </c>
      <c r="C25" s="394" t="s">
        <v>409</v>
      </c>
      <c r="D25" s="257"/>
      <c r="E25" s="41"/>
      <c r="F25" s="41"/>
    </row>
    <row r="26" spans="1:7" x14ac:dyDescent="0.3">
      <c r="A26" s="43"/>
      <c r="B26" s="40"/>
      <c r="C26" s="46"/>
      <c r="D26" s="48"/>
      <c r="E26" s="41"/>
      <c r="F26" s="41"/>
    </row>
    <row r="27" spans="1:7" x14ac:dyDescent="0.3">
      <c r="D27" s="15"/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topLeftCell="A7" workbookViewId="0">
      <selection activeCell="B12" sqref="B12:F12"/>
    </sheetView>
  </sheetViews>
  <sheetFormatPr defaultRowHeight="15.6" x14ac:dyDescent="0.3"/>
  <cols>
    <col min="1" max="1" width="12.09765625" style="114" customWidth="1"/>
    <col min="2" max="2" width="26.59765625" style="114" customWidth="1"/>
    <col min="3" max="5" width="8" style="114" customWidth="1"/>
    <col min="6" max="6" width="11.5" style="114" customWidth="1"/>
    <col min="7" max="8" width="8" style="114" customWidth="1"/>
    <col min="9" max="9" width="7.69921875" style="114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 x14ac:dyDescent="0.3">
      <c r="A1" s="135" t="s">
        <v>162</v>
      </c>
      <c r="B1" s="136"/>
      <c r="C1" s="136"/>
      <c r="D1" s="136"/>
      <c r="E1" s="136"/>
      <c r="F1" s="136"/>
    </row>
    <row r="2" spans="1:20" ht="20.100000000000001" customHeight="1" x14ac:dyDescent="0.3">
      <c r="A2" s="134" t="s">
        <v>163</v>
      </c>
      <c r="B2" s="594" t="s">
        <v>202</v>
      </c>
      <c r="C2" s="594"/>
      <c r="D2" s="594"/>
      <c r="E2" s="594"/>
      <c r="F2" s="594"/>
      <c r="G2" s="116"/>
      <c r="H2" s="116"/>
      <c r="I2" s="115"/>
      <c r="J2" s="117"/>
      <c r="K2" s="117"/>
    </row>
    <row r="3" spans="1:20" ht="20.100000000000001" customHeight="1" x14ac:dyDescent="0.3">
      <c r="A3" s="134" t="s">
        <v>181</v>
      </c>
      <c r="B3" s="593" t="s">
        <v>180</v>
      </c>
      <c r="C3" s="593"/>
      <c r="D3" s="593"/>
      <c r="E3" s="593"/>
      <c r="F3" s="593"/>
      <c r="G3" s="115"/>
      <c r="H3" s="115"/>
      <c r="I3" s="115"/>
      <c r="J3" s="117"/>
      <c r="K3" s="117"/>
    </row>
    <row r="4" spans="1:20" ht="27.75" customHeight="1" x14ac:dyDescent="0.3">
      <c r="A4" s="134" t="s">
        <v>182</v>
      </c>
      <c r="B4" s="595" t="s">
        <v>203</v>
      </c>
      <c r="C4" s="595"/>
      <c r="D4" s="595"/>
      <c r="E4" s="595"/>
      <c r="F4" s="595"/>
    </row>
    <row r="5" spans="1:20" ht="34.5" customHeight="1" x14ac:dyDescent="0.3">
      <c r="A5" s="134" t="s">
        <v>183</v>
      </c>
      <c r="B5" s="589" t="s">
        <v>204</v>
      </c>
      <c r="C5" s="589"/>
      <c r="D5" s="589"/>
      <c r="E5" s="589"/>
      <c r="F5" s="589"/>
      <c r="G5" s="115"/>
      <c r="H5" s="115"/>
      <c r="I5" s="115"/>
      <c r="J5" s="117"/>
      <c r="K5" s="117"/>
    </row>
    <row r="6" spans="1:20" ht="24.75" customHeight="1" x14ac:dyDescent="0.3">
      <c r="A6" s="134" t="s">
        <v>184</v>
      </c>
      <c r="B6" s="593" t="s">
        <v>205</v>
      </c>
      <c r="C6" s="593"/>
      <c r="D6" s="593"/>
      <c r="E6" s="593"/>
      <c r="F6" s="593"/>
      <c r="G6" s="115"/>
      <c r="H6" s="115"/>
      <c r="I6" s="115"/>
      <c r="J6" s="117"/>
      <c r="K6" s="117"/>
    </row>
    <row r="7" spans="1:20" ht="20.100000000000001" customHeight="1" x14ac:dyDescent="0.3">
      <c r="A7" s="134" t="s">
        <v>185</v>
      </c>
      <c r="B7" s="593" t="s">
        <v>206</v>
      </c>
      <c r="C7" s="593"/>
      <c r="D7" s="593"/>
      <c r="E7" s="593"/>
      <c r="F7" s="593"/>
      <c r="G7" s="115"/>
      <c r="H7" s="115"/>
      <c r="I7" s="115"/>
      <c r="J7" s="117"/>
      <c r="K7" s="117"/>
    </row>
    <row r="8" spans="1:20" ht="20.100000000000001" customHeight="1" x14ac:dyDescent="0.3">
      <c r="A8" s="134" t="s">
        <v>164</v>
      </c>
      <c r="B8" s="593" t="s">
        <v>207</v>
      </c>
      <c r="C8" s="593"/>
      <c r="D8" s="593"/>
      <c r="E8" s="593"/>
      <c r="F8" s="593"/>
      <c r="G8" s="115"/>
      <c r="H8" s="115"/>
      <c r="I8" s="115"/>
      <c r="J8" s="117"/>
      <c r="K8" s="117"/>
      <c r="L8" s="6"/>
      <c r="M8" s="6"/>
      <c r="N8" s="6"/>
    </row>
    <row r="9" spans="1:20" ht="37.5" customHeight="1" x14ac:dyDescent="0.3">
      <c r="A9" s="134" t="s">
        <v>176</v>
      </c>
      <c r="B9" s="589" t="s">
        <v>208</v>
      </c>
      <c r="C9" s="589"/>
      <c r="D9" s="589"/>
      <c r="E9" s="589"/>
      <c r="F9" s="589"/>
      <c r="G9" s="115"/>
      <c r="H9" s="115"/>
      <c r="I9" s="115"/>
      <c r="J9" s="117"/>
      <c r="K9" s="117"/>
      <c r="L9" s="6"/>
      <c r="M9" s="6"/>
      <c r="N9" s="6"/>
    </row>
    <row r="10" spans="1:20" ht="37.5" customHeight="1" x14ac:dyDescent="0.3">
      <c r="A10" s="134" t="s">
        <v>177</v>
      </c>
      <c r="B10" s="589" t="s">
        <v>209</v>
      </c>
      <c r="C10" s="589"/>
      <c r="D10" s="589"/>
      <c r="E10" s="589"/>
      <c r="F10" s="589"/>
      <c r="G10" s="115"/>
      <c r="H10" s="115"/>
      <c r="I10" s="115"/>
      <c r="J10" s="117"/>
      <c r="K10" s="117"/>
      <c r="L10" s="6"/>
      <c r="M10" s="6"/>
      <c r="N10" s="6"/>
    </row>
    <row r="11" spans="1:20" ht="20.100000000000001" customHeight="1" x14ac:dyDescent="0.3">
      <c r="A11" s="134" t="s">
        <v>165</v>
      </c>
      <c r="B11" s="593" t="s">
        <v>222</v>
      </c>
      <c r="C11" s="593"/>
      <c r="D11" s="593"/>
      <c r="E11" s="593"/>
      <c r="F11" s="593"/>
      <c r="G11" s="118"/>
      <c r="H11" s="118"/>
      <c r="I11" s="118"/>
      <c r="J11" s="118"/>
      <c r="K11" s="118"/>
      <c r="L11" s="6"/>
      <c r="M11" s="6"/>
      <c r="N11" s="6"/>
    </row>
    <row r="12" spans="1:20" ht="20.100000000000001" customHeight="1" x14ac:dyDescent="0.3">
      <c r="A12" s="134" t="s">
        <v>178</v>
      </c>
      <c r="B12" s="589" t="s">
        <v>223</v>
      </c>
      <c r="C12" s="589"/>
      <c r="D12" s="589"/>
      <c r="E12" s="589"/>
      <c r="F12" s="589"/>
      <c r="G12" s="118"/>
      <c r="H12" s="118"/>
      <c r="I12" s="118"/>
      <c r="J12" s="118"/>
      <c r="K12" s="118"/>
      <c r="L12" s="6"/>
      <c r="M12" s="6"/>
      <c r="N12" s="6"/>
    </row>
    <row r="13" spans="1:20" ht="31.5" customHeight="1" x14ac:dyDescent="0.3">
      <c r="A13" s="134" t="s">
        <v>179</v>
      </c>
      <c r="B13" s="599" t="s">
        <v>210</v>
      </c>
      <c r="C13" s="599"/>
      <c r="D13" s="599"/>
      <c r="E13" s="599"/>
      <c r="F13" s="599"/>
      <c r="G13" s="130"/>
      <c r="H13" s="130"/>
      <c r="I13" s="130"/>
      <c r="J13" s="117"/>
      <c r="K13" s="117"/>
      <c r="L13" s="6"/>
      <c r="M13" s="6"/>
      <c r="N13" s="6"/>
    </row>
    <row r="14" spans="1:20" ht="23.25" customHeight="1" x14ac:dyDescent="0.3">
      <c r="A14" s="134" t="s">
        <v>166</v>
      </c>
      <c r="B14" s="600" t="s">
        <v>186</v>
      </c>
      <c r="C14" s="600"/>
      <c r="D14" s="600"/>
      <c r="E14" s="600"/>
      <c r="F14" s="600"/>
      <c r="G14" s="119"/>
      <c r="H14" s="119"/>
      <c r="I14" s="119"/>
      <c r="J14" s="119"/>
      <c r="K14" s="119"/>
    </row>
    <row r="15" spans="1:20" ht="32.25" customHeight="1" x14ac:dyDescent="0.3">
      <c r="A15" s="134" t="s">
        <v>167</v>
      </c>
      <c r="B15" s="601" t="s">
        <v>211</v>
      </c>
      <c r="C15" s="601"/>
      <c r="D15" s="601"/>
      <c r="E15" s="601"/>
      <c r="F15" s="601"/>
      <c r="G15" s="120"/>
      <c r="H15" s="120"/>
      <c r="I15" s="120"/>
      <c r="J15" s="120"/>
      <c r="K15" s="120"/>
      <c r="L15" s="6"/>
      <c r="M15" s="6"/>
      <c r="N15" s="6"/>
    </row>
    <row r="16" spans="1:20" ht="33.75" customHeight="1" x14ac:dyDescent="0.3">
      <c r="A16" s="134" t="s">
        <v>189</v>
      </c>
      <c r="B16" s="602" t="s">
        <v>212</v>
      </c>
      <c r="C16" s="602"/>
      <c r="D16" s="602"/>
      <c r="E16" s="602"/>
      <c r="F16" s="602"/>
      <c r="G16" s="121"/>
      <c r="H16" s="121"/>
      <c r="I16" s="121"/>
      <c r="J16" s="121"/>
      <c r="K16" s="122"/>
      <c r="L16" s="122"/>
      <c r="M16" s="122"/>
      <c r="N16" s="122"/>
      <c r="O16" s="122"/>
      <c r="P16" s="122"/>
      <c r="Q16" s="122"/>
      <c r="R16" s="122"/>
      <c r="S16" s="122"/>
      <c r="T16" s="122"/>
    </row>
    <row r="17" spans="1:11" ht="27" customHeight="1" x14ac:dyDescent="0.3">
      <c r="A17" s="134" t="s">
        <v>168</v>
      </c>
      <c r="B17" s="590" t="s">
        <v>213</v>
      </c>
      <c r="C17" s="590"/>
      <c r="D17" s="590"/>
      <c r="E17" s="590"/>
      <c r="F17" s="590"/>
      <c r="G17" s="123"/>
      <c r="H17" s="123"/>
      <c r="I17" s="123"/>
      <c r="J17" s="123"/>
      <c r="K17" s="123"/>
    </row>
    <row r="18" spans="1:11" ht="20.100000000000001" customHeight="1" x14ac:dyDescent="0.3">
      <c r="A18" s="134" t="s">
        <v>187</v>
      </c>
      <c r="B18" s="590" t="s">
        <v>214</v>
      </c>
      <c r="C18" s="590"/>
      <c r="D18" s="590"/>
      <c r="E18" s="590"/>
      <c r="F18" s="590"/>
      <c r="G18" s="123"/>
      <c r="H18" s="123"/>
      <c r="I18" s="123"/>
      <c r="J18" s="124"/>
      <c r="K18" s="124"/>
    </row>
    <row r="19" spans="1:11" ht="24.75" customHeight="1" x14ac:dyDescent="0.3">
      <c r="A19" s="134" t="s">
        <v>169</v>
      </c>
      <c r="B19" s="591" t="s">
        <v>215</v>
      </c>
      <c r="C19" s="591"/>
      <c r="D19" s="591"/>
      <c r="E19" s="591"/>
      <c r="F19" s="591"/>
      <c r="G19" s="131"/>
      <c r="H19" s="131"/>
      <c r="I19" s="131"/>
      <c r="J19" s="125"/>
      <c r="K19" s="125"/>
    </row>
    <row r="20" spans="1:11" ht="42" customHeight="1" x14ac:dyDescent="0.3">
      <c r="A20" s="134" t="s">
        <v>170</v>
      </c>
      <c r="B20" s="592" t="s">
        <v>216</v>
      </c>
      <c r="C20" s="592"/>
      <c r="D20" s="592"/>
      <c r="E20" s="592"/>
      <c r="F20" s="592"/>
      <c r="G20" s="132"/>
      <c r="H20" s="132"/>
      <c r="I20" s="132"/>
      <c r="J20" s="126"/>
      <c r="K20" s="126"/>
    </row>
    <row r="21" spans="1:11" ht="34.5" customHeight="1" x14ac:dyDescent="0.3">
      <c r="A21" s="134" t="s">
        <v>188</v>
      </c>
      <c r="B21" s="591" t="s">
        <v>217</v>
      </c>
      <c r="C21" s="591"/>
      <c r="D21" s="591"/>
      <c r="E21" s="591"/>
      <c r="F21" s="591"/>
      <c r="G21" s="131"/>
      <c r="H21" s="131"/>
      <c r="I21" s="131"/>
      <c r="J21" s="125"/>
      <c r="K21" s="125"/>
    </row>
    <row r="22" spans="1:11" ht="51.75" customHeight="1" x14ac:dyDescent="0.3">
      <c r="A22" s="134" t="s">
        <v>171</v>
      </c>
      <c r="B22" s="591" t="s">
        <v>218</v>
      </c>
      <c r="C22" s="591"/>
      <c r="D22" s="591"/>
      <c r="E22" s="591"/>
      <c r="F22" s="591"/>
      <c r="G22" s="131"/>
      <c r="H22" s="131"/>
      <c r="I22" s="131"/>
      <c r="J22" s="125"/>
      <c r="K22" s="125"/>
    </row>
    <row r="23" spans="1:11" ht="20.100000000000001" customHeight="1" x14ac:dyDescent="0.3">
      <c r="A23" s="134" t="s">
        <v>172</v>
      </c>
      <c r="B23" s="597" t="s">
        <v>219</v>
      </c>
      <c r="C23" s="597"/>
      <c r="D23" s="597"/>
      <c r="E23" s="597"/>
      <c r="F23" s="597"/>
      <c r="G23" s="133"/>
      <c r="H23" s="133"/>
      <c r="I23" s="133"/>
      <c r="J23" s="127"/>
      <c r="K23" s="127"/>
    </row>
    <row r="24" spans="1:11" ht="20.100000000000001" customHeight="1" x14ac:dyDescent="0.3">
      <c r="A24" s="134" t="s">
        <v>173</v>
      </c>
      <c r="B24" s="598" t="s">
        <v>220</v>
      </c>
      <c r="C24" s="598"/>
      <c r="D24" s="598"/>
      <c r="E24" s="598"/>
      <c r="F24" s="598"/>
      <c r="G24" s="120"/>
      <c r="H24" s="120"/>
      <c r="I24" s="120"/>
      <c r="J24" s="128"/>
      <c r="K24" s="128"/>
    </row>
    <row r="25" spans="1:11" ht="20.100000000000001" customHeight="1" x14ac:dyDescent="0.3">
      <c r="A25" s="134" t="s">
        <v>174</v>
      </c>
      <c r="B25" s="596" t="s">
        <v>221</v>
      </c>
      <c r="C25" s="596"/>
      <c r="D25" s="596"/>
      <c r="E25" s="596"/>
      <c r="F25" s="596"/>
      <c r="G25" s="120"/>
      <c r="H25" s="120"/>
      <c r="I25" s="120"/>
      <c r="J25" s="128"/>
      <c r="K25" s="128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A9AB-A2CB-420E-B27F-B247D79341C8}">
  <dimension ref="A1:J23"/>
  <sheetViews>
    <sheetView workbookViewId="0">
      <selection activeCell="A9" sqref="A9"/>
    </sheetView>
  </sheetViews>
  <sheetFormatPr defaultRowHeight="15.6" x14ac:dyDescent="0.3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32.25" customHeight="1" thickBot="1" x14ac:dyDescent="0.35">
      <c r="A1" s="735" t="s">
        <v>237</v>
      </c>
      <c r="B1" s="735"/>
      <c r="C1" s="735"/>
      <c r="D1" s="735"/>
      <c r="E1" s="735"/>
      <c r="F1" s="735"/>
      <c r="G1" s="735"/>
      <c r="H1" s="735"/>
      <c r="I1" s="735"/>
      <c r="J1" s="129"/>
    </row>
    <row r="2" spans="1:10" s="4" customFormat="1" ht="129" customHeight="1" thickBot="1" x14ac:dyDescent="0.35">
      <c r="A2" s="284" t="s">
        <v>64</v>
      </c>
      <c r="B2" s="285" t="s">
        <v>125</v>
      </c>
      <c r="C2" s="285" t="s">
        <v>65</v>
      </c>
      <c r="D2" s="285" t="s">
        <v>127</v>
      </c>
      <c r="E2" s="285" t="s">
        <v>66</v>
      </c>
      <c r="F2" s="285" t="s">
        <v>67</v>
      </c>
      <c r="G2" s="285" t="s">
        <v>68</v>
      </c>
      <c r="H2" s="285" t="s">
        <v>69</v>
      </c>
      <c r="I2" s="303" t="s">
        <v>70</v>
      </c>
      <c r="J2" s="16"/>
    </row>
    <row r="3" spans="1:10" x14ac:dyDescent="0.3">
      <c r="A3" s="359" t="s">
        <v>147</v>
      </c>
      <c r="B3" s="261">
        <v>8</v>
      </c>
      <c r="C3" s="261">
        <v>1</v>
      </c>
      <c r="D3" s="261">
        <v>0</v>
      </c>
      <c r="E3" s="261">
        <v>1.6</v>
      </c>
      <c r="F3" s="261">
        <v>2</v>
      </c>
      <c r="G3" s="261">
        <v>0</v>
      </c>
      <c r="H3" s="261">
        <v>0</v>
      </c>
      <c r="I3" s="261">
        <v>7</v>
      </c>
      <c r="J3" s="6"/>
    </row>
    <row r="4" spans="1:10" x14ac:dyDescent="0.3">
      <c r="A4" s="361" t="s">
        <v>148</v>
      </c>
      <c r="B4" s="261">
        <v>24</v>
      </c>
      <c r="C4" s="261">
        <v>1.43</v>
      </c>
      <c r="D4" s="261">
        <v>0.09</v>
      </c>
      <c r="E4" s="261">
        <v>2.99</v>
      </c>
      <c r="F4" s="261">
        <v>2</v>
      </c>
      <c r="G4" s="261">
        <v>1</v>
      </c>
      <c r="H4" s="261">
        <v>2</v>
      </c>
      <c r="I4" s="261">
        <v>12</v>
      </c>
      <c r="J4" s="6"/>
    </row>
    <row r="5" spans="1:10" x14ac:dyDescent="0.3">
      <c r="A5" s="361" t="s">
        <v>83</v>
      </c>
      <c r="B5" s="261">
        <v>41</v>
      </c>
      <c r="C5" s="261">
        <v>1.1000000000000001</v>
      </c>
      <c r="D5" s="261">
        <v>0.54</v>
      </c>
      <c r="E5" s="261">
        <v>2.98</v>
      </c>
      <c r="F5" s="261">
        <v>0</v>
      </c>
      <c r="G5" s="261">
        <v>4</v>
      </c>
      <c r="H5" s="261">
        <v>2</v>
      </c>
      <c r="I5" s="261">
        <v>25</v>
      </c>
      <c r="J5" s="6"/>
    </row>
    <row r="6" spans="1:10" x14ac:dyDescent="0.3">
      <c r="A6" s="397" t="s">
        <v>34</v>
      </c>
      <c r="B6" s="270">
        <f>SUM(B3:B5)</f>
        <v>73</v>
      </c>
      <c r="C6" s="299">
        <f>+IFERROR(($B$3*C3+$B$4*C4+$B$5*C5)/$B$6,0)</f>
        <v>1.1975342465753425</v>
      </c>
      <c r="D6" s="299">
        <f>+IFERROR(($B$3*D3+$B$4*D4+$B$5*D5)/$B$6,0)</f>
        <v>0.33287671232876714</v>
      </c>
      <c r="E6" s="299">
        <v>2.8</v>
      </c>
      <c r="F6" s="270">
        <f>SUM(F3:F5)</f>
        <v>4</v>
      </c>
      <c r="G6" s="270">
        <f>SUM(G3:G5)</f>
        <v>5</v>
      </c>
      <c r="H6" s="270">
        <f>SUM(H3:H5)</f>
        <v>4</v>
      </c>
      <c r="I6" s="270">
        <f>SUM(I3:I5)</f>
        <v>44</v>
      </c>
      <c r="J6" s="6"/>
    </row>
    <row r="7" spans="1:10" x14ac:dyDescent="0.3">
      <c r="A7" s="289"/>
      <c r="B7" s="289"/>
      <c r="C7" s="289"/>
      <c r="D7" s="289"/>
      <c r="E7" s="289"/>
      <c r="F7" s="289"/>
      <c r="G7" s="289"/>
      <c r="H7" s="289"/>
      <c r="I7" s="289"/>
      <c r="J7" s="6"/>
    </row>
    <row r="8" spans="1:10" s="1" customFormat="1" ht="16.2" thickBot="1" x14ac:dyDescent="0.35">
      <c r="A8" s="736" t="s">
        <v>71</v>
      </c>
      <c r="B8" s="736"/>
      <c r="C8" s="736"/>
      <c r="D8" s="395"/>
      <c r="E8" s="395"/>
      <c r="F8" s="395"/>
      <c r="G8" s="395"/>
      <c r="H8" s="395"/>
      <c r="I8" s="395"/>
      <c r="J8" s="9"/>
    </row>
    <row r="9" spans="1:10" s="1" customFormat="1" ht="27" thickBot="1" x14ac:dyDescent="0.35">
      <c r="A9" s="284" t="s">
        <v>72</v>
      </c>
      <c r="B9" s="285" t="s">
        <v>73</v>
      </c>
      <c r="C9" s="303" t="s">
        <v>126</v>
      </c>
      <c r="D9" s="395"/>
      <c r="E9" s="395"/>
      <c r="F9" s="395"/>
      <c r="G9" s="395"/>
      <c r="H9" s="395"/>
      <c r="I9" s="395"/>
      <c r="J9" s="9"/>
    </row>
    <row r="10" spans="1:10" x14ac:dyDescent="0.3">
      <c r="A10" s="359" t="s">
        <v>149</v>
      </c>
      <c r="B10" s="261">
        <v>5.5</v>
      </c>
      <c r="C10" s="398">
        <v>2.62</v>
      </c>
      <c r="D10" s="289"/>
      <c r="E10" s="289"/>
      <c r="F10" s="289"/>
      <c r="G10" s="289"/>
      <c r="H10" s="289"/>
      <c r="I10" s="289"/>
      <c r="J10" s="6"/>
    </row>
    <row r="11" spans="1:10" ht="15" customHeight="1" x14ac:dyDescent="0.3">
      <c r="A11" s="361" t="s">
        <v>150</v>
      </c>
      <c r="B11" s="261">
        <v>43.4</v>
      </c>
      <c r="C11" s="399">
        <v>18.91</v>
      </c>
      <c r="D11" s="289"/>
      <c r="E11" s="289"/>
      <c r="F11" s="289"/>
      <c r="G11" s="289"/>
      <c r="H11" s="289"/>
      <c r="I11" s="289"/>
      <c r="J11" s="6"/>
    </row>
    <row r="12" spans="1:10" x14ac:dyDescent="0.3">
      <c r="A12" s="397" t="s">
        <v>34</v>
      </c>
      <c r="B12" s="270">
        <f>+B10+B11</f>
        <v>48.9</v>
      </c>
      <c r="C12" s="270">
        <f>+C10+C11</f>
        <v>21.53</v>
      </c>
      <c r="D12" s="257"/>
      <c r="E12" s="257"/>
      <c r="F12" s="257"/>
      <c r="G12" s="257"/>
      <c r="H12" s="257"/>
      <c r="I12" s="257"/>
    </row>
    <row r="13" spans="1:10" x14ac:dyDescent="0.3">
      <c r="C13" s="15"/>
    </row>
    <row r="21" ht="6" customHeight="1" x14ac:dyDescent="0.3"/>
    <row r="22" ht="17.25" customHeight="1" x14ac:dyDescent="0.3"/>
    <row r="23" ht="18" customHeight="1" x14ac:dyDescent="0.3"/>
  </sheetData>
  <mergeCells count="2">
    <mergeCell ref="A1:I1"/>
    <mergeCell ref="A8:C8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E0303-662A-4DEE-BCA9-5786872D8FDF}">
  <dimension ref="A1:S16"/>
  <sheetViews>
    <sheetView workbookViewId="0">
      <selection sqref="A1:M1"/>
    </sheetView>
  </sheetViews>
  <sheetFormatPr defaultColWidth="9" defaultRowHeight="13.2" x14ac:dyDescent="0.25"/>
  <cols>
    <col min="1" max="1" width="19" style="257" customWidth="1"/>
    <col min="2" max="3" width="8.5" style="257" customWidth="1"/>
    <col min="4" max="4" width="8.59765625" style="257" customWidth="1"/>
    <col min="5" max="5" width="8.3984375" style="257" customWidth="1"/>
    <col min="6" max="7" width="9" style="257" customWidth="1"/>
    <col min="8" max="8" width="8.59765625" style="257" customWidth="1"/>
    <col min="9" max="9" width="8.69921875" style="257" customWidth="1"/>
    <col min="10" max="10" width="8.8984375" style="257" customWidth="1"/>
    <col min="11" max="11" width="9" style="257"/>
    <col min="12" max="12" width="8.09765625" style="257" customWidth="1"/>
    <col min="13" max="13" width="8.59765625" style="257" customWidth="1"/>
    <col min="14" max="20" width="10.59765625" style="257" customWidth="1"/>
    <col min="21" max="16384" width="9" style="257"/>
  </cols>
  <sheetData>
    <row r="1" spans="1:19" ht="19.5" customHeight="1" x14ac:dyDescent="0.25">
      <c r="A1" s="730" t="s">
        <v>107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400"/>
      <c r="O1" s="400"/>
      <c r="P1" s="400"/>
      <c r="Q1" s="400"/>
      <c r="R1" s="400"/>
      <c r="S1" s="400"/>
    </row>
    <row r="2" spans="1:19" ht="14.25" customHeight="1" thickBot="1" x14ac:dyDescent="0.3">
      <c r="A2" s="409" t="s">
        <v>238</v>
      </c>
      <c r="C2" s="401"/>
      <c r="D2" s="401"/>
      <c r="H2" s="737"/>
      <c r="I2" s="737"/>
      <c r="J2" s="737"/>
      <c r="K2" s="737"/>
      <c r="L2" s="737"/>
      <c r="M2" s="737"/>
    </row>
    <row r="3" spans="1:19" s="402" customFormat="1" ht="66.599999999999994" thickBot="1" x14ac:dyDescent="0.35">
      <c r="A3" s="284" t="s">
        <v>30</v>
      </c>
      <c r="B3" s="285" t="s">
        <v>34</v>
      </c>
      <c r="C3" s="285" t="s">
        <v>74</v>
      </c>
      <c r="D3" s="285" t="s">
        <v>75</v>
      </c>
      <c r="E3" s="285" t="s">
        <v>128</v>
      </c>
      <c r="F3" s="285" t="s">
        <v>130</v>
      </c>
      <c r="G3" s="303" t="s">
        <v>129</v>
      </c>
      <c r="H3" s="285" t="s">
        <v>194</v>
      </c>
      <c r="I3" s="284" t="s">
        <v>74</v>
      </c>
      <c r="J3" s="285" t="s">
        <v>75</v>
      </c>
      <c r="K3" s="285" t="s">
        <v>128</v>
      </c>
      <c r="L3" s="285" t="s">
        <v>130</v>
      </c>
      <c r="M3" s="303" t="s">
        <v>129</v>
      </c>
    </row>
    <row r="4" spans="1:19" s="402" customFormat="1" ht="18" customHeight="1" x14ac:dyDescent="0.3">
      <c r="A4" s="403" t="s">
        <v>366</v>
      </c>
      <c r="B4" s="404">
        <f>SUM(C4:G4)</f>
        <v>67.81</v>
      </c>
      <c r="C4" s="375">
        <v>16.55</v>
      </c>
      <c r="D4" s="375">
        <v>18.059999999999999</v>
      </c>
      <c r="E4" s="405"/>
      <c r="F4" s="375">
        <v>32.200000000000003</v>
      </c>
      <c r="G4" s="375">
        <v>1</v>
      </c>
      <c r="H4" s="406">
        <f t="shared" ref="H4:H9" si="0">SUM(I4:M4)</f>
        <v>30.39</v>
      </c>
      <c r="I4" s="375">
        <v>6.69</v>
      </c>
      <c r="J4" s="375">
        <v>6</v>
      </c>
      <c r="K4" s="308"/>
      <c r="L4" s="375">
        <v>17.7</v>
      </c>
      <c r="M4" s="375">
        <v>0</v>
      </c>
    </row>
    <row r="5" spans="1:19" s="402" customFormat="1" ht="18" customHeight="1" x14ac:dyDescent="0.3">
      <c r="A5" s="407" t="s">
        <v>367</v>
      </c>
      <c r="B5" s="404">
        <f>SUM(C5:G5)</f>
        <v>90.11</v>
      </c>
      <c r="C5" s="375">
        <v>12.72</v>
      </c>
      <c r="D5" s="375">
        <v>24.25</v>
      </c>
      <c r="E5" s="405"/>
      <c r="F5" s="375">
        <v>53.14</v>
      </c>
      <c r="G5" s="375">
        <v>0</v>
      </c>
      <c r="H5" s="408">
        <f t="shared" si="0"/>
        <v>47.89</v>
      </c>
      <c r="I5" s="375">
        <v>5</v>
      </c>
      <c r="J5" s="375">
        <v>11.25</v>
      </c>
      <c r="K5" s="405"/>
      <c r="L5" s="375">
        <v>31.64</v>
      </c>
      <c r="M5" s="375">
        <v>0</v>
      </c>
    </row>
    <row r="6" spans="1:19" s="402" customFormat="1" ht="16.5" customHeight="1" x14ac:dyDescent="0.3">
      <c r="A6" s="407" t="s">
        <v>410</v>
      </c>
      <c r="B6" s="404">
        <f t="shared" ref="B6:B9" si="1">SUM(C6:G6)</f>
        <v>55.5</v>
      </c>
      <c r="C6" s="375">
        <v>9.6</v>
      </c>
      <c r="D6" s="375">
        <v>19</v>
      </c>
      <c r="E6" s="405"/>
      <c r="F6" s="375">
        <v>24.6</v>
      </c>
      <c r="G6" s="375">
        <v>2.2999999999999998</v>
      </c>
      <c r="H6" s="408">
        <f t="shared" si="0"/>
        <v>41.400000000000006</v>
      </c>
      <c r="I6" s="375">
        <v>2.6</v>
      </c>
      <c r="J6" s="375">
        <v>16</v>
      </c>
      <c r="K6" s="405"/>
      <c r="L6" s="375">
        <v>21.8</v>
      </c>
      <c r="M6" s="375">
        <v>1</v>
      </c>
    </row>
    <row r="7" spans="1:19" s="402" customFormat="1" ht="18" customHeight="1" x14ac:dyDescent="0.3">
      <c r="A7" s="407" t="s">
        <v>255</v>
      </c>
      <c r="B7" s="404">
        <f t="shared" si="1"/>
        <v>26.990000000000002</v>
      </c>
      <c r="C7" s="375">
        <v>4</v>
      </c>
      <c r="D7" s="375">
        <v>9.31</v>
      </c>
      <c r="E7" s="405"/>
      <c r="F7" s="375">
        <v>12.76</v>
      </c>
      <c r="G7" s="375">
        <v>0.92</v>
      </c>
      <c r="H7" s="408">
        <f t="shared" si="0"/>
        <v>5.59</v>
      </c>
      <c r="I7" s="375">
        <v>0</v>
      </c>
      <c r="J7" s="375">
        <v>2</v>
      </c>
      <c r="K7" s="405"/>
      <c r="L7" s="375">
        <v>3.59</v>
      </c>
      <c r="M7" s="375">
        <v>0</v>
      </c>
    </row>
    <row r="8" spans="1:19" s="402" customFormat="1" ht="19.5" customHeight="1" x14ac:dyDescent="0.3">
      <c r="A8" s="407" t="s">
        <v>368</v>
      </c>
      <c r="B8" s="404">
        <f t="shared" si="1"/>
        <v>44.83</v>
      </c>
      <c r="C8" s="375">
        <v>6.33</v>
      </c>
      <c r="D8" s="375">
        <v>21.4</v>
      </c>
      <c r="E8" s="405"/>
      <c r="F8" s="375">
        <v>15.4</v>
      </c>
      <c r="G8" s="375">
        <v>1.7</v>
      </c>
      <c r="H8" s="408">
        <f t="shared" si="0"/>
        <v>20.8</v>
      </c>
      <c r="I8" s="375">
        <v>2</v>
      </c>
      <c r="J8" s="375">
        <v>11</v>
      </c>
      <c r="K8" s="405"/>
      <c r="L8" s="375">
        <v>7.05</v>
      </c>
      <c r="M8" s="375">
        <v>0.75</v>
      </c>
    </row>
    <row r="9" spans="1:19" ht="18.75" customHeight="1" x14ac:dyDescent="0.25">
      <c r="A9" s="413" t="s">
        <v>34</v>
      </c>
      <c r="B9" s="414">
        <f t="shared" si="1"/>
        <v>285.24000000000007</v>
      </c>
      <c r="C9" s="417">
        <f>SUM(C4:C8)</f>
        <v>49.2</v>
      </c>
      <c r="D9" s="417">
        <f>SUM(D4:D8)</f>
        <v>92.02000000000001</v>
      </c>
      <c r="E9" s="417">
        <f>SUM(E4:E8)</f>
        <v>0</v>
      </c>
      <c r="F9" s="417">
        <f>SUM(F4:F8)</f>
        <v>138.1</v>
      </c>
      <c r="G9" s="418">
        <f>SUM(G4:G8)</f>
        <v>5.92</v>
      </c>
      <c r="H9" s="415">
        <f t="shared" si="0"/>
        <v>146.07</v>
      </c>
      <c r="I9" s="420">
        <f>SUM(I4:I8)</f>
        <v>16.29</v>
      </c>
      <c r="J9" s="417">
        <f>SUM(J4:J8)</f>
        <v>46.25</v>
      </c>
      <c r="K9" s="417">
        <f>SUM(K4:K8)</f>
        <v>0</v>
      </c>
      <c r="L9" s="417">
        <f>SUM(L4:L8)</f>
        <v>81.78</v>
      </c>
      <c r="M9" s="421">
        <f>SUM(M4:M8)</f>
        <v>1.75</v>
      </c>
    </row>
    <row r="10" spans="1:19" ht="20.25" customHeight="1" x14ac:dyDescent="0.25">
      <c r="A10" s="413" t="s">
        <v>151</v>
      </c>
      <c r="B10" s="416">
        <v>100</v>
      </c>
      <c r="C10" s="417">
        <f t="shared" ref="C10:H10" si="2">+IFERROR(C9/$B$9,0)*100</f>
        <v>17.24863273033235</v>
      </c>
      <c r="D10" s="417">
        <f t="shared" si="2"/>
        <v>32.260552517178517</v>
      </c>
      <c r="E10" s="417">
        <f t="shared" si="2"/>
        <v>0</v>
      </c>
      <c r="F10" s="417">
        <f t="shared" si="2"/>
        <v>48.415369513392221</v>
      </c>
      <c r="G10" s="418">
        <f t="shared" si="2"/>
        <v>2.0754452390969003</v>
      </c>
      <c r="H10" s="419">
        <f t="shared" si="2"/>
        <v>51.20950778291963</v>
      </c>
      <c r="I10" s="420">
        <f>+IFERROR(I9/$H$9,0)*100</f>
        <v>11.15218730745533</v>
      </c>
      <c r="J10" s="420">
        <f>+IFERROR(J9/$H$9,0)*100</f>
        <v>31.662901348668449</v>
      </c>
      <c r="K10" s="420">
        <f>+IFERROR(K9/$H$9,0)*100</f>
        <v>0</v>
      </c>
      <c r="L10" s="420">
        <f>+IFERROR(L9/$H$9,0)*100</f>
        <v>55.986855617169851</v>
      </c>
      <c r="M10" s="419">
        <f>+IFERROR(M9/$H$9,0)*100</f>
        <v>1.1980557267063736</v>
      </c>
    </row>
    <row r="11" spans="1:19" ht="20.25" customHeight="1" x14ac:dyDescent="0.25">
      <c r="A11" s="410"/>
      <c r="B11" s="411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</row>
    <row r="12" spans="1:19" ht="18.75" customHeight="1" x14ac:dyDescent="0.25">
      <c r="A12" s="403" t="s">
        <v>411</v>
      </c>
      <c r="B12" s="424">
        <v>293.55</v>
      </c>
      <c r="C12" s="425">
        <v>50.42</v>
      </c>
      <c r="D12" s="425">
        <v>94.14</v>
      </c>
      <c r="E12" s="425">
        <v>0</v>
      </c>
      <c r="F12" s="425">
        <v>146.05000000000001</v>
      </c>
      <c r="G12" s="426">
        <v>2.94</v>
      </c>
      <c r="H12" s="427">
        <v>142.97</v>
      </c>
      <c r="I12" s="428">
        <v>16.29</v>
      </c>
      <c r="J12" s="425">
        <v>47.75</v>
      </c>
      <c r="K12" s="425">
        <v>0</v>
      </c>
      <c r="L12" s="426">
        <v>78.790000000000006</v>
      </c>
      <c r="M12" s="429">
        <v>0.14000000000000001</v>
      </c>
    </row>
    <row r="13" spans="1:19" ht="19.5" customHeight="1" x14ac:dyDescent="0.25">
      <c r="A13" s="407" t="s">
        <v>412</v>
      </c>
      <c r="B13" s="261">
        <v>100</v>
      </c>
      <c r="C13" s="430">
        <v>16.920000000000002</v>
      </c>
      <c r="D13" s="430">
        <v>30.84</v>
      </c>
      <c r="E13" s="430">
        <v>0</v>
      </c>
      <c r="F13" s="430">
        <v>50.67</v>
      </c>
      <c r="G13" s="431">
        <v>1.57</v>
      </c>
      <c r="H13" s="432">
        <v>48.18</v>
      </c>
      <c r="I13" s="433">
        <v>10.86</v>
      </c>
      <c r="J13" s="430">
        <v>32.020000000000003</v>
      </c>
      <c r="K13" s="430">
        <v>0</v>
      </c>
      <c r="L13" s="430">
        <v>56.55</v>
      </c>
      <c r="M13" s="434">
        <v>0.57999999999999996</v>
      </c>
    </row>
    <row r="14" spans="1:19" ht="20.25" customHeight="1" x14ac:dyDescent="0.25">
      <c r="A14" s="422" t="s">
        <v>241</v>
      </c>
      <c r="B14" s="311">
        <f t="shared" ref="B14:M14" si="3">+B9-B12</f>
        <v>-8.3099999999999454</v>
      </c>
      <c r="C14" s="435">
        <f t="shared" si="3"/>
        <v>-1.2199999999999989</v>
      </c>
      <c r="D14" s="435">
        <f t="shared" si="3"/>
        <v>-2.1199999999999903</v>
      </c>
      <c r="E14" s="435">
        <f t="shared" si="3"/>
        <v>0</v>
      </c>
      <c r="F14" s="435">
        <f t="shared" si="3"/>
        <v>-7.9500000000000171</v>
      </c>
      <c r="G14" s="436">
        <f t="shared" si="3"/>
        <v>2.98</v>
      </c>
      <c r="H14" s="435">
        <f t="shared" si="3"/>
        <v>3.0999999999999943</v>
      </c>
      <c r="I14" s="435">
        <f t="shared" si="3"/>
        <v>0</v>
      </c>
      <c r="J14" s="435">
        <f t="shared" si="3"/>
        <v>-1.5</v>
      </c>
      <c r="K14" s="435">
        <f t="shared" si="3"/>
        <v>0</v>
      </c>
      <c r="L14" s="435">
        <f t="shared" si="3"/>
        <v>2.9899999999999949</v>
      </c>
      <c r="M14" s="437">
        <f t="shared" si="3"/>
        <v>1.6099999999999999</v>
      </c>
    </row>
    <row r="15" spans="1:19" ht="18.75" customHeight="1" thickBot="1" x14ac:dyDescent="0.3">
      <c r="A15" s="423" t="s">
        <v>242</v>
      </c>
      <c r="B15" s="438">
        <f t="shared" ref="B15:H15" si="4">+B10-B13</f>
        <v>0</v>
      </c>
      <c r="C15" s="439">
        <f>+C10-C13</f>
        <v>0.32863273033234819</v>
      </c>
      <c r="D15" s="439">
        <f>+D10-D13</f>
        <v>1.4205525171785176</v>
      </c>
      <c r="E15" s="439">
        <f t="shared" si="4"/>
        <v>0</v>
      </c>
      <c r="F15" s="439">
        <f t="shared" si="4"/>
        <v>-2.2546304866077804</v>
      </c>
      <c r="G15" s="440">
        <f t="shared" si="4"/>
        <v>0.5054452390969002</v>
      </c>
      <c r="H15" s="439">
        <f t="shared" si="4"/>
        <v>3.0295077829196302</v>
      </c>
      <c r="I15" s="439">
        <f>+I10-I13</f>
        <v>0.29218730745533072</v>
      </c>
      <c r="J15" s="439">
        <f>+J10-J13</f>
        <v>-0.35709865133155461</v>
      </c>
      <c r="K15" s="439">
        <f t="shared" ref="K15:M15" si="5">+K10-K13</f>
        <v>0</v>
      </c>
      <c r="L15" s="439">
        <f t="shared" si="5"/>
        <v>-0.56314438283014567</v>
      </c>
      <c r="M15" s="441">
        <f t="shared" si="5"/>
        <v>0.61805572670637365</v>
      </c>
    </row>
    <row r="16" spans="1:19" ht="18" customHeight="1" x14ac:dyDescent="0.25">
      <c r="A16" s="442" t="s">
        <v>198</v>
      </c>
      <c r="B16" s="283"/>
      <c r="C16" s="283"/>
      <c r="D16" s="283"/>
      <c r="E16" s="283"/>
      <c r="F16" s="283"/>
    </row>
  </sheetData>
  <mergeCells count="2">
    <mergeCell ref="A1:M1"/>
    <mergeCell ref="H2:M2"/>
  </mergeCells>
  <pageMargins left="0.7" right="0.7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8FFA-973C-41D2-9744-7FBAD888B445}">
  <dimension ref="A1:K24"/>
  <sheetViews>
    <sheetView workbookViewId="0">
      <selection sqref="A1:K1"/>
    </sheetView>
  </sheetViews>
  <sheetFormatPr defaultRowHeight="15.6" x14ac:dyDescent="0.3"/>
  <cols>
    <col min="1" max="1" width="12.59765625" customWidth="1"/>
    <col min="2" max="2" width="12.09765625" customWidth="1"/>
    <col min="3" max="3" width="9.8984375" customWidth="1"/>
    <col min="4" max="4" width="11" customWidth="1"/>
    <col min="5" max="5" width="9.8984375" customWidth="1"/>
    <col min="6" max="7" width="11.5" customWidth="1"/>
    <col min="8" max="8" width="10.8984375" customWidth="1"/>
    <col min="9" max="9" width="11.3984375" customWidth="1"/>
    <col min="10" max="10" width="10.5" customWidth="1"/>
    <col min="11" max="11" width="11.09765625" customWidth="1"/>
  </cols>
  <sheetData>
    <row r="1" spans="1:11" ht="30.75" customHeight="1" x14ac:dyDescent="0.3">
      <c r="A1" s="751" t="s">
        <v>413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</row>
    <row r="2" spans="1:11" ht="20.25" customHeight="1" thickBot="1" x14ac:dyDescent="0.35">
      <c r="A2" s="330" t="s">
        <v>231</v>
      </c>
      <c r="B2" s="330"/>
      <c r="C2" s="446"/>
      <c r="D2" s="446"/>
      <c r="E2" s="446"/>
      <c r="F2" s="446"/>
      <c r="G2" s="446"/>
      <c r="H2" s="446"/>
      <c r="I2" s="446"/>
      <c r="J2" s="446"/>
      <c r="K2" s="446"/>
    </row>
    <row r="3" spans="1:11" x14ac:dyDescent="0.3">
      <c r="A3" s="752" t="s">
        <v>30</v>
      </c>
      <c r="B3" s="743" t="s">
        <v>76</v>
      </c>
      <c r="C3" s="754" t="s">
        <v>194</v>
      </c>
      <c r="D3" s="738" t="s">
        <v>77</v>
      </c>
      <c r="E3" s="739"/>
      <c r="F3" s="740"/>
      <c r="G3" s="747" t="s">
        <v>78</v>
      </c>
      <c r="H3" s="754" t="s">
        <v>194</v>
      </c>
      <c r="I3" s="738" t="s">
        <v>79</v>
      </c>
      <c r="J3" s="739"/>
      <c r="K3" s="740"/>
    </row>
    <row r="4" spans="1:11" ht="40.200000000000003" thickBot="1" x14ac:dyDescent="0.35">
      <c r="A4" s="753"/>
      <c r="B4" s="744"/>
      <c r="C4" s="755"/>
      <c r="D4" s="447" t="s">
        <v>15</v>
      </c>
      <c r="E4" s="447" t="s">
        <v>16</v>
      </c>
      <c r="F4" s="451" t="s">
        <v>17</v>
      </c>
      <c r="G4" s="748"/>
      <c r="H4" s="755"/>
      <c r="I4" s="447" t="s">
        <v>15</v>
      </c>
      <c r="J4" s="447" t="s">
        <v>16</v>
      </c>
      <c r="K4" s="451" t="s">
        <v>17</v>
      </c>
    </row>
    <row r="5" spans="1:11" x14ac:dyDescent="0.3">
      <c r="A5" s="357" t="s">
        <v>366</v>
      </c>
      <c r="B5" s="452">
        <v>6</v>
      </c>
      <c r="C5" s="453">
        <v>5</v>
      </c>
      <c r="D5" s="453">
        <v>30</v>
      </c>
      <c r="E5" s="453">
        <v>0</v>
      </c>
      <c r="F5" s="454">
        <v>0</v>
      </c>
      <c r="G5" s="452">
        <v>8</v>
      </c>
      <c r="H5" s="453">
        <v>5</v>
      </c>
      <c r="I5" s="455">
        <v>35</v>
      </c>
      <c r="J5" s="453">
        <v>150</v>
      </c>
      <c r="K5" s="454">
        <v>0</v>
      </c>
    </row>
    <row r="6" spans="1:11" x14ac:dyDescent="0.3">
      <c r="A6" s="357" t="s">
        <v>367</v>
      </c>
      <c r="B6" s="456">
        <v>13</v>
      </c>
      <c r="C6" s="405">
        <v>9</v>
      </c>
      <c r="D6" s="405">
        <v>65</v>
      </c>
      <c r="E6" s="405">
        <v>0</v>
      </c>
      <c r="F6" s="457">
        <v>0</v>
      </c>
      <c r="G6" s="456">
        <v>21</v>
      </c>
      <c r="H6" s="405">
        <v>16</v>
      </c>
      <c r="I6" s="405">
        <v>180</v>
      </c>
      <c r="J6" s="405">
        <v>30</v>
      </c>
      <c r="K6" s="457">
        <v>0</v>
      </c>
    </row>
    <row r="7" spans="1:11" x14ac:dyDescent="0.3">
      <c r="A7" s="357" t="s">
        <v>414</v>
      </c>
      <c r="B7" s="456">
        <v>8</v>
      </c>
      <c r="C7" s="405">
        <v>8</v>
      </c>
      <c r="D7" s="405">
        <v>48</v>
      </c>
      <c r="E7" s="405">
        <v>0</v>
      </c>
      <c r="F7" s="457">
        <v>0</v>
      </c>
      <c r="G7" s="456">
        <v>13</v>
      </c>
      <c r="H7" s="405">
        <v>10</v>
      </c>
      <c r="I7" s="405">
        <v>50</v>
      </c>
      <c r="J7" s="405">
        <v>10</v>
      </c>
      <c r="K7" s="457">
        <v>0</v>
      </c>
    </row>
    <row r="8" spans="1:11" x14ac:dyDescent="0.3">
      <c r="A8" s="360" t="s">
        <v>255</v>
      </c>
      <c r="B8" s="458">
        <v>4</v>
      </c>
      <c r="C8" s="375">
        <v>2</v>
      </c>
      <c r="D8" s="375">
        <v>16</v>
      </c>
      <c r="E8" s="375">
        <v>0</v>
      </c>
      <c r="F8" s="459">
        <v>0</v>
      </c>
      <c r="G8" s="458">
        <v>15</v>
      </c>
      <c r="H8" s="375">
        <v>6</v>
      </c>
      <c r="I8" s="375">
        <v>46</v>
      </c>
      <c r="J8" s="375">
        <v>0</v>
      </c>
      <c r="K8" s="459">
        <v>0</v>
      </c>
    </row>
    <row r="9" spans="1:11" ht="16.2" thickBot="1" x14ac:dyDescent="0.35">
      <c r="A9" s="360" t="s">
        <v>368</v>
      </c>
      <c r="B9" s="458">
        <v>4</v>
      </c>
      <c r="C9" s="375">
        <v>2</v>
      </c>
      <c r="D9" s="375">
        <v>20</v>
      </c>
      <c r="E9" s="375">
        <v>0</v>
      </c>
      <c r="F9" s="459">
        <v>0</v>
      </c>
      <c r="G9" s="458">
        <v>3</v>
      </c>
      <c r="H9" s="375">
        <v>2</v>
      </c>
      <c r="I9" s="375">
        <v>5</v>
      </c>
      <c r="J9" s="375">
        <v>60</v>
      </c>
      <c r="K9" s="459">
        <v>0</v>
      </c>
    </row>
    <row r="10" spans="1:11" ht="16.2" thickBot="1" x14ac:dyDescent="0.35">
      <c r="A10" s="342" t="s">
        <v>34</v>
      </c>
      <c r="B10" s="339">
        <f t="shared" ref="B10:K10" si="0">SUM(B5:B9)</f>
        <v>35</v>
      </c>
      <c r="C10" s="272">
        <f t="shared" si="0"/>
        <v>26</v>
      </c>
      <c r="D10" s="272">
        <f t="shared" si="0"/>
        <v>179</v>
      </c>
      <c r="E10" s="272">
        <f t="shared" si="0"/>
        <v>0</v>
      </c>
      <c r="F10" s="273">
        <f t="shared" si="0"/>
        <v>0</v>
      </c>
      <c r="G10" s="460">
        <f t="shared" si="0"/>
        <v>60</v>
      </c>
      <c r="H10" s="272">
        <f t="shared" si="0"/>
        <v>39</v>
      </c>
      <c r="I10" s="272">
        <f t="shared" si="0"/>
        <v>316</v>
      </c>
      <c r="J10" s="272">
        <f t="shared" si="0"/>
        <v>250</v>
      </c>
      <c r="K10" s="273">
        <f t="shared" si="0"/>
        <v>0</v>
      </c>
    </row>
    <row r="11" spans="1:11" x14ac:dyDescent="0.3">
      <c r="A11" s="448"/>
      <c r="B11" s="449"/>
      <c r="C11" s="449"/>
      <c r="D11" s="449"/>
      <c r="E11" s="449"/>
      <c r="F11" s="449"/>
      <c r="G11" s="449"/>
      <c r="H11" s="449"/>
      <c r="I11" s="449"/>
      <c r="J11" s="449"/>
      <c r="K11" s="449"/>
    </row>
    <row r="12" spans="1:11" ht="16.2" thickBot="1" x14ac:dyDescent="0.35">
      <c r="A12" s="450" t="s">
        <v>244</v>
      </c>
      <c r="B12" s="449"/>
      <c r="C12" s="449"/>
      <c r="D12" s="449"/>
      <c r="E12" s="449"/>
      <c r="F12" s="449"/>
      <c r="G12" s="449"/>
      <c r="H12" s="449"/>
      <c r="I12" s="449"/>
      <c r="J12" s="449"/>
      <c r="K12" s="449"/>
    </row>
    <row r="13" spans="1:11" x14ac:dyDescent="0.3">
      <c r="A13" s="741" t="s">
        <v>30</v>
      </c>
      <c r="B13" s="743" t="s">
        <v>76</v>
      </c>
      <c r="C13" s="745" t="s">
        <v>76</v>
      </c>
      <c r="D13" s="738" t="s">
        <v>77</v>
      </c>
      <c r="E13" s="739"/>
      <c r="F13" s="740"/>
      <c r="G13" s="747" t="s">
        <v>78</v>
      </c>
      <c r="H13" s="749" t="s">
        <v>78</v>
      </c>
      <c r="I13" s="738" t="s">
        <v>79</v>
      </c>
      <c r="J13" s="739"/>
      <c r="K13" s="740"/>
    </row>
    <row r="14" spans="1:11" ht="40.200000000000003" thickBot="1" x14ac:dyDescent="0.35">
      <c r="A14" s="742"/>
      <c r="B14" s="744"/>
      <c r="C14" s="746"/>
      <c r="D14" s="447" t="s">
        <v>15</v>
      </c>
      <c r="E14" s="447" t="s">
        <v>16</v>
      </c>
      <c r="F14" s="451" t="s">
        <v>17</v>
      </c>
      <c r="G14" s="748"/>
      <c r="H14" s="750"/>
      <c r="I14" s="447" t="s">
        <v>15</v>
      </c>
      <c r="J14" s="447" t="s">
        <v>16</v>
      </c>
      <c r="K14" s="451" t="s">
        <v>17</v>
      </c>
    </row>
    <row r="15" spans="1:11" x14ac:dyDescent="0.3">
      <c r="A15" s="357" t="s">
        <v>366</v>
      </c>
      <c r="B15" s="452">
        <v>3</v>
      </c>
      <c r="C15" s="453">
        <v>3</v>
      </c>
      <c r="D15" s="453">
        <v>20</v>
      </c>
      <c r="E15" s="453">
        <v>0</v>
      </c>
      <c r="F15" s="454">
        <v>0</v>
      </c>
      <c r="G15" s="452">
        <v>6</v>
      </c>
      <c r="H15" s="453">
        <v>5</v>
      </c>
      <c r="I15" s="453">
        <v>29</v>
      </c>
      <c r="J15" s="453">
        <v>0</v>
      </c>
      <c r="K15" s="454">
        <v>0</v>
      </c>
    </row>
    <row r="16" spans="1:11" x14ac:dyDescent="0.3">
      <c r="A16" s="357" t="s">
        <v>367</v>
      </c>
      <c r="B16" s="456">
        <v>5</v>
      </c>
      <c r="C16" s="405">
        <v>2</v>
      </c>
      <c r="D16" s="405">
        <v>22</v>
      </c>
      <c r="E16" s="405">
        <v>0</v>
      </c>
      <c r="F16" s="457">
        <v>0</v>
      </c>
      <c r="G16" s="456">
        <v>8</v>
      </c>
      <c r="H16" s="405">
        <v>4</v>
      </c>
      <c r="I16" s="405">
        <v>20</v>
      </c>
      <c r="J16" s="405">
        <v>17</v>
      </c>
      <c r="K16" s="457">
        <v>0</v>
      </c>
    </row>
    <row r="17" spans="1:11" x14ac:dyDescent="0.3">
      <c r="A17" s="357" t="s">
        <v>414</v>
      </c>
      <c r="B17" s="456">
        <v>11</v>
      </c>
      <c r="C17" s="405">
        <v>7</v>
      </c>
      <c r="D17" s="405">
        <v>20</v>
      </c>
      <c r="E17" s="405">
        <v>0</v>
      </c>
      <c r="F17" s="457">
        <v>10</v>
      </c>
      <c r="G17" s="456">
        <v>12</v>
      </c>
      <c r="H17" s="405">
        <v>8</v>
      </c>
      <c r="I17" s="405">
        <v>56</v>
      </c>
      <c r="J17" s="405">
        <v>0</v>
      </c>
      <c r="K17" s="457">
        <v>0</v>
      </c>
    </row>
    <row r="18" spans="1:11" x14ac:dyDescent="0.3">
      <c r="A18" s="360" t="s">
        <v>255</v>
      </c>
      <c r="B18" s="458">
        <v>3</v>
      </c>
      <c r="C18" s="375">
        <v>0</v>
      </c>
      <c r="D18" s="375">
        <v>12</v>
      </c>
      <c r="E18" s="375">
        <v>0</v>
      </c>
      <c r="F18" s="459">
        <v>0</v>
      </c>
      <c r="G18" s="458">
        <v>2</v>
      </c>
      <c r="H18" s="375">
        <v>1</v>
      </c>
      <c r="I18" s="375">
        <v>9</v>
      </c>
      <c r="J18" s="375">
        <v>0</v>
      </c>
      <c r="K18" s="459">
        <v>0</v>
      </c>
    </row>
    <row r="19" spans="1:11" ht="16.2" thickBot="1" x14ac:dyDescent="0.35">
      <c r="A19" s="360" t="s">
        <v>368</v>
      </c>
      <c r="B19" s="458">
        <v>3</v>
      </c>
      <c r="C19" s="375">
        <v>3</v>
      </c>
      <c r="D19" s="375">
        <v>18</v>
      </c>
      <c r="E19" s="375">
        <v>0</v>
      </c>
      <c r="F19" s="459">
        <v>0</v>
      </c>
      <c r="G19" s="458">
        <v>0</v>
      </c>
      <c r="H19" s="375">
        <v>0</v>
      </c>
      <c r="I19" s="375">
        <v>0</v>
      </c>
      <c r="J19" s="375">
        <v>0</v>
      </c>
      <c r="K19" s="459">
        <v>0</v>
      </c>
    </row>
    <row r="20" spans="1:11" ht="16.2" thickBot="1" x14ac:dyDescent="0.35">
      <c r="A20" s="342" t="s">
        <v>34</v>
      </c>
      <c r="B20" s="339">
        <f t="shared" ref="B20:K20" si="1">SUM(B15:B19)</f>
        <v>25</v>
      </c>
      <c r="C20" s="272">
        <f t="shared" si="1"/>
        <v>15</v>
      </c>
      <c r="D20" s="272">
        <f t="shared" si="1"/>
        <v>92</v>
      </c>
      <c r="E20" s="272">
        <f t="shared" si="1"/>
        <v>0</v>
      </c>
      <c r="F20" s="273">
        <f t="shared" si="1"/>
        <v>10</v>
      </c>
      <c r="G20" s="339">
        <f t="shared" si="1"/>
        <v>28</v>
      </c>
      <c r="H20" s="272">
        <f t="shared" si="1"/>
        <v>18</v>
      </c>
      <c r="I20" s="272">
        <f t="shared" si="1"/>
        <v>114</v>
      </c>
      <c r="J20" s="272">
        <f t="shared" si="1"/>
        <v>17</v>
      </c>
      <c r="K20" s="273">
        <f t="shared" si="1"/>
        <v>0</v>
      </c>
    </row>
    <row r="21" spans="1:11" ht="16.2" thickBot="1" x14ac:dyDescent="0.35">
      <c r="A21" s="449"/>
      <c r="B21" s="448"/>
      <c r="C21" s="448"/>
      <c r="D21" s="448"/>
      <c r="E21" s="448"/>
      <c r="F21" s="448"/>
      <c r="G21" s="448"/>
      <c r="H21" s="448"/>
      <c r="I21" s="448"/>
      <c r="J21" s="448"/>
      <c r="K21" s="448"/>
    </row>
    <row r="22" spans="1:11" x14ac:dyDescent="0.3">
      <c r="A22" s="461" t="s">
        <v>157</v>
      </c>
      <c r="B22" s="346">
        <f t="shared" ref="B22:K22" si="2">+B10-B20</f>
        <v>10</v>
      </c>
      <c r="C22" s="347">
        <f t="shared" si="2"/>
        <v>11</v>
      </c>
      <c r="D22" s="347">
        <f t="shared" si="2"/>
        <v>87</v>
      </c>
      <c r="E22" s="347">
        <f t="shared" si="2"/>
        <v>0</v>
      </c>
      <c r="F22" s="348">
        <f t="shared" si="2"/>
        <v>-10</v>
      </c>
      <c r="G22" s="346">
        <f t="shared" si="2"/>
        <v>32</v>
      </c>
      <c r="H22" s="347">
        <f t="shared" si="2"/>
        <v>21</v>
      </c>
      <c r="I22" s="347">
        <f t="shared" si="2"/>
        <v>202</v>
      </c>
      <c r="J22" s="347">
        <f t="shared" si="2"/>
        <v>233</v>
      </c>
      <c r="K22" s="348">
        <f t="shared" si="2"/>
        <v>0</v>
      </c>
    </row>
    <row r="23" spans="1:11" ht="16.2" thickBot="1" x14ac:dyDescent="0.35">
      <c r="A23" s="462" t="s">
        <v>141</v>
      </c>
      <c r="B23" s="349">
        <f t="shared" ref="B23:K23" si="3">+IFERROR(B22/B20,0)*100</f>
        <v>40</v>
      </c>
      <c r="C23" s="350">
        <f t="shared" si="3"/>
        <v>73.333333333333329</v>
      </c>
      <c r="D23" s="350">
        <f t="shared" si="3"/>
        <v>94.565217391304344</v>
      </c>
      <c r="E23" s="350">
        <f t="shared" si="3"/>
        <v>0</v>
      </c>
      <c r="F23" s="351">
        <f t="shared" si="3"/>
        <v>-100</v>
      </c>
      <c r="G23" s="349">
        <f t="shared" si="3"/>
        <v>114.28571428571428</v>
      </c>
      <c r="H23" s="350">
        <f t="shared" si="3"/>
        <v>116.66666666666667</v>
      </c>
      <c r="I23" s="350">
        <f t="shared" si="3"/>
        <v>177.19298245614036</v>
      </c>
      <c r="J23" s="350">
        <f t="shared" si="3"/>
        <v>1370.5882352941176</v>
      </c>
      <c r="K23" s="351">
        <f t="shared" si="3"/>
        <v>0</v>
      </c>
    </row>
    <row r="24" spans="1:11" x14ac:dyDescent="0.3">
      <c r="J24" s="15"/>
      <c r="K24" s="15"/>
    </row>
  </sheetData>
  <mergeCells count="15">
    <mergeCell ref="A1:K1"/>
    <mergeCell ref="A3:A4"/>
    <mergeCell ref="B3:B4"/>
    <mergeCell ref="C3:C4"/>
    <mergeCell ref="D3:F3"/>
    <mergeCell ref="G3:G4"/>
    <mergeCell ref="H3:H4"/>
    <mergeCell ref="I3:K3"/>
    <mergeCell ref="I13:K13"/>
    <mergeCell ref="A13:A14"/>
    <mergeCell ref="B13:B14"/>
    <mergeCell ref="C13:C14"/>
    <mergeCell ref="D13:F13"/>
    <mergeCell ref="G13:G14"/>
    <mergeCell ref="H13:H14"/>
  </mergeCells>
  <pageMargins left="0.7" right="0.7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zoomScaleNormal="100" zoomScaleSheetLayoutView="100" workbookViewId="0">
      <selection sqref="A1:K1"/>
    </sheetView>
  </sheetViews>
  <sheetFormatPr defaultRowHeight="15.6" x14ac:dyDescent="0.3"/>
  <cols>
    <col min="1" max="1" width="12.59765625" customWidth="1"/>
    <col min="2" max="2" width="12.3984375" customWidth="1"/>
    <col min="3" max="3" width="10.59765625" customWidth="1"/>
    <col min="4" max="4" width="9.8984375" customWidth="1"/>
    <col min="5" max="5" width="10.59765625" customWidth="1"/>
    <col min="6" max="6" width="11.19921875" customWidth="1"/>
    <col min="7" max="7" width="9.8984375" customWidth="1"/>
    <col min="8" max="8" width="10.5" customWidth="1"/>
    <col min="9" max="9" width="9.69921875" customWidth="1"/>
    <col min="10" max="10" width="11.09765625" customWidth="1"/>
    <col min="11" max="11" width="10.19921875" customWidth="1"/>
  </cols>
  <sheetData>
    <row r="1" spans="1:12" ht="34.5" customHeight="1" x14ac:dyDescent="0.3">
      <c r="A1" s="652" t="s">
        <v>245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</row>
    <row r="2" spans="1:12" ht="107.25" customHeight="1" x14ac:dyDescent="0.3">
      <c r="A2" s="335" t="s">
        <v>80</v>
      </c>
      <c r="B2" s="335" t="s">
        <v>81</v>
      </c>
      <c r="C2" s="335" t="s">
        <v>197</v>
      </c>
      <c r="D2" s="335" t="s">
        <v>196</v>
      </c>
      <c r="E2" s="335" t="s">
        <v>197</v>
      </c>
      <c r="F2" s="335" t="s">
        <v>131</v>
      </c>
      <c r="G2" s="335" t="s">
        <v>194</v>
      </c>
      <c r="H2" s="335" t="s">
        <v>132</v>
      </c>
      <c r="I2" s="335" t="s">
        <v>194</v>
      </c>
      <c r="J2" s="335" t="s">
        <v>417</v>
      </c>
      <c r="K2" s="335" t="s">
        <v>194</v>
      </c>
      <c r="L2" s="1"/>
    </row>
    <row r="3" spans="1:12" ht="21" customHeight="1" x14ac:dyDescent="0.3">
      <c r="A3" s="464" t="s">
        <v>153</v>
      </c>
      <c r="B3" s="261">
        <v>778</v>
      </c>
      <c r="C3" s="261">
        <v>661</v>
      </c>
      <c r="D3" s="261">
        <v>738</v>
      </c>
      <c r="E3" s="261">
        <v>635</v>
      </c>
      <c r="F3" s="261">
        <v>230</v>
      </c>
      <c r="G3" s="261">
        <v>130</v>
      </c>
      <c r="H3" s="261">
        <v>11</v>
      </c>
      <c r="I3" s="261">
        <v>10</v>
      </c>
      <c r="J3" s="261">
        <v>4</v>
      </c>
      <c r="K3" s="261">
        <v>3</v>
      </c>
    </row>
    <row r="4" spans="1:12" ht="24.75" customHeight="1" x14ac:dyDescent="0.3">
      <c r="A4" s="464" t="s">
        <v>154</v>
      </c>
      <c r="B4" s="261">
        <v>584</v>
      </c>
      <c r="C4" s="261">
        <v>474</v>
      </c>
      <c r="D4" s="261">
        <v>542</v>
      </c>
      <c r="E4" s="261">
        <v>437</v>
      </c>
      <c r="F4" s="261">
        <v>195</v>
      </c>
      <c r="G4" s="261">
        <v>112</v>
      </c>
      <c r="H4" s="261">
        <v>4</v>
      </c>
      <c r="I4" s="261">
        <v>1</v>
      </c>
      <c r="J4" s="261">
        <v>6</v>
      </c>
      <c r="K4" s="261">
        <v>4</v>
      </c>
    </row>
    <row r="5" spans="1:12" ht="19.5" customHeight="1" x14ac:dyDescent="0.3">
      <c r="A5" s="464" t="s">
        <v>155</v>
      </c>
      <c r="B5" s="261">
        <v>29</v>
      </c>
      <c r="C5" s="261">
        <v>16</v>
      </c>
      <c r="D5" s="261">
        <v>29</v>
      </c>
      <c r="E5" s="261">
        <v>16</v>
      </c>
      <c r="F5" s="261">
        <v>23</v>
      </c>
      <c r="G5" s="261">
        <v>12</v>
      </c>
      <c r="H5" s="261">
        <v>0</v>
      </c>
      <c r="I5" s="261">
        <v>0</v>
      </c>
      <c r="J5" s="261">
        <v>0</v>
      </c>
      <c r="K5" s="261">
        <v>0</v>
      </c>
    </row>
    <row r="6" spans="1:12" ht="21" customHeight="1" x14ac:dyDescent="0.3">
      <c r="A6" s="464" t="s">
        <v>156</v>
      </c>
      <c r="B6" s="261">
        <v>124</v>
      </c>
      <c r="C6" s="261">
        <v>72</v>
      </c>
      <c r="D6" s="261">
        <v>123</v>
      </c>
      <c r="E6" s="261">
        <v>70</v>
      </c>
      <c r="F6" s="261">
        <v>19</v>
      </c>
      <c r="G6" s="261">
        <v>12</v>
      </c>
      <c r="H6" s="261">
        <v>0</v>
      </c>
      <c r="I6" s="261">
        <v>0</v>
      </c>
      <c r="J6" s="261">
        <v>0</v>
      </c>
      <c r="K6" s="261">
        <v>0</v>
      </c>
    </row>
    <row r="7" spans="1:12" ht="18.75" customHeight="1" x14ac:dyDescent="0.3">
      <c r="A7" s="443" t="s">
        <v>34</v>
      </c>
      <c r="B7" s="270">
        <v>1515</v>
      </c>
      <c r="C7" s="270">
        <v>1223</v>
      </c>
      <c r="D7" s="270">
        <v>1432</v>
      </c>
      <c r="E7" s="270">
        <v>1158</v>
      </c>
      <c r="F7" s="270">
        <v>467</v>
      </c>
      <c r="G7" s="270">
        <v>266</v>
      </c>
      <c r="H7" s="270">
        <v>15</v>
      </c>
      <c r="I7" s="270">
        <v>11</v>
      </c>
      <c r="J7" s="270">
        <v>10</v>
      </c>
      <c r="K7" s="270">
        <v>7</v>
      </c>
    </row>
    <row r="8" spans="1:12" x14ac:dyDescent="0.3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1:12" x14ac:dyDescent="0.3">
      <c r="A9" s="15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4"/>
  <sheetViews>
    <sheetView view="pageBreakPreview" zoomScaleNormal="100" zoomScaleSheetLayoutView="100" workbookViewId="0">
      <selection activeCell="A12" sqref="A12"/>
    </sheetView>
  </sheetViews>
  <sheetFormatPr defaultRowHeight="15.6" x14ac:dyDescent="0.3"/>
  <cols>
    <col min="1" max="2" width="10.59765625" customWidth="1"/>
    <col min="3" max="3" width="12" customWidth="1"/>
    <col min="4" max="11" width="10.59765625" customWidth="1"/>
  </cols>
  <sheetData>
    <row r="1" spans="1:11" ht="32.25" customHeight="1" x14ac:dyDescent="0.3">
      <c r="A1" s="756" t="s">
        <v>246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</row>
    <row r="2" spans="1:11" ht="17.25" customHeight="1" thickBot="1" x14ac:dyDescent="0.35">
      <c r="A2" s="54" t="s">
        <v>247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81.75" customHeight="1" thickBot="1" x14ac:dyDescent="0.35">
      <c r="A3" s="90" t="s">
        <v>82</v>
      </c>
      <c r="B3" s="91" t="s">
        <v>6</v>
      </c>
      <c r="C3" s="91" t="s">
        <v>7</v>
      </c>
      <c r="D3" s="92" t="s">
        <v>8</v>
      </c>
      <c r="E3" s="91" t="s">
        <v>9</v>
      </c>
      <c r="F3" s="91" t="s">
        <v>10</v>
      </c>
      <c r="G3" s="91" t="s">
        <v>11</v>
      </c>
      <c r="H3" s="91" t="s">
        <v>190</v>
      </c>
      <c r="I3" s="91" t="s">
        <v>191</v>
      </c>
      <c r="J3" s="93" t="s">
        <v>83</v>
      </c>
      <c r="K3" s="94" t="s">
        <v>34</v>
      </c>
    </row>
    <row r="4" spans="1:11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x14ac:dyDescent="0.3">
      <c r="A10" s="39" t="s">
        <v>34</v>
      </c>
      <c r="B10" s="39">
        <f>SUM(B4:B9)</f>
        <v>0</v>
      </c>
      <c r="C10" s="39">
        <f t="shared" ref="C10:J10" si="0">SUM(C4:C9)</f>
        <v>0</v>
      </c>
      <c r="D10" s="39">
        <f t="shared" si="0"/>
        <v>0</v>
      </c>
      <c r="E10" s="39">
        <f t="shared" si="0"/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>SUM(K4:K9)</f>
        <v>0</v>
      </c>
    </row>
    <row r="11" spans="1:11" ht="9.75" customHeight="1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6.2" thickBot="1" x14ac:dyDescent="0.35">
      <c r="A12" s="54" t="s">
        <v>200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78.599999999999994" thickBot="1" x14ac:dyDescent="0.35">
      <c r="A13" s="90" t="s">
        <v>82</v>
      </c>
      <c r="B13" s="91" t="s">
        <v>6</v>
      </c>
      <c r="C13" s="91" t="s">
        <v>7</v>
      </c>
      <c r="D13" s="92" t="s">
        <v>8</v>
      </c>
      <c r="E13" s="91" t="s">
        <v>9</v>
      </c>
      <c r="F13" s="91" t="s">
        <v>10</v>
      </c>
      <c r="G13" s="91" t="s">
        <v>11</v>
      </c>
      <c r="H13" s="91" t="s">
        <v>190</v>
      </c>
      <c r="I13" s="91" t="s">
        <v>191</v>
      </c>
      <c r="J13" s="93" t="s">
        <v>83</v>
      </c>
      <c r="K13" s="94" t="s">
        <v>34</v>
      </c>
    </row>
    <row r="14" spans="1:1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3">
      <c r="A20" s="39" t="s">
        <v>34</v>
      </c>
      <c r="B20" s="39">
        <f>SUM(B14:B19)</f>
        <v>0</v>
      </c>
      <c r="C20" s="39">
        <f t="shared" ref="C20:K20" si="1">SUM(C14:C19)</f>
        <v>0</v>
      </c>
      <c r="D20" s="39">
        <f t="shared" si="1"/>
        <v>0</v>
      </c>
      <c r="E20" s="39">
        <f t="shared" si="1"/>
        <v>0</v>
      </c>
      <c r="F20" s="39">
        <f t="shared" si="1"/>
        <v>0</v>
      </c>
      <c r="G20" s="39">
        <f t="shared" si="1"/>
        <v>0</v>
      </c>
      <c r="H20" s="39"/>
      <c r="I20" s="39"/>
      <c r="J20" s="39">
        <f t="shared" si="1"/>
        <v>0</v>
      </c>
      <c r="K20" s="39">
        <f t="shared" si="1"/>
        <v>0</v>
      </c>
    </row>
    <row r="21" spans="1:11" ht="6" customHeight="1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17.25" customHeight="1" x14ac:dyDescent="0.3">
      <c r="A22" s="39" t="s">
        <v>157</v>
      </c>
      <c r="B22" s="39">
        <f>+B10-B20</f>
        <v>0</v>
      </c>
      <c r="C22" s="39">
        <f t="shared" ref="C22:K22" si="2">+C10-C20</f>
        <v>0</v>
      </c>
      <c r="D22" s="39">
        <f t="shared" si="2"/>
        <v>0</v>
      </c>
      <c r="E22" s="39">
        <f t="shared" si="2"/>
        <v>0</v>
      </c>
      <c r="F22" s="39">
        <f t="shared" si="2"/>
        <v>0</v>
      </c>
      <c r="G22" s="39">
        <f t="shared" si="2"/>
        <v>0</v>
      </c>
      <c r="H22" s="39"/>
      <c r="I22" s="39"/>
      <c r="J22" s="39">
        <f t="shared" si="2"/>
        <v>0</v>
      </c>
      <c r="K22" s="39">
        <f t="shared" si="2"/>
        <v>0</v>
      </c>
    </row>
    <row r="23" spans="1:11" ht="18" customHeight="1" x14ac:dyDescent="0.3">
      <c r="A23" s="56" t="s">
        <v>152</v>
      </c>
      <c r="B23" s="101">
        <f t="shared" ref="B23:K23" si="3">+IFERROR(B22/B20,0)*100</f>
        <v>0</v>
      </c>
      <c r="C23" s="101">
        <f t="shared" si="3"/>
        <v>0</v>
      </c>
      <c r="D23" s="101">
        <f t="shared" si="3"/>
        <v>0</v>
      </c>
      <c r="E23" s="101">
        <f t="shared" si="3"/>
        <v>0</v>
      </c>
      <c r="F23" s="101">
        <f t="shared" si="3"/>
        <v>0</v>
      </c>
      <c r="G23" s="101">
        <f t="shared" si="3"/>
        <v>0</v>
      </c>
      <c r="H23" s="101"/>
      <c r="I23" s="101"/>
      <c r="J23" s="101">
        <f t="shared" si="3"/>
        <v>0</v>
      </c>
      <c r="K23" s="101">
        <f t="shared" si="3"/>
        <v>0</v>
      </c>
    </row>
    <row r="24" spans="1:11" x14ac:dyDescent="0.3">
      <c r="J24" s="15"/>
      <c r="K24" s="15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9"/>
  <sheetViews>
    <sheetView view="pageBreakPreview" zoomScaleNormal="100" zoomScaleSheetLayoutView="100" workbookViewId="0">
      <pane xSplit="18840" topLeftCell="O1"/>
      <selection activeCell="K28" sqref="K28"/>
      <selection pane="topRight" activeCell="A10" sqref="A10"/>
    </sheetView>
  </sheetViews>
  <sheetFormatPr defaultRowHeight="15.6" x14ac:dyDescent="0.3"/>
  <cols>
    <col min="1" max="1" width="22.5" customWidth="1"/>
    <col min="2" max="4" width="12.59765625" customWidth="1"/>
  </cols>
  <sheetData>
    <row r="1" spans="1:11" ht="38.25" customHeight="1" x14ac:dyDescent="0.3">
      <c r="A1" s="758" t="s">
        <v>248</v>
      </c>
      <c r="B1" s="758"/>
      <c r="C1" s="758"/>
      <c r="D1" s="758"/>
      <c r="E1" s="19"/>
      <c r="F1" s="19"/>
      <c r="G1" s="19"/>
      <c r="H1" s="19"/>
      <c r="I1" s="19"/>
    </row>
    <row r="2" spans="1:11" ht="18" thickBot="1" x14ac:dyDescent="0.35">
      <c r="A2" s="38" t="s">
        <v>247</v>
      </c>
      <c r="B2" s="19"/>
      <c r="C2" s="19"/>
      <c r="D2" s="19"/>
      <c r="E2" s="19"/>
      <c r="F2" s="19"/>
      <c r="G2" s="19"/>
      <c r="H2" s="19"/>
      <c r="I2" s="19"/>
    </row>
    <row r="3" spans="1:11" ht="16.2" thickBot="1" x14ac:dyDescent="0.35">
      <c r="A3" s="95" t="s">
        <v>84</v>
      </c>
      <c r="B3" s="62" t="s">
        <v>12</v>
      </c>
      <c r="C3" s="62" t="s">
        <v>14</v>
      </c>
      <c r="D3" s="88" t="s">
        <v>13</v>
      </c>
      <c r="E3" s="9"/>
      <c r="F3" s="9"/>
      <c r="G3" s="9"/>
      <c r="H3" s="10"/>
      <c r="I3" s="10"/>
      <c r="K3" s="6"/>
    </row>
    <row r="4" spans="1:11" x14ac:dyDescent="0.3">
      <c r="A4" s="57"/>
      <c r="B4" s="57"/>
      <c r="C4" s="57"/>
      <c r="D4" s="57"/>
      <c r="E4" s="6"/>
      <c r="F4" s="6"/>
      <c r="G4" s="6"/>
      <c r="H4" s="6"/>
      <c r="I4" s="6"/>
      <c r="K4" s="6"/>
    </row>
    <row r="5" spans="1:11" x14ac:dyDescent="0.3">
      <c r="A5" s="2"/>
      <c r="B5" s="2"/>
      <c r="C5" s="2"/>
      <c r="D5" s="2"/>
      <c r="E5" s="6"/>
      <c r="F5" s="6"/>
      <c r="G5" s="6"/>
      <c r="H5" s="6"/>
      <c r="I5" s="6"/>
      <c r="K5" s="7"/>
    </row>
    <row r="6" spans="1:11" x14ac:dyDescent="0.3">
      <c r="A6" s="2"/>
      <c r="B6" s="2"/>
      <c r="C6" s="2"/>
      <c r="D6" s="2"/>
      <c r="E6" s="6"/>
      <c r="F6" s="6"/>
      <c r="G6" s="6"/>
      <c r="H6" s="6"/>
      <c r="I6" s="6"/>
      <c r="K6" s="7"/>
    </row>
    <row r="7" spans="1:11" x14ac:dyDescent="0.3">
      <c r="A7" s="2"/>
      <c r="B7" s="2"/>
      <c r="C7" s="2"/>
      <c r="D7" s="2"/>
      <c r="E7" s="6"/>
      <c r="F7" s="6"/>
      <c r="G7" s="6"/>
      <c r="H7" s="6"/>
      <c r="I7" s="6"/>
      <c r="K7" s="7"/>
    </row>
    <row r="8" spans="1:11" x14ac:dyDescent="0.3">
      <c r="A8" s="2"/>
      <c r="B8" s="2"/>
      <c r="C8" s="2"/>
      <c r="D8" s="2"/>
      <c r="E8" s="6"/>
      <c r="F8" s="6"/>
      <c r="G8" s="6"/>
      <c r="H8" s="6"/>
      <c r="I8" s="6"/>
      <c r="K8" s="7"/>
    </row>
    <row r="9" spans="1:11" x14ac:dyDescent="0.3">
      <c r="A9" s="2"/>
      <c r="B9" s="2"/>
      <c r="C9" s="2"/>
      <c r="D9" s="2"/>
      <c r="E9" s="6"/>
      <c r="F9" s="6"/>
      <c r="G9" s="6"/>
      <c r="H9" s="6"/>
      <c r="I9" s="6"/>
      <c r="K9" s="7"/>
    </row>
    <row r="10" spans="1:11" x14ac:dyDescent="0.3">
      <c r="A10" s="39" t="s">
        <v>34</v>
      </c>
      <c r="B10" s="39">
        <f>SUM(B4:B9)</f>
        <v>0</v>
      </c>
      <c r="C10" s="39">
        <f>SUM(C4:C9)</f>
        <v>0</v>
      </c>
      <c r="D10" s="39">
        <f>SUM(D4:D9)</f>
        <v>0</v>
      </c>
      <c r="E10" s="6"/>
      <c r="F10" s="6"/>
      <c r="G10" s="6"/>
      <c r="H10" s="6"/>
      <c r="I10" s="6"/>
      <c r="K10" s="7"/>
    </row>
    <row r="11" spans="1:11" x14ac:dyDescent="0.3">
      <c r="A11" s="6"/>
      <c r="B11" s="6"/>
      <c r="C11" s="6"/>
      <c r="D11" s="6"/>
      <c r="E11" s="6"/>
      <c r="F11" s="6"/>
      <c r="G11" s="6"/>
      <c r="H11" s="6"/>
      <c r="I11" s="6"/>
      <c r="K11" s="7"/>
    </row>
    <row r="12" spans="1:11" ht="16.2" thickBot="1" x14ac:dyDescent="0.35">
      <c r="A12" s="38" t="s">
        <v>200</v>
      </c>
      <c r="B12" s="6"/>
      <c r="C12" s="6"/>
      <c r="D12" s="6"/>
      <c r="E12" s="6"/>
      <c r="F12" s="6"/>
      <c r="G12" s="6"/>
      <c r="H12" s="6"/>
      <c r="I12" s="6"/>
      <c r="K12" s="7"/>
    </row>
    <row r="13" spans="1:11" ht="16.2" thickBot="1" x14ac:dyDescent="0.35">
      <c r="A13" s="95" t="s">
        <v>84</v>
      </c>
      <c r="B13" s="62" t="s">
        <v>12</v>
      </c>
      <c r="C13" s="62" t="s">
        <v>14</v>
      </c>
      <c r="D13" s="88" t="s">
        <v>13</v>
      </c>
      <c r="E13" s="6"/>
      <c r="F13" s="6"/>
      <c r="G13" s="6"/>
      <c r="H13" s="6"/>
      <c r="I13" s="6"/>
      <c r="K13" s="7"/>
    </row>
    <row r="14" spans="1:11" x14ac:dyDescent="0.3">
      <c r="A14" s="57"/>
      <c r="B14" s="57"/>
      <c r="C14" s="57"/>
      <c r="D14" s="57"/>
      <c r="E14" s="6"/>
      <c r="F14" s="6"/>
      <c r="G14" s="6"/>
      <c r="H14" s="6"/>
      <c r="I14" s="6"/>
      <c r="K14" s="7"/>
    </row>
    <row r="15" spans="1:11" x14ac:dyDescent="0.3">
      <c r="A15" s="2"/>
      <c r="B15" s="2"/>
      <c r="C15" s="2"/>
      <c r="D15" s="2"/>
      <c r="E15" s="6"/>
      <c r="F15" s="6"/>
      <c r="G15" s="6"/>
      <c r="H15" s="6"/>
      <c r="I15" s="6"/>
      <c r="K15" s="7"/>
    </row>
    <row r="16" spans="1:11" x14ac:dyDescent="0.3">
      <c r="A16" s="2"/>
      <c r="B16" s="2"/>
      <c r="C16" s="2"/>
      <c r="D16" s="2"/>
      <c r="E16" s="6"/>
      <c r="F16" s="6"/>
      <c r="G16" s="6"/>
      <c r="H16" s="6"/>
      <c r="I16" s="6"/>
      <c r="K16" s="7"/>
    </row>
    <row r="17" spans="1:11" x14ac:dyDescent="0.3">
      <c r="A17" s="2"/>
      <c r="B17" s="2"/>
      <c r="C17" s="2"/>
      <c r="D17" s="2"/>
      <c r="E17" s="6"/>
      <c r="F17" s="6"/>
      <c r="G17" s="6"/>
      <c r="H17" s="6"/>
      <c r="I17" s="6"/>
      <c r="K17" s="7"/>
    </row>
    <row r="18" spans="1:11" x14ac:dyDescent="0.3">
      <c r="A18" s="2"/>
      <c r="B18" s="2"/>
      <c r="C18" s="2"/>
      <c r="D18" s="2"/>
      <c r="E18" s="6"/>
      <c r="F18" s="6"/>
      <c r="G18" s="6"/>
      <c r="H18" s="6"/>
      <c r="I18" s="6"/>
      <c r="K18" s="7"/>
    </row>
    <row r="19" spans="1:11" x14ac:dyDescent="0.3">
      <c r="A19" s="2"/>
      <c r="B19" s="2"/>
      <c r="C19" s="2"/>
      <c r="D19" s="2"/>
      <c r="E19" s="6"/>
      <c r="F19" s="6"/>
      <c r="G19" s="6"/>
      <c r="H19" s="6"/>
      <c r="I19" s="6"/>
      <c r="K19" s="7"/>
    </row>
    <row r="20" spans="1:11" x14ac:dyDescent="0.3">
      <c r="A20" s="39" t="s">
        <v>34</v>
      </c>
      <c r="B20" s="39">
        <f>SUM(B14:B19)</f>
        <v>0</v>
      </c>
      <c r="C20" s="39">
        <f>SUM(C14:C19)</f>
        <v>0</v>
      </c>
      <c r="D20" s="39">
        <f>SUM(D14:D19)</f>
        <v>0</v>
      </c>
      <c r="E20" s="6"/>
      <c r="F20" s="6"/>
      <c r="G20" s="6"/>
      <c r="H20" s="6"/>
      <c r="I20" s="6"/>
      <c r="K20" s="7"/>
    </row>
    <row r="21" spans="1:11" x14ac:dyDescent="0.3">
      <c r="B21" s="6"/>
      <c r="C21" s="6"/>
      <c r="D21" s="6"/>
      <c r="E21" s="6"/>
      <c r="F21" s="6"/>
      <c r="G21" s="6"/>
      <c r="H21" s="6"/>
      <c r="I21" s="6"/>
      <c r="K21" s="7"/>
    </row>
    <row r="22" spans="1:11" x14ac:dyDescent="0.3">
      <c r="A22" s="39" t="s">
        <v>157</v>
      </c>
      <c r="B22" s="39">
        <f>+B10-B20</f>
        <v>0</v>
      </c>
      <c r="C22" s="39">
        <f>+C10-C20</f>
        <v>0</v>
      </c>
      <c r="D22" s="39">
        <f>+D10-D20</f>
        <v>0</v>
      </c>
      <c r="E22" s="6"/>
      <c r="F22" s="6"/>
      <c r="G22" s="6"/>
      <c r="H22" s="6"/>
      <c r="I22" s="6"/>
      <c r="K22" s="7"/>
    </row>
    <row r="23" spans="1:11" x14ac:dyDescent="0.3">
      <c r="A23" s="56" t="s">
        <v>152</v>
      </c>
      <c r="B23" s="101">
        <f>+IFERROR(B22/B20,0)*100</f>
        <v>0</v>
      </c>
      <c r="C23" s="101">
        <f>+IFERROR(C22/C20,0)*100</f>
        <v>0</v>
      </c>
      <c r="D23" s="101">
        <f>+IFERROR(D22/D20,0)*100</f>
        <v>0</v>
      </c>
      <c r="E23" s="6"/>
      <c r="F23" s="6"/>
      <c r="G23" s="6"/>
      <c r="H23" s="6"/>
      <c r="I23" s="6"/>
      <c r="K23" s="7"/>
    </row>
    <row r="24" spans="1:11" x14ac:dyDescent="0.3">
      <c r="K24" s="7"/>
    </row>
    <row r="25" spans="1:11" x14ac:dyDescent="0.3">
      <c r="K25" s="7"/>
    </row>
    <row r="26" spans="1:11" x14ac:dyDescent="0.3">
      <c r="K26" s="7"/>
    </row>
    <row r="27" spans="1:11" x14ac:dyDescent="0.3">
      <c r="K27" s="7"/>
    </row>
    <row r="28" spans="1:11" x14ac:dyDescent="0.3">
      <c r="K28" s="7"/>
    </row>
    <row r="29" spans="1:11" x14ac:dyDescent="0.3">
      <c r="K29" s="7"/>
    </row>
    <row r="30" spans="1:11" x14ac:dyDescent="0.3">
      <c r="K30" s="7"/>
    </row>
    <row r="31" spans="1:11" x14ac:dyDescent="0.3">
      <c r="K31" s="7"/>
    </row>
    <row r="32" spans="1:11" x14ac:dyDescent="0.3">
      <c r="K32" s="7"/>
    </row>
    <row r="33" spans="11:11" x14ac:dyDescent="0.3">
      <c r="K33" s="7"/>
    </row>
    <row r="34" spans="11:11" x14ac:dyDescent="0.3">
      <c r="K34" s="7"/>
    </row>
    <row r="35" spans="11:11" x14ac:dyDescent="0.3">
      <c r="K35" s="7"/>
    </row>
    <row r="36" spans="11:11" x14ac:dyDescent="0.3">
      <c r="K36" s="7"/>
    </row>
    <row r="37" spans="11:11" x14ac:dyDescent="0.3">
      <c r="K37" s="7"/>
    </row>
    <row r="38" spans="11:11" x14ac:dyDescent="0.3">
      <c r="K38" s="8"/>
    </row>
    <row r="39" spans="11:11" x14ac:dyDescent="0.3">
      <c r="K39" s="6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8E06-43D0-4419-B261-9CDE9422D1C2}">
  <dimension ref="A1:K24"/>
  <sheetViews>
    <sheetView workbookViewId="0">
      <selection sqref="A1:K1"/>
    </sheetView>
  </sheetViews>
  <sheetFormatPr defaultRowHeight="15.6" x14ac:dyDescent="0.3"/>
  <cols>
    <col min="1" max="2" width="10.59765625" customWidth="1"/>
    <col min="3" max="3" width="12" customWidth="1"/>
    <col min="4" max="11" width="10.59765625" customWidth="1"/>
  </cols>
  <sheetData>
    <row r="1" spans="1:11" ht="21" customHeight="1" x14ac:dyDescent="0.3">
      <c r="A1" s="751" t="s">
        <v>246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</row>
    <row r="2" spans="1:11" ht="16.2" thickBot="1" x14ac:dyDescent="0.35">
      <c r="A2" s="534" t="s">
        <v>247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</row>
    <row r="3" spans="1:11" ht="66.599999999999994" thickBot="1" x14ac:dyDescent="0.35">
      <c r="A3" s="536" t="s">
        <v>82</v>
      </c>
      <c r="B3" s="286" t="s">
        <v>6</v>
      </c>
      <c r="C3" s="286" t="s">
        <v>7</v>
      </c>
      <c r="D3" s="537" t="s">
        <v>8</v>
      </c>
      <c r="E3" s="286" t="s">
        <v>9</v>
      </c>
      <c r="F3" s="286" t="s">
        <v>10</v>
      </c>
      <c r="G3" s="286" t="s">
        <v>11</v>
      </c>
      <c r="H3" s="286" t="s">
        <v>190</v>
      </c>
      <c r="I3" s="286" t="s">
        <v>191</v>
      </c>
      <c r="J3" s="537" t="s">
        <v>83</v>
      </c>
      <c r="K3" s="538" t="s">
        <v>34</v>
      </c>
    </row>
    <row r="4" spans="1:11" x14ac:dyDescent="0.3">
      <c r="A4" s="385" t="s">
        <v>366</v>
      </c>
      <c r="B4" s="378">
        <v>19</v>
      </c>
      <c r="C4" s="378">
        <v>7</v>
      </c>
      <c r="D4" s="378">
        <v>19</v>
      </c>
      <c r="E4" s="378">
        <v>4</v>
      </c>
      <c r="F4" s="378">
        <v>1</v>
      </c>
      <c r="G4" s="378">
        <v>0</v>
      </c>
      <c r="H4" s="378">
        <v>8</v>
      </c>
      <c r="I4" s="378">
        <v>0</v>
      </c>
      <c r="J4" s="378">
        <v>328</v>
      </c>
      <c r="K4" s="378">
        <v>386</v>
      </c>
    </row>
    <row r="5" spans="1:11" x14ac:dyDescent="0.3">
      <c r="A5" s="388" t="s">
        <v>367</v>
      </c>
      <c r="B5" s="375">
        <v>31</v>
      </c>
      <c r="C5" s="375">
        <v>27</v>
      </c>
      <c r="D5" s="375">
        <v>17</v>
      </c>
      <c r="E5" s="375">
        <v>26</v>
      </c>
      <c r="F5" s="375">
        <v>3</v>
      </c>
      <c r="G5" s="375">
        <v>0</v>
      </c>
      <c r="H5" s="375">
        <v>18</v>
      </c>
      <c r="I5" s="375">
        <v>0</v>
      </c>
      <c r="J5" s="375">
        <v>241</v>
      </c>
      <c r="K5" s="375">
        <v>363</v>
      </c>
    </row>
    <row r="6" spans="1:11" x14ac:dyDescent="0.3">
      <c r="A6" s="388" t="s">
        <v>414</v>
      </c>
      <c r="B6" s="375">
        <v>7</v>
      </c>
      <c r="C6" s="375">
        <v>8</v>
      </c>
      <c r="D6" s="375">
        <v>3</v>
      </c>
      <c r="E6" s="375">
        <v>26</v>
      </c>
      <c r="F6" s="375">
        <v>0</v>
      </c>
      <c r="G6" s="375">
        <v>0</v>
      </c>
      <c r="H6" s="375">
        <v>23</v>
      </c>
      <c r="I6" s="375">
        <v>1</v>
      </c>
      <c r="J6" s="375">
        <v>197</v>
      </c>
      <c r="K6" s="375">
        <v>265</v>
      </c>
    </row>
    <row r="7" spans="1:11" x14ac:dyDescent="0.3">
      <c r="A7" s="388" t="s">
        <v>255</v>
      </c>
      <c r="B7" s="375">
        <v>15</v>
      </c>
      <c r="C7" s="375">
        <v>13</v>
      </c>
      <c r="D7" s="375">
        <v>15</v>
      </c>
      <c r="E7" s="375">
        <v>0</v>
      </c>
      <c r="F7" s="375">
        <v>0</v>
      </c>
      <c r="G7" s="375">
        <v>0</v>
      </c>
      <c r="H7" s="375">
        <v>9</v>
      </c>
      <c r="I7" s="375">
        <v>0</v>
      </c>
      <c r="J7" s="375">
        <v>141</v>
      </c>
      <c r="K7" s="375">
        <v>193</v>
      </c>
    </row>
    <row r="8" spans="1:11" x14ac:dyDescent="0.3">
      <c r="A8" s="388" t="s">
        <v>368</v>
      </c>
      <c r="B8" s="375">
        <v>32</v>
      </c>
      <c r="C8" s="375">
        <v>11</v>
      </c>
      <c r="D8" s="375">
        <v>18</v>
      </c>
      <c r="E8" s="375">
        <v>0</v>
      </c>
      <c r="F8" s="375">
        <v>1</v>
      </c>
      <c r="G8" s="375">
        <v>0</v>
      </c>
      <c r="H8" s="375">
        <v>5</v>
      </c>
      <c r="I8" s="375">
        <v>0</v>
      </c>
      <c r="J8" s="375">
        <v>409</v>
      </c>
      <c r="K8" s="375">
        <v>476</v>
      </c>
    </row>
    <row r="9" spans="1:11" x14ac:dyDescent="0.3">
      <c r="A9" s="388" t="s">
        <v>805</v>
      </c>
      <c r="B9" s="375">
        <v>2</v>
      </c>
      <c r="C9" s="375">
        <v>0</v>
      </c>
      <c r="D9" s="375">
        <v>1</v>
      </c>
      <c r="E9" s="375">
        <v>0</v>
      </c>
      <c r="F9" s="375">
        <v>0</v>
      </c>
      <c r="G9" s="375">
        <v>0</v>
      </c>
      <c r="H9" s="375">
        <v>0</v>
      </c>
      <c r="I9" s="375">
        <v>0</v>
      </c>
      <c r="J9" s="375">
        <v>13</v>
      </c>
      <c r="K9" s="375">
        <v>16</v>
      </c>
    </row>
    <row r="10" spans="1:11" x14ac:dyDescent="0.3">
      <c r="A10" s="539" t="s">
        <v>34</v>
      </c>
      <c r="B10" s="262">
        <f>SUM(B4:B9)</f>
        <v>106</v>
      </c>
      <c r="C10" s="262">
        <f t="shared" ref="C10:J10" si="0">SUM(C4:C9)</f>
        <v>66</v>
      </c>
      <c r="D10" s="262">
        <f t="shared" si="0"/>
        <v>73</v>
      </c>
      <c r="E10" s="262">
        <f t="shared" si="0"/>
        <v>56</v>
      </c>
      <c r="F10" s="262">
        <f t="shared" si="0"/>
        <v>5</v>
      </c>
      <c r="G10" s="262">
        <f t="shared" si="0"/>
        <v>0</v>
      </c>
      <c r="H10" s="262">
        <f t="shared" si="0"/>
        <v>63</v>
      </c>
      <c r="I10" s="262">
        <f t="shared" si="0"/>
        <v>1</v>
      </c>
      <c r="J10" s="262">
        <f t="shared" si="0"/>
        <v>1329</v>
      </c>
      <c r="K10" s="262">
        <v>1695</v>
      </c>
    </row>
    <row r="11" spans="1:11" x14ac:dyDescent="0.3">
      <c r="A11" s="448"/>
      <c r="B11" s="448"/>
      <c r="C11" s="448"/>
      <c r="D11" s="448"/>
      <c r="E11" s="448"/>
      <c r="F11" s="448"/>
      <c r="G11" s="448"/>
      <c r="H11" s="448"/>
      <c r="I11" s="448"/>
      <c r="J11" s="448"/>
      <c r="K11" s="448"/>
    </row>
    <row r="12" spans="1:11" ht="16.2" thickBot="1" x14ac:dyDescent="0.35">
      <c r="A12" s="534" t="s">
        <v>200</v>
      </c>
      <c r="B12" s="448"/>
      <c r="C12" s="448"/>
      <c r="D12" s="448"/>
      <c r="E12" s="448"/>
      <c r="F12" s="448"/>
      <c r="G12" s="448"/>
      <c r="H12" s="448"/>
      <c r="I12" s="448"/>
      <c r="J12" s="448"/>
      <c r="K12" s="448"/>
    </row>
    <row r="13" spans="1:11" ht="66.599999999999994" thickBot="1" x14ac:dyDescent="0.35">
      <c r="A13" s="536" t="s">
        <v>82</v>
      </c>
      <c r="B13" s="286" t="s">
        <v>6</v>
      </c>
      <c r="C13" s="286" t="s">
        <v>7</v>
      </c>
      <c r="D13" s="537" t="s">
        <v>8</v>
      </c>
      <c r="E13" s="286" t="s">
        <v>9</v>
      </c>
      <c r="F13" s="286" t="s">
        <v>10</v>
      </c>
      <c r="G13" s="286" t="s">
        <v>11</v>
      </c>
      <c r="H13" s="286" t="s">
        <v>190</v>
      </c>
      <c r="I13" s="286" t="s">
        <v>191</v>
      </c>
      <c r="J13" s="537" t="s">
        <v>83</v>
      </c>
      <c r="K13" s="538" t="s">
        <v>34</v>
      </c>
    </row>
    <row r="14" spans="1:11" x14ac:dyDescent="0.3">
      <c r="A14" s="385" t="s">
        <v>366</v>
      </c>
      <c r="B14" s="378">
        <v>29</v>
      </c>
      <c r="C14" s="378">
        <v>6</v>
      </c>
      <c r="D14" s="378">
        <v>16</v>
      </c>
      <c r="E14" s="378">
        <v>3</v>
      </c>
      <c r="F14" s="378">
        <v>3</v>
      </c>
      <c r="G14" s="378">
        <v>0</v>
      </c>
      <c r="H14" s="378">
        <v>16</v>
      </c>
      <c r="I14" s="378">
        <v>0</v>
      </c>
      <c r="J14" s="378">
        <v>315</v>
      </c>
      <c r="K14" s="378">
        <v>388</v>
      </c>
    </row>
    <row r="15" spans="1:11" x14ac:dyDescent="0.3">
      <c r="A15" s="388" t="s">
        <v>367</v>
      </c>
      <c r="B15" s="375">
        <v>23</v>
      </c>
      <c r="C15" s="375">
        <v>35</v>
      </c>
      <c r="D15" s="375">
        <v>18</v>
      </c>
      <c r="E15" s="375">
        <v>18</v>
      </c>
      <c r="F15" s="375">
        <v>2</v>
      </c>
      <c r="G15" s="375">
        <v>0</v>
      </c>
      <c r="H15" s="375">
        <v>20</v>
      </c>
      <c r="I15" s="375">
        <v>0</v>
      </c>
      <c r="J15" s="375">
        <v>226</v>
      </c>
      <c r="K15" s="375">
        <v>342</v>
      </c>
    </row>
    <row r="16" spans="1:11" x14ac:dyDescent="0.3">
      <c r="A16" s="388" t="s">
        <v>414</v>
      </c>
      <c r="B16" s="375">
        <v>7</v>
      </c>
      <c r="C16" s="375">
        <v>6</v>
      </c>
      <c r="D16" s="375">
        <v>8</v>
      </c>
      <c r="E16" s="375">
        <v>20</v>
      </c>
      <c r="F16" s="375">
        <v>0</v>
      </c>
      <c r="G16" s="375">
        <v>0</v>
      </c>
      <c r="H16" s="375">
        <v>19</v>
      </c>
      <c r="I16" s="375">
        <v>0</v>
      </c>
      <c r="J16" s="375">
        <v>309</v>
      </c>
      <c r="K16" s="375">
        <v>369</v>
      </c>
    </row>
    <row r="17" spans="1:11" x14ac:dyDescent="0.3">
      <c r="A17" s="388" t="s">
        <v>255</v>
      </c>
      <c r="B17" s="375">
        <v>16</v>
      </c>
      <c r="C17" s="375">
        <v>14</v>
      </c>
      <c r="D17" s="375">
        <v>23</v>
      </c>
      <c r="E17" s="375">
        <v>0</v>
      </c>
      <c r="F17" s="375">
        <v>2</v>
      </c>
      <c r="G17" s="375">
        <v>0</v>
      </c>
      <c r="H17" s="375">
        <v>10</v>
      </c>
      <c r="I17" s="375">
        <v>0</v>
      </c>
      <c r="J17" s="375">
        <v>123</v>
      </c>
      <c r="K17" s="375">
        <v>188</v>
      </c>
    </row>
    <row r="18" spans="1:11" x14ac:dyDescent="0.3">
      <c r="A18" s="388" t="s">
        <v>368</v>
      </c>
      <c r="B18" s="375">
        <v>45</v>
      </c>
      <c r="C18" s="375">
        <v>10</v>
      </c>
      <c r="D18" s="375">
        <v>14</v>
      </c>
      <c r="E18" s="375">
        <v>0</v>
      </c>
      <c r="F18" s="375">
        <v>0</v>
      </c>
      <c r="G18" s="375">
        <v>0</v>
      </c>
      <c r="H18" s="375">
        <v>5</v>
      </c>
      <c r="I18" s="375">
        <v>0</v>
      </c>
      <c r="J18" s="375">
        <v>410</v>
      </c>
      <c r="K18" s="375">
        <v>484</v>
      </c>
    </row>
    <row r="19" spans="1:11" x14ac:dyDescent="0.3">
      <c r="A19" s="388" t="s">
        <v>805</v>
      </c>
      <c r="B19" s="375">
        <v>2</v>
      </c>
      <c r="C19" s="375">
        <v>0</v>
      </c>
      <c r="D19" s="375">
        <v>2</v>
      </c>
      <c r="E19" s="375">
        <v>0</v>
      </c>
      <c r="F19" s="375">
        <v>0</v>
      </c>
      <c r="G19" s="375">
        <v>0</v>
      </c>
      <c r="H19" s="375">
        <v>0</v>
      </c>
      <c r="I19" s="375">
        <v>0</v>
      </c>
      <c r="J19" s="375">
        <v>26</v>
      </c>
      <c r="K19" s="375">
        <v>30</v>
      </c>
    </row>
    <row r="20" spans="1:11" x14ac:dyDescent="0.3">
      <c r="A20" s="539" t="s">
        <v>34</v>
      </c>
      <c r="B20" s="262">
        <v>122</v>
      </c>
      <c r="C20" s="262">
        <v>71</v>
      </c>
      <c r="D20" s="262">
        <v>81</v>
      </c>
      <c r="E20" s="262">
        <v>41</v>
      </c>
      <c r="F20" s="262">
        <v>7</v>
      </c>
      <c r="G20" s="262">
        <v>0</v>
      </c>
      <c r="H20" s="262">
        <v>70</v>
      </c>
      <c r="I20" s="262">
        <v>0</v>
      </c>
      <c r="J20" s="262">
        <v>1409</v>
      </c>
      <c r="K20" s="262">
        <v>1795</v>
      </c>
    </row>
    <row r="21" spans="1:11" x14ac:dyDescent="0.3">
      <c r="A21" s="448"/>
      <c r="B21" s="390"/>
      <c r="C21" s="390"/>
      <c r="D21" s="390"/>
      <c r="E21" s="390"/>
      <c r="F21" s="390"/>
      <c r="G21" s="390"/>
      <c r="H21" s="390"/>
      <c r="I21" s="390"/>
      <c r="J21" s="390"/>
      <c r="K21" s="390"/>
    </row>
    <row r="22" spans="1:11" x14ac:dyDescent="0.3">
      <c r="A22" s="539" t="s">
        <v>157</v>
      </c>
      <c r="B22" s="262">
        <f>+B10-B20</f>
        <v>-16</v>
      </c>
      <c r="C22" s="262">
        <f>C10-C20</f>
        <v>-5</v>
      </c>
      <c r="D22" s="262">
        <f>+D10-D20</f>
        <v>-8</v>
      </c>
      <c r="E22" s="262">
        <f>+E10-E20</f>
        <v>15</v>
      </c>
      <c r="F22" s="262">
        <f>+F10-F20</f>
        <v>-2</v>
      </c>
      <c r="G22" s="262">
        <f t="shared" ref="G22:K22" si="1">+G10-G20</f>
        <v>0</v>
      </c>
      <c r="H22" s="262">
        <f t="shared" si="1"/>
        <v>-7</v>
      </c>
      <c r="I22" s="262">
        <f t="shared" si="1"/>
        <v>1</v>
      </c>
      <c r="J22" s="262">
        <f t="shared" si="1"/>
        <v>-80</v>
      </c>
      <c r="K22" s="262">
        <f t="shared" si="1"/>
        <v>-100</v>
      </c>
    </row>
    <row r="23" spans="1:11" x14ac:dyDescent="0.3">
      <c r="A23" s="539" t="s">
        <v>152</v>
      </c>
      <c r="B23" s="298">
        <f>+IFERROR(B22/B20,0)*100</f>
        <v>-13.114754098360656</v>
      </c>
      <c r="C23" s="298">
        <f>+IFERROR(C22/C20,0)*100</f>
        <v>-7.042253521126761</v>
      </c>
      <c r="D23" s="298">
        <f>+IFERROR(D22/D20,0)*100</f>
        <v>-9.8765432098765427</v>
      </c>
      <c r="E23" s="298">
        <f>+IFERROR(E22/E20,0)*100</f>
        <v>36.585365853658537</v>
      </c>
      <c r="F23" s="298">
        <f>+IFERROR(F22/F20,0)*100</f>
        <v>-28.571428571428569</v>
      </c>
      <c r="G23" s="298">
        <f t="shared" ref="G23:K23" si="2">+IFERROR(G22/G20,0)*100</f>
        <v>0</v>
      </c>
      <c r="H23" s="298">
        <f t="shared" si="2"/>
        <v>-10</v>
      </c>
      <c r="I23" s="298">
        <f t="shared" si="2"/>
        <v>0</v>
      </c>
      <c r="J23" s="298">
        <f t="shared" si="2"/>
        <v>-5.677785663591199</v>
      </c>
      <c r="K23" s="298">
        <f t="shared" si="2"/>
        <v>-5.5710306406685239</v>
      </c>
    </row>
    <row r="24" spans="1:11" x14ac:dyDescent="0.3">
      <c r="J24" s="15"/>
      <c r="K24" s="15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221C-F714-4DE7-A74F-08CCE6A02EA6}">
  <dimension ref="A1:K45"/>
  <sheetViews>
    <sheetView tabSelected="1" topLeftCell="A10" workbookViewId="0">
      <selection activeCell="E14" sqref="E14"/>
    </sheetView>
  </sheetViews>
  <sheetFormatPr defaultRowHeight="15.6" x14ac:dyDescent="0.3"/>
  <cols>
    <col min="1" max="1" width="22.5" customWidth="1"/>
    <col min="2" max="4" width="12.59765625" customWidth="1"/>
  </cols>
  <sheetData>
    <row r="1" spans="1:11" ht="39.75" customHeight="1" x14ac:dyDescent="0.3">
      <c r="A1" s="662" t="s">
        <v>248</v>
      </c>
      <c r="B1" s="662"/>
      <c r="C1" s="662"/>
      <c r="D1" s="662"/>
      <c r="E1" s="19"/>
      <c r="F1" s="19"/>
      <c r="G1" s="19"/>
      <c r="H1" s="19"/>
      <c r="I1" s="19"/>
    </row>
    <row r="2" spans="1:11" ht="18" thickBot="1" x14ac:dyDescent="0.35">
      <c r="A2" s="330" t="s">
        <v>247</v>
      </c>
      <c r="B2" s="561"/>
      <c r="C2" s="561"/>
      <c r="D2" s="561"/>
      <c r="E2" s="19"/>
      <c r="F2" s="19"/>
      <c r="G2" s="19"/>
      <c r="H2" s="19"/>
      <c r="I2" s="19"/>
    </row>
    <row r="3" spans="1:11" x14ac:dyDescent="0.3">
      <c r="A3" s="562" t="s">
        <v>84</v>
      </c>
      <c r="B3" s="563" t="s">
        <v>12</v>
      </c>
      <c r="C3" s="563" t="s">
        <v>14</v>
      </c>
      <c r="D3" s="564" t="s">
        <v>13</v>
      </c>
      <c r="E3" s="9"/>
      <c r="F3" s="9"/>
      <c r="G3" s="9"/>
      <c r="H3" s="30"/>
      <c r="I3" s="30"/>
      <c r="K3" s="6"/>
    </row>
    <row r="4" spans="1:11" x14ac:dyDescent="0.3">
      <c r="A4" s="467" t="s">
        <v>367</v>
      </c>
      <c r="B4" s="252" t="s">
        <v>806</v>
      </c>
      <c r="C4" s="252" t="s">
        <v>807</v>
      </c>
      <c r="D4" s="252"/>
      <c r="E4" s="6"/>
      <c r="F4" s="6"/>
      <c r="G4" s="6"/>
      <c r="H4" s="6"/>
      <c r="I4" s="6"/>
      <c r="K4" s="6"/>
    </row>
    <row r="5" spans="1:11" x14ac:dyDescent="0.3">
      <c r="A5" s="467" t="s">
        <v>367</v>
      </c>
      <c r="B5" s="252" t="s">
        <v>808</v>
      </c>
      <c r="C5" s="252"/>
      <c r="D5" s="252"/>
      <c r="E5" s="6"/>
      <c r="F5" s="6"/>
      <c r="G5" s="6"/>
      <c r="H5" s="6"/>
      <c r="I5" s="6"/>
      <c r="K5" s="6"/>
    </row>
    <row r="6" spans="1:11" x14ac:dyDescent="0.3">
      <c r="A6" s="467" t="s">
        <v>367</v>
      </c>
      <c r="B6" s="252" t="s">
        <v>809</v>
      </c>
      <c r="C6" s="360"/>
      <c r="D6" s="360"/>
      <c r="E6" s="6"/>
      <c r="F6" s="6"/>
      <c r="G6" s="6"/>
      <c r="H6" s="6"/>
      <c r="I6" s="6"/>
      <c r="K6" s="7"/>
    </row>
    <row r="7" spans="1:11" x14ac:dyDescent="0.3">
      <c r="A7" s="467" t="s">
        <v>367</v>
      </c>
      <c r="B7" s="252" t="s">
        <v>810</v>
      </c>
      <c r="C7" s="360"/>
      <c r="D7" s="360"/>
      <c r="E7" s="6"/>
      <c r="F7" s="6"/>
      <c r="G7" s="6"/>
      <c r="H7" s="6"/>
      <c r="I7" s="6"/>
      <c r="K7" s="7"/>
    </row>
    <row r="8" spans="1:11" x14ac:dyDescent="0.3">
      <c r="A8" s="467" t="s">
        <v>367</v>
      </c>
      <c r="B8" s="252" t="s">
        <v>811</v>
      </c>
      <c r="C8" s="360"/>
      <c r="D8" s="360"/>
      <c r="E8" s="6"/>
      <c r="F8" s="6"/>
      <c r="G8" s="6"/>
      <c r="H8" s="6"/>
      <c r="I8" s="6"/>
      <c r="K8" s="7"/>
    </row>
    <row r="9" spans="1:11" x14ac:dyDescent="0.3">
      <c r="A9" s="467" t="s">
        <v>367</v>
      </c>
      <c r="B9" s="252" t="s">
        <v>812</v>
      </c>
      <c r="C9" s="360"/>
      <c r="D9" s="360"/>
      <c r="E9" s="6"/>
      <c r="F9" s="6"/>
      <c r="G9" s="6"/>
      <c r="H9" s="6"/>
      <c r="I9" s="6"/>
      <c r="K9" s="7"/>
    </row>
    <row r="10" spans="1:11" x14ac:dyDescent="0.3">
      <c r="A10" s="467" t="s">
        <v>367</v>
      </c>
      <c r="B10" s="252" t="s">
        <v>813</v>
      </c>
      <c r="C10" s="360"/>
      <c r="D10" s="360"/>
      <c r="E10" s="6"/>
      <c r="F10" s="6"/>
      <c r="G10" s="6"/>
      <c r="H10" s="6"/>
      <c r="I10" s="6"/>
      <c r="K10" s="7"/>
    </row>
    <row r="11" spans="1:11" x14ac:dyDescent="0.3">
      <c r="A11" s="467" t="s">
        <v>367</v>
      </c>
      <c r="B11" s="252" t="s">
        <v>814</v>
      </c>
      <c r="C11" s="360"/>
      <c r="D11" s="360"/>
      <c r="E11" s="6"/>
      <c r="F11" s="6"/>
      <c r="G11" s="6"/>
      <c r="H11" s="6"/>
      <c r="I11" s="6"/>
      <c r="K11" s="7"/>
    </row>
    <row r="12" spans="1:11" x14ac:dyDescent="0.3">
      <c r="A12" s="467" t="s">
        <v>367</v>
      </c>
      <c r="B12" s="252" t="s">
        <v>815</v>
      </c>
      <c r="C12" s="360"/>
      <c r="D12" s="360"/>
      <c r="E12" s="6"/>
      <c r="F12" s="6"/>
      <c r="G12" s="6"/>
      <c r="H12" s="6"/>
      <c r="I12" s="6"/>
      <c r="K12" s="7"/>
    </row>
    <row r="13" spans="1:11" x14ac:dyDescent="0.3">
      <c r="A13" s="539" t="s">
        <v>34</v>
      </c>
      <c r="B13" s="262">
        <v>24</v>
      </c>
      <c r="C13" s="262">
        <v>1</v>
      </c>
      <c r="D13" s="262">
        <v>0</v>
      </c>
      <c r="E13" s="6"/>
      <c r="F13" s="6"/>
      <c r="G13" s="6"/>
      <c r="H13" s="6"/>
      <c r="I13" s="6"/>
      <c r="K13" s="7"/>
    </row>
    <row r="14" spans="1:11" x14ac:dyDescent="0.3">
      <c r="A14" s="360"/>
      <c r="B14" s="360"/>
      <c r="C14" s="360"/>
      <c r="D14" s="360"/>
      <c r="E14" s="6"/>
      <c r="F14" s="6"/>
      <c r="G14" s="6"/>
      <c r="H14" s="6"/>
      <c r="I14" s="6"/>
      <c r="K14" s="7"/>
    </row>
    <row r="15" spans="1:11" ht="16.2" thickBot="1" x14ac:dyDescent="0.35">
      <c r="A15" s="330" t="s">
        <v>200</v>
      </c>
      <c r="B15" s="561"/>
      <c r="C15" s="561"/>
      <c r="D15" s="561"/>
      <c r="E15" s="6"/>
      <c r="F15" s="6"/>
      <c r="G15" s="6"/>
      <c r="H15" s="6"/>
      <c r="I15" s="6"/>
      <c r="K15" s="7"/>
    </row>
    <row r="16" spans="1:11" x14ac:dyDescent="0.3">
      <c r="A16" s="562" t="s">
        <v>84</v>
      </c>
      <c r="B16" s="563" t="s">
        <v>12</v>
      </c>
      <c r="C16" s="563" t="s">
        <v>14</v>
      </c>
      <c r="D16" s="564" t="s">
        <v>13</v>
      </c>
      <c r="E16" s="6"/>
      <c r="F16" s="6"/>
      <c r="G16" s="6"/>
      <c r="H16" s="6"/>
      <c r="I16" s="6"/>
      <c r="K16" s="7"/>
    </row>
    <row r="17" spans="1:11" x14ac:dyDescent="0.3">
      <c r="A17" s="467" t="s">
        <v>367</v>
      </c>
      <c r="B17" s="252" t="s">
        <v>816</v>
      </c>
      <c r="C17" s="252" t="s">
        <v>817</v>
      </c>
      <c r="D17" s="252"/>
      <c r="E17" s="6"/>
      <c r="F17" s="6"/>
      <c r="G17" s="6"/>
      <c r="H17" s="6"/>
      <c r="I17" s="6"/>
      <c r="K17" s="7"/>
    </row>
    <row r="18" spans="1:11" x14ac:dyDescent="0.3">
      <c r="A18" s="467" t="s">
        <v>367</v>
      </c>
      <c r="B18" s="252" t="s">
        <v>818</v>
      </c>
      <c r="C18" s="360"/>
      <c r="D18" s="360"/>
      <c r="E18" s="6"/>
      <c r="F18" s="6"/>
      <c r="G18" s="6"/>
      <c r="H18" s="6"/>
      <c r="I18" s="6"/>
      <c r="K18" s="7"/>
    </row>
    <row r="19" spans="1:11" x14ac:dyDescent="0.3">
      <c r="A19" s="467" t="s">
        <v>367</v>
      </c>
      <c r="B19" s="252" t="s">
        <v>819</v>
      </c>
      <c r="C19" s="360"/>
      <c r="D19" s="360"/>
      <c r="E19" s="6"/>
      <c r="F19" s="6"/>
      <c r="G19" s="6"/>
      <c r="H19" s="6"/>
      <c r="I19" s="6"/>
      <c r="K19" s="7"/>
    </row>
    <row r="20" spans="1:11" x14ac:dyDescent="0.3">
      <c r="A20" s="467" t="s">
        <v>367</v>
      </c>
      <c r="B20" s="252" t="s">
        <v>820</v>
      </c>
      <c r="C20" s="360"/>
      <c r="D20" s="360"/>
      <c r="E20" s="6"/>
      <c r="F20" s="6"/>
      <c r="G20" s="6"/>
      <c r="H20" s="6"/>
      <c r="I20" s="6"/>
      <c r="K20" s="7"/>
    </row>
    <row r="21" spans="1:11" x14ac:dyDescent="0.3">
      <c r="A21" s="467" t="s">
        <v>367</v>
      </c>
      <c r="B21" s="252" t="s">
        <v>811</v>
      </c>
      <c r="C21" s="360"/>
      <c r="D21" s="360"/>
      <c r="E21" s="6"/>
      <c r="F21" s="6"/>
      <c r="G21" s="6"/>
      <c r="H21" s="6"/>
      <c r="I21" s="6"/>
      <c r="K21" s="7"/>
    </row>
    <row r="22" spans="1:11" x14ac:dyDescent="0.3">
      <c r="A22" s="467" t="s">
        <v>367</v>
      </c>
      <c r="B22" s="252" t="s">
        <v>821</v>
      </c>
      <c r="C22" s="360"/>
      <c r="D22" s="360"/>
      <c r="E22" s="6"/>
      <c r="F22" s="6"/>
      <c r="G22" s="6"/>
      <c r="H22" s="6"/>
      <c r="I22" s="6"/>
      <c r="K22" s="7"/>
    </row>
    <row r="23" spans="1:11" x14ac:dyDescent="0.3">
      <c r="A23" s="467" t="s">
        <v>367</v>
      </c>
      <c r="B23" s="252" t="s">
        <v>822</v>
      </c>
      <c r="C23" s="360"/>
      <c r="D23" s="360"/>
      <c r="E23" s="6"/>
      <c r="F23" s="6"/>
      <c r="G23" s="6"/>
      <c r="H23" s="6"/>
      <c r="I23" s="6"/>
      <c r="K23" s="7"/>
    </row>
    <row r="24" spans="1:11" x14ac:dyDescent="0.3">
      <c r="A24" s="467" t="s">
        <v>367</v>
      </c>
      <c r="B24" s="252" t="s">
        <v>823</v>
      </c>
      <c r="C24" s="360"/>
      <c r="D24" s="360"/>
      <c r="E24" s="6"/>
      <c r="F24" s="6"/>
      <c r="G24" s="6"/>
      <c r="H24" s="6"/>
      <c r="I24" s="6"/>
      <c r="K24" s="7"/>
    </row>
    <row r="25" spans="1:11" x14ac:dyDescent="0.3">
      <c r="A25" s="467" t="s">
        <v>367</v>
      </c>
      <c r="B25" s="252" t="s">
        <v>824</v>
      </c>
      <c r="C25" s="360"/>
      <c r="D25" s="360"/>
      <c r="E25" s="6"/>
      <c r="F25" s="6"/>
      <c r="G25" s="6"/>
      <c r="H25" s="6"/>
      <c r="I25" s="6"/>
      <c r="K25" s="7"/>
    </row>
    <row r="26" spans="1:11" x14ac:dyDescent="0.3">
      <c r="A26" s="539" t="s">
        <v>34</v>
      </c>
      <c r="B26" s="262">
        <v>38</v>
      </c>
      <c r="C26" s="262">
        <v>1</v>
      </c>
      <c r="D26" s="262">
        <v>0</v>
      </c>
      <c r="E26" s="6"/>
      <c r="F26" s="6"/>
      <c r="G26" s="6"/>
      <c r="H26" s="6"/>
      <c r="I26" s="6"/>
      <c r="K26" s="7"/>
    </row>
    <row r="27" spans="1:11" x14ac:dyDescent="0.3">
      <c r="A27" s="257"/>
      <c r="B27" s="580"/>
      <c r="C27" s="580"/>
      <c r="D27" s="580"/>
      <c r="E27" s="6"/>
      <c r="F27" s="6"/>
      <c r="G27" s="6"/>
      <c r="H27" s="6"/>
      <c r="I27" s="6"/>
      <c r="K27" s="7"/>
    </row>
    <row r="28" spans="1:11" x14ac:dyDescent="0.3">
      <c r="A28" s="539" t="s">
        <v>157</v>
      </c>
      <c r="B28" s="262">
        <f>+B13-B26</f>
        <v>-14</v>
      </c>
      <c r="C28" s="262">
        <f t="shared" ref="C28:D28" si="0">+C13-C26</f>
        <v>0</v>
      </c>
      <c r="D28" s="262">
        <f t="shared" si="0"/>
        <v>0</v>
      </c>
      <c r="E28" s="6"/>
      <c r="F28" s="6"/>
      <c r="G28" s="6"/>
      <c r="H28" s="6"/>
      <c r="I28" s="6"/>
      <c r="K28" s="7"/>
    </row>
    <row r="29" spans="1:11" x14ac:dyDescent="0.3">
      <c r="A29" s="539" t="s">
        <v>152</v>
      </c>
      <c r="B29" s="298">
        <f>+IFERROR(B28/#REF!,0)*100</f>
        <v>0</v>
      </c>
      <c r="C29" s="298">
        <f>+IFERROR(C28/#REF!,0)*100</f>
        <v>0</v>
      </c>
      <c r="D29" s="298">
        <f>+IFERROR(D28/#REF!,0)*100</f>
        <v>0</v>
      </c>
      <c r="E29" s="6"/>
      <c r="F29" s="6"/>
      <c r="G29" s="6"/>
      <c r="H29" s="6"/>
      <c r="I29" s="6"/>
      <c r="K29" s="7"/>
    </row>
    <row r="30" spans="1:11" x14ac:dyDescent="0.3">
      <c r="K30" s="7"/>
    </row>
    <row r="31" spans="1:11" x14ac:dyDescent="0.3">
      <c r="K31" s="7"/>
    </row>
    <row r="32" spans="1:11" x14ac:dyDescent="0.3">
      <c r="K32" s="7"/>
    </row>
    <row r="33" spans="11:11" x14ac:dyDescent="0.3">
      <c r="K33" s="7"/>
    </row>
    <row r="34" spans="11:11" x14ac:dyDescent="0.3">
      <c r="K34" s="7"/>
    </row>
    <row r="35" spans="11:11" x14ac:dyDescent="0.3">
      <c r="K35" s="7"/>
    </row>
    <row r="36" spans="11:11" x14ac:dyDescent="0.3">
      <c r="K36" s="7"/>
    </row>
    <row r="37" spans="11:11" x14ac:dyDescent="0.3">
      <c r="K37" s="7"/>
    </row>
    <row r="38" spans="11:11" x14ac:dyDescent="0.3">
      <c r="K38" s="7"/>
    </row>
    <row r="39" spans="11:11" x14ac:dyDescent="0.3">
      <c r="K39" s="7"/>
    </row>
    <row r="40" spans="11:11" x14ac:dyDescent="0.3">
      <c r="K40" s="7"/>
    </row>
    <row r="41" spans="11:11" x14ac:dyDescent="0.3">
      <c r="K41" s="7"/>
    </row>
    <row r="42" spans="11:11" x14ac:dyDescent="0.3">
      <c r="K42" s="7"/>
    </row>
    <row r="43" spans="11:11" x14ac:dyDescent="0.3">
      <c r="K43" s="7"/>
    </row>
    <row r="44" spans="11:11" x14ac:dyDescent="0.3">
      <c r="K44" s="8"/>
    </row>
    <row r="45" spans="11:11" x14ac:dyDescent="0.3">
      <c r="K45" s="6"/>
    </row>
  </sheetData>
  <mergeCells count="1">
    <mergeCell ref="A1:D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08"/>
  <sheetViews>
    <sheetView view="pageBreakPreview" topLeftCell="A76" zoomScaleNormal="100" zoomScaleSheetLayoutView="100" workbookViewId="0">
      <selection activeCell="D86" sqref="D86:F108"/>
    </sheetView>
  </sheetViews>
  <sheetFormatPr defaultRowHeight="15.6" x14ac:dyDescent="0.3"/>
  <cols>
    <col min="1" max="1" width="20.69921875" customWidth="1"/>
    <col min="2" max="2" width="21.8984375" customWidth="1"/>
    <col min="3" max="3" width="38.8984375" bestFit="1" customWidth="1"/>
    <col min="4" max="4" width="12.19921875" customWidth="1"/>
    <col min="5" max="5" width="15" customWidth="1"/>
  </cols>
  <sheetData>
    <row r="1" spans="1:9" ht="25.5" customHeight="1" x14ac:dyDescent="0.3">
      <c r="A1" s="730" t="s">
        <v>418</v>
      </c>
      <c r="B1" s="730"/>
      <c r="C1" s="730"/>
      <c r="D1" s="730"/>
      <c r="E1" s="730"/>
      <c r="F1" s="730"/>
    </row>
    <row r="2" spans="1:9" ht="16.2" thickBot="1" x14ac:dyDescent="0.35">
      <c r="A2" s="409" t="s">
        <v>27</v>
      </c>
      <c r="B2" s="257"/>
      <c r="C2" s="257"/>
      <c r="D2" s="257"/>
      <c r="E2" s="257"/>
      <c r="F2" s="257"/>
    </row>
    <row r="3" spans="1:9" ht="27" thickBot="1" x14ac:dyDescent="0.5">
      <c r="A3" s="470" t="s">
        <v>30</v>
      </c>
      <c r="B3" s="471" t="s">
        <v>58</v>
      </c>
      <c r="C3" s="471" t="s">
        <v>108</v>
      </c>
      <c r="D3" s="471" t="s">
        <v>104</v>
      </c>
      <c r="E3" s="471" t="s">
        <v>85</v>
      </c>
      <c r="F3" s="472" t="s">
        <v>86</v>
      </c>
      <c r="H3" s="248"/>
      <c r="I3" s="249"/>
    </row>
    <row r="4" spans="1:9" ht="27" x14ac:dyDescent="0.3">
      <c r="A4" s="356" t="s">
        <v>260</v>
      </c>
      <c r="B4" s="357" t="s">
        <v>261</v>
      </c>
      <c r="C4" s="356" t="s">
        <v>262</v>
      </c>
      <c r="D4" s="261" t="s">
        <v>263</v>
      </c>
      <c r="E4" s="258" t="s">
        <v>264</v>
      </c>
      <c r="F4" s="258" t="s">
        <v>265</v>
      </c>
    </row>
    <row r="5" spans="1:9" x14ac:dyDescent="0.3">
      <c r="A5" s="356" t="s">
        <v>260</v>
      </c>
      <c r="B5" s="360" t="s">
        <v>266</v>
      </c>
      <c r="C5" s="360" t="s">
        <v>266</v>
      </c>
      <c r="D5" s="258" t="s">
        <v>267</v>
      </c>
      <c r="E5" s="258" t="s">
        <v>264</v>
      </c>
      <c r="F5" s="258" t="s">
        <v>265</v>
      </c>
    </row>
    <row r="6" spans="1:9" x14ac:dyDescent="0.3">
      <c r="A6" s="356" t="s">
        <v>260</v>
      </c>
      <c r="B6" s="360" t="s">
        <v>268</v>
      </c>
      <c r="C6" s="360" t="s">
        <v>268</v>
      </c>
      <c r="D6" s="258" t="s">
        <v>267</v>
      </c>
      <c r="E6" s="378" t="s">
        <v>269</v>
      </c>
      <c r="F6" s="258" t="s">
        <v>265</v>
      </c>
    </row>
    <row r="7" spans="1:9" x14ac:dyDescent="0.3">
      <c r="A7" s="356" t="s">
        <v>260</v>
      </c>
      <c r="B7" s="360" t="s">
        <v>270</v>
      </c>
      <c r="C7" s="360" t="s">
        <v>270</v>
      </c>
      <c r="D7" s="258" t="s">
        <v>267</v>
      </c>
      <c r="E7" s="258" t="s">
        <v>264</v>
      </c>
      <c r="F7" s="258" t="s">
        <v>265</v>
      </c>
    </row>
    <row r="8" spans="1:9" x14ac:dyDescent="0.3">
      <c r="A8" s="356" t="s">
        <v>260</v>
      </c>
      <c r="B8" s="360" t="s">
        <v>271</v>
      </c>
      <c r="C8" s="360" t="s">
        <v>271</v>
      </c>
      <c r="D8" s="261" t="s">
        <v>263</v>
      </c>
      <c r="E8" s="258" t="s">
        <v>264</v>
      </c>
      <c r="F8" s="258" t="s">
        <v>265</v>
      </c>
    </row>
    <row r="9" spans="1:9" x14ac:dyDescent="0.3">
      <c r="A9" s="356" t="s">
        <v>260</v>
      </c>
      <c r="B9" s="360" t="s">
        <v>272</v>
      </c>
      <c r="C9" s="360" t="s">
        <v>272</v>
      </c>
      <c r="D9" s="261" t="s">
        <v>263</v>
      </c>
      <c r="E9" s="258" t="s">
        <v>264</v>
      </c>
      <c r="F9" s="258" t="s">
        <v>265</v>
      </c>
    </row>
    <row r="10" spans="1:9" x14ac:dyDescent="0.3">
      <c r="A10" s="360" t="s">
        <v>260</v>
      </c>
      <c r="B10" s="360" t="s">
        <v>273</v>
      </c>
      <c r="C10" s="360" t="s">
        <v>273</v>
      </c>
      <c r="D10" s="261" t="s">
        <v>263</v>
      </c>
      <c r="E10" s="258" t="s">
        <v>264</v>
      </c>
      <c r="F10" s="258" t="s">
        <v>265</v>
      </c>
    </row>
    <row r="11" spans="1:9" x14ac:dyDescent="0.3">
      <c r="A11" s="360" t="s">
        <v>260</v>
      </c>
      <c r="B11" s="360" t="s">
        <v>274</v>
      </c>
      <c r="C11" s="360" t="s">
        <v>274</v>
      </c>
      <c r="D11" s="258" t="s">
        <v>267</v>
      </c>
      <c r="E11" s="258" t="s">
        <v>264</v>
      </c>
      <c r="F11" s="258" t="s">
        <v>265</v>
      </c>
    </row>
    <row r="12" spans="1:9" x14ac:dyDescent="0.3">
      <c r="A12" s="360" t="s">
        <v>260</v>
      </c>
      <c r="B12" s="360" t="s">
        <v>275</v>
      </c>
      <c r="C12" s="360" t="s">
        <v>275</v>
      </c>
      <c r="D12" s="261" t="s">
        <v>263</v>
      </c>
      <c r="E12" s="258" t="s">
        <v>264</v>
      </c>
      <c r="F12" s="258" t="s">
        <v>265</v>
      </c>
    </row>
    <row r="13" spans="1:9" x14ac:dyDescent="0.3">
      <c r="A13" s="356" t="s">
        <v>276</v>
      </c>
      <c r="B13" s="356" t="s">
        <v>277</v>
      </c>
      <c r="C13" s="356" t="s">
        <v>277</v>
      </c>
      <c r="D13" s="258" t="s">
        <v>267</v>
      </c>
      <c r="E13" s="258" t="s">
        <v>264</v>
      </c>
      <c r="F13" s="258" t="s">
        <v>265</v>
      </c>
    </row>
    <row r="14" spans="1:9" x14ac:dyDescent="0.3">
      <c r="A14" s="356" t="s">
        <v>276</v>
      </c>
      <c r="B14" s="360" t="s">
        <v>278</v>
      </c>
      <c r="C14" s="360" t="s">
        <v>278</v>
      </c>
      <c r="D14" s="261" t="s">
        <v>267</v>
      </c>
      <c r="E14" s="258" t="s">
        <v>264</v>
      </c>
      <c r="F14" s="261" t="s">
        <v>265</v>
      </c>
    </row>
    <row r="15" spans="1:9" x14ac:dyDescent="0.3">
      <c r="A15" s="356" t="s">
        <v>276</v>
      </c>
      <c r="B15" s="360" t="s">
        <v>279</v>
      </c>
      <c r="C15" s="360" t="s">
        <v>279</v>
      </c>
      <c r="D15" s="261" t="s">
        <v>267</v>
      </c>
      <c r="E15" s="258" t="s">
        <v>264</v>
      </c>
      <c r="F15" s="261" t="s">
        <v>265</v>
      </c>
    </row>
    <row r="16" spans="1:9" x14ac:dyDescent="0.3">
      <c r="A16" s="356" t="s">
        <v>276</v>
      </c>
      <c r="B16" s="360" t="s">
        <v>279</v>
      </c>
      <c r="C16" s="465" t="s">
        <v>280</v>
      </c>
      <c r="D16" s="375" t="s">
        <v>267</v>
      </c>
      <c r="E16" s="258" t="s">
        <v>264</v>
      </c>
      <c r="F16" s="375" t="s">
        <v>265</v>
      </c>
    </row>
    <row r="17" spans="1:6" x14ac:dyDescent="0.3">
      <c r="A17" s="356" t="s">
        <v>276</v>
      </c>
      <c r="B17" s="360" t="s">
        <v>281</v>
      </c>
      <c r="C17" s="466" t="s">
        <v>281</v>
      </c>
      <c r="D17" s="375" t="s">
        <v>267</v>
      </c>
      <c r="E17" s="378" t="s">
        <v>283</v>
      </c>
      <c r="F17" s="375" t="s">
        <v>265</v>
      </c>
    </row>
    <row r="18" spans="1:6" x14ac:dyDescent="0.3">
      <c r="A18" s="356" t="s">
        <v>282</v>
      </c>
      <c r="B18" s="356" t="s">
        <v>23</v>
      </c>
      <c r="C18" s="356" t="s">
        <v>23</v>
      </c>
      <c r="D18" s="258" t="s">
        <v>267</v>
      </c>
      <c r="E18" s="258" t="s">
        <v>283</v>
      </c>
      <c r="F18" s="258" t="s">
        <v>265</v>
      </c>
    </row>
    <row r="19" spans="1:6" ht="27" x14ac:dyDescent="0.3">
      <c r="A19" s="467" t="s">
        <v>284</v>
      </c>
      <c r="B19" s="468" t="s">
        <v>285</v>
      </c>
      <c r="C19" s="468" t="s">
        <v>286</v>
      </c>
      <c r="D19" s="261" t="s">
        <v>267</v>
      </c>
      <c r="E19" s="261" t="s">
        <v>283</v>
      </c>
      <c r="F19" s="261" t="s">
        <v>265</v>
      </c>
    </row>
    <row r="20" spans="1:6" ht="27" x14ac:dyDescent="0.3">
      <c r="A20" s="467" t="s">
        <v>284</v>
      </c>
      <c r="B20" s="468" t="s">
        <v>285</v>
      </c>
      <c r="C20" s="468" t="s">
        <v>287</v>
      </c>
      <c r="D20" s="261" t="s">
        <v>263</v>
      </c>
      <c r="E20" s="261" t="s">
        <v>264</v>
      </c>
      <c r="F20" s="261" t="s">
        <v>265</v>
      </c>
    </row>
    <row r="21" spans="1:6" ht="27" x14ac:dyDescent="0.3">
      <c r="A21" s="467" t="s">
        <v>284</v>
      </c>
      <c r="B21" s="468" t="s">
        <v>285</v>
      </c>
      <c r="C21" s="468" t="s">
        <v>288</v>
      </c>
      <c r="D21" s="261" t="s">
        <v>263</v>
      </c>
      <c r="E21" s="261" t="s">
        <v>347</v>
      </c>
      <c r="F21" s="261" t="s">
        <v>265</v>
      </c>
    </row>
    <row r="22" spans="1:6" ht="27" x14ac:dyDescent="0.3">
      <c r="A22" s="467" t="s">
        <v>284</v>
      </c>
      <c r="B22" s="468" t="s">
        <v>285</v>
      </c>
      <c r="C22" s="468" t="s">
        <v>290</v>
      </c>
      <c r="D22" s="261" t="s">
        <v>263</v>
      </c>
      <c r="E22" s="261" t="s">
        <v>283</v>
      </c>
      <c r="F22" s="261" t="s">
        <v>265</v>
      </c>
    </row>
    <row r="23" spans="1:6" ht="27" x14ac:dyDescent="0.3">
      <c r="A23" s="467" t="s">
        <v>284</v>
      </c>
      <c r="B23" s="468" t="s">
        <v>285</v>
      </c>
      <c r="C23" s="468" t="s">
        <v>291</v>
      </c>
      <c r="D23" s="261" t="s">
        <v>263</v>
      </c>
      <c r="E23" s="261" t="s">
        <v>264</v>
      </c>
      <c r="F23" s="261" t="s">
        <v>265</v>
      </c>
    </row>
    <row r="24" spans="1:6" ht="27" x14ac:dyDescent="0.3">
      <c r="A24" s="467" t="s">
        <v>284</v>
      </c>
      <c r="B24" s="468" t="s">
        <v>285</v>
      </c>
      <c r="C24" s="468" t="s">
        <v>292</v>
      </c>
      <c r="D24" s="261" t="s">
        <v>263</v>
      </c>
      <c r="E24" s="261" t="s">
        <v>264</v>
      </c>
      <c r="F24" s="261" t="s">
        <v>265</v>
      </c>
    </row>
    <row r="25" spans="1:6" ht="27" x14ac:dyDescent="0.3">
      <c r="A25" s="467" t="s">
        <v>284</v>
      </c>
      <c r="B25" s="468" t="s">
        <v>285</v>
      </c>
      <c r="C25" s="468" t="s">
        <v>293</v>
      </c>
      <c r="D25" s="261" t="s">
        <v>263</v>
      </c>
      <c r="E25" s="261" t="s">
        <v>264</v>
      </c>
      <c r="F25" s="261" t="s">
        <v>265</v>
      </c>
    </row>
    <row r="26" spans="1:6" ht="27" x14ac:dyDescent="0.3">
      <c r="A26" s="467" t="s">
        <v>284</v>
      </c>
      <c r="B26" s="468" t="s">
        <v>285</v>
      </c>
      <c r="C26" s="468" t="s">
        <v>294</v>
      </c>
      <c r="D26" s="261" t="s">
        <v>263</v>
      </c>
      <c r="E26" s="261" t="s">
        <v>264</v>
      </c>
      <c r="F26" s="261" t="s">
        <v>265</v>
      </c>
    </row>
    <row r="27" spans="1:6" ht="27" x14ac:dyDescent="0.3">
      <c r="A27" s="467" t="s">
        <v>284</v>
      </c>
      <c r="B27" s="468" t="s">
        <v>285</v>
      </c>
      <c r="C27" s="468" t="s">
        <v>295</v>
      </c>
      <c r="D27" s="261" t="s">
        <v>263</v>
      </c>
      <c r="E27" s="261" t="s">
        <v>264</v>
      </c>
      <c r="F27" s="261" t="s">
        <v>265</v>
      </c>
    </row>
    <row r="28" spans="1:6" ht="27" x14ac:dyDescent="0.3">
      <c r="A28" s="467" t="s">
        <v>284</v>
      </c>
      <c r="B28" s="468" t="s">
        <v>285</v>
      </c>
      <c r="C28" s="468" t="s">
        <v>296</v>
      </c>
      <c r="D28" s="261" t="s">
        <v>263</v>
      </c>
      <c r="E28" s="261" t="s">
        <v>297</v>
      </c>
      <c r="F28" s="261" t="s">
        <v>265</v>
      </c>
    </row>
    <row r="29" spans="1:6" ht="40.200000000000003" x14ac:dyDescent="0.3">
      <c r="A29" s="467" t="s">
        <v>284</v>
      </c>
      <c r="B29" s="468" t="s">
        <v>298</v>
      </c>
      <c r="C29" s="468" t="s">
        <v>299</v>
      </c>
      <c r="D29" s="261" t="s">
        <v>263</v>
      </c>
      <c r="E29" s="261" t="s">
        <v>264</v>
      </c>
      <c r="F29" s="261" t="s">
        <v>265</v>
      </c>
    </row>
    <row r="30" spans="1:6" ht="40.200000000000003" x14ac:dyDescent="0.3">
      <c r="A30" s="467" t="s">
        <v>284</v>
      </c>
      <c r="B30" s="468" t="s">
        <v>298</v>
      </c>
      <c r="C30" s="468" t="s">
        <v>300</v>
      </c>
      <c r="D30" s="261" t="s">
        <v>263</v>
      </c>
      <c r="E30" s="261" t="s">
        <v>264</v>
      </c>
      <c r="F30" s="261" t="s">
        <v>265</v>
      </c>
    </row>
    <row r="31" spans="1:6" ht="40.200000000000003" x14ac:dyDescent="0.3">
      <c r="A31" s="467" t="s">
        <v>284</v>
      </c>
      <c r="B31" s="468" t="s">
        <v>298</v>
      </c>
      <c r="C31" s="468" t="s">
        <v>346</v>
      </c>
      <c r="D31" s="261" t="s">
        <v>263</v>
      </c>
      <c r="E31" s="261" t="s">
        <v>264</v>
      </c>
      <c r="F31" s="261" t="s">
        <v>265</v>
      </c>
    </row>
    <row r="32" spans="1:6" ht="40.200000000000003" x14ac:dyDescent="0.3">
      <c r="A32" s="467" t="s">
        <v>284</v>
      </c>
      <c r="B32" s="468" t="s">
        <v>298</v>
      </c>
      <c r="C32" s="468" t="s">
        <v>301</v>
      </c>
      <c r="D32" s="261" t="s">
        <v>263</v>
      </c>
      <c r="E32" s="261" t="s">
        <v>264</v>
      </c>
      <c r="F32" s="261" t="s">
        <v>265</v>
      </c>
    </row>
    <row r="33" spans="1:6" x14ac:dyDescent="0.3">
      <c r="A33" s="467" t="s">
        <v>284</v>
      </c>
      <c r="B33" s="468" t="s">
        <v>302</v>
      </c>
      <c r="C33" s="468" t="s">
        <v>303</v>
      </c>
      <c r="D33" s="261" t="s">
        <v>267</v>
      </c>
      <c r="E33" s="261" t="s">
        <v>264</v>
      </c>
      <c r="F33" s="261" t="s">
        <v>265</v>
      </c>
    </row>
    <row r="34" spans="1:6" ht="27" x14ac:dyDescent="0.3">
      <c r="A34" s="467" t="s">
        <v>284</v>
      </c>
      <c r="B34" s="468" t="s">
        <v>304</v>
      </c>
      <c r="C34" s="468" t="s">
        <v>305</v>
      </c>
      <c r="D34" s="261" t="s">
        <v>267</v>
      </c>
      <c r="E34" s="261" t="s">
        <v>264</v>
      </c>
      <c r="F34" s="261" t="s">
        <v>265</v>
      </c>
    </row>
    <row r="35" spans="1:6" ht="27" x14ac:dyDescent="0.3">
      <c r="A35" s="467" t="s">
        <v>284</v>
      </c>
      <c r="B35" s="468" t="s">
        <v>304</v>
      </c>
      <c r="C35" s="468" t="s">
        <v>304</v>
      </c>
      <c r="D35" s="261" t="s">
        <v>267</v>
      </c>
      <c r="E35" s="261" t="s">
        <v>264</v>
      </c>
      <c r="F35" s="261" t="s">
        <v>265</v>
      </c>
    </row>
    <row r="36" spans="1:6" x14ac:dyDescent="0.3">
      <c r="A36" s="356" t="s">
        <v>306</v>
      </c>
      <c r="B36" s="360" t="s">
        <v>268</v>
      </c>
      <c r="C36" s="360" t="s">
        <v>307</v>
      </c>
      <c r="D36" s="261" t="s">
        <v>263</v>
      </c>
      <c r="E36" s="261" t="s">
        <v>264</v>
      </c>
      <c r="F36" s="261" t="s">
        <v>265</v>
      </c>
    </row>
    <row r="37" spans="1:6" x14ac:dyDescent="0.3">
      <c r="A37" s="356" t="s">
        <v>306</v>
      </c>
      <c r="B37" s="360" t="s">
        <v>308</v>
      </c>
      <c r="C37" s="360" t="s">
        <v>309</v>
      </c>
      <c r="D37" s="261" t="s">
        <v>310</v>
      </c>
      <c r="E37" s="261" t="s">
        <v>264</v>
      </c>
      <c r="F37" s="261" t="s">
        <v>265</v>
      </c>
    </row>
    <row r="38" spans="1:6" x14ac:dyDescent="0.3">
      <c r="A38" s="356" t="s">
        <v>306</v>
      </c>
      <c r="B38" s="360" t="s">
        <v>279</v>
      </c>
      <c r="C38" s="360" t="s">
        <v>311</v>
      </c>
      <c r="D38" s="261" t="s">
        <v>310</v>
      </c>
      <c r="E38" s="261" t="s">
        <v>264</v>
      </c>
      <c r="F38" s="261" t="s">
        <v>265</v>
      </c>
    </row>
    <row r="39" spans="1:6" x14ac:dyDescent="0.3">
      <c r="A39" s="356" t="s">
        <v>306</v>
      </c>
      <c r="B39" s="360" t="s">
        <v>308</v>
      </c>
      <c r="C39" s="356" t="s">
        <v>312</v>
      </c>
      <c r="D39" s="258" t="s">
        <v>263</v>
      </c>
      <c r="E39" s="258" t="s">
        <v>264</v>
      </c>
      <c r="F39" s="258" t="s">
        <v>265</v>
      </c>
    </row>
    <row r="40" spans="1:6" x14ac:dyDescent="0.3">
      <c r="A40" s="289"/>
      <c r="B40" s="289"/>
      <c r="C40" s="289"/>
      <c r="D40" s="289"/>
      <c r="E40" s="289"/>
      <c r="F40" s="289"/>
    </row>
    <row r="41" spans="1:6" ht="16.2" thickBot="1" x14ac:dyDescent="0.35">
      <c r="A41" s="409" t="s">
        <v>28</v>
      </c>
      <c r="B41" s="257"/>
      <c r="C41" s="257"/>
      <c r="D41" s="257"/>
      <c r="E41" s="257"/>
      <c r="F41" s="257"/>
    </row>
    <row r="42" spans="1:6" ht="27.75" customHeight="1" thickBot="1" x14ac:dyDescent="0.35">
      <c r="A42" s="470" t="s">
        <v>30</v>
      </c>
      <c r="B42" s="471" t="s">
        <v>58</v>
      </c>
      <c r="C42" s="471" t="s">
        <v>108</v>
      </c>
      <c r="D42" s="471" t="s">
        <v>104</v>
      </c>
      <c r="E42" s="471" t="s">
        <v>85</v>
      </c>
      <c r="F42" s="472" t="s">
        <v>86</v>
      </c>
    </row>
    <row r="43" spans="1:6" ht="27" x14ac:dyDescent="0.3">
      <c r="A43" s="356" t="s">
        <v>260</v>
      </c>
      <c r="B43" s="469" t="s">
        <v>261</v>
      </c>
      <c r="C43" s="356" t="s">
        <v>262</v>
      </c>
      <c r="D43" s="335" t="s">
        <v>263</v>
      </c>
      <c r="E43" s="258" t="s">
        <v>264</v>
      </c>
      <c r="F43" s="258" t="s">
        <v>313</v>
      </c>
    </row>
    <row r="44" spans="1:6" x14ac:dyDescent="0.3">
      <c r="A44" s="356" t="s">
        <v>260</v>
      </c>
      <c r="B44" s="360" t="s">
        <v>266</v>
      </c>
      <c r="C44" s="360" t="s">
        <v>266</v>
      </c>
      <c r="D44" s="335" t="s">
        <v>263</v>
      </c>
      <c r="E44" s="258" t="s">
        <v>264</v>
      </c>
      <c r="F44" s="258" t="s">
        <v>313</v>
      </c>
    </row>
    <row r="45" spans="1:6" x14ac:dyDescent="0.3">
      <c r="A45" s="356" t="s">
        <v>260</v>
      </c>
      <c r="B45" s="360" t="s">
        <v>268</v>
      </c>
      <c r="C45" s="360" t="s">
        <v>268</v>
      </c>
      <c r="D45" s="258" t="s">
        <v>267</v>
      </c>
      <c r="E45" s="258" t="s">
        <v>264</v>
      </c>
      <c r="F45" s="258" t="s">
        <v>313</v>
      </c>
    </row>
    <row r="46" spans="1:6" x14ac:dyDescent="0.3">
      <c r="A46" s="356" t="s">
        <v>260</v>
      </c>
      <c r="B46" s="360" t="s">
        <v>268</v>
      </c>
      <c r="C46" s="360" t="s">
        <v>314</v>
      </c>
      <c r="D46" s="378" t="s">
        <v>267</v>
      </c>
      <c r="E46" s="258" t="s">
        <v>269</v>
      </c>
      <c r="F46" s="258" t="s">
        <v>313</v>
      </c>
    </row>
    <row r="47" spans="1:6" x14ac:dyDescent="0.3">
      <c r="A47" s="356" t="s">
        <v>260</v>
      </c>
      <c r="B47" s="360" t="s">
        <v>270</v>
      </c>
      <c r="C47" s="360" t="s">
        <v>270</v>
      </c>
      <c r="D47" s="258" t="s">
        <v>267</v>
      </c>
      <c r="E47" s="258" t="s">
        <v>264</v>
      </c>
      <c r="F47" s="258" t="s">
        <v>313</v>
      </c>
    </row>
    <row r="48" spans="1:6" x14ac:dyDescent="0.3">
      <c r="A48" s="356" t="s">
        <v>260</v>
      </c>
      <c r="B48" s="360" t="s">
        <v>271</v>
      </c>
      <c r="C48" s="360" t="s">
        <v>271</v>
      </c>
      <c r="D48" s="335" t="s">
        <v>263</v>
      </c>
      <c r="E48" s="258" t="s">
        <v>264</v>
      </c>
      <c r="F48" s="258" t="s">
        <v>313</v>
      </c>
    </row>
    <row r="49" spans="1:6" ht="27" x14ac:dyDescent="0.3">
      <c r="A49" s="360" t="s">
        <v>260</v>
      </c>
      <c r="B49" s="360" t="s">
        <v>272</v>
      </c>
      <c r="C49" s="468" t="s">
        <v>315</v>
      </c>
      <c r="D49" s="335" t="s">
        <v>263</v>
      </c>
      <c r="E49" s="258" t="s">
        <v>264</v>
      </c>
      <c r="F49" s="258" t="s">
        <v>313</v>
      </c>
    </row>
    <row r="50" spans="1:6" x14ac:dyDescent="0.3">
      <c r="A50" s="360" t="s">
        <v>260</v>
      </c>
      <c r="B50" s="360" t="s">
        <v>274</v>
      </c>
      <c r="C50" s="360" t="s">
        <v>274</v>
      </c>
      <c r="D50" s="378" t="s">
        <v>267</v>
      </c>
      <c r="E50" s="258" t="s">
        <v>264</v>
      </c>
      <c r="F50" s="258" t="s">
        <v>313</v>
      </c>
    </row>
    <row r="51" spans="1:6" x14ac:dyDescent="0.3">
      <c r="A51" s="360" t="s">
        <v>260</v>
      </c>
      <c r="B51" s="360" t="s">
        <v>275</v>
      </c>
      <c r="C51" s="360" t="s">
        <v>275</v>
      </c>
      <c r="D51" s="335" t="s">
        <v>263</v>
      </c>
      <c r="E51" s="258" t="s">
        <v>264</v>
      </c>
      <c r="F51" s="261" t="s">
        <v>313</v>
      </c>
    </row>
    <row r="52" spans="1:6" x14ac:dyDescent="0.3">
      <c r="A52" s="360" t="s">
        <v>260</v>
      </c>
      <c r="B52" s="360" t="s">
        <v>273</v>
      </c>
      <c r="C52" s="360" t="s">
        <v>273</v>
      </c>
      <c r="D52" s="332" t="s">
        <v>310</v>
      </c>
      <c r="E52" s="258" t="s">
        <v>264</v>
      </c>
      <c r="F52" s="258" t="s">
        <v>313</v>
      </c>
    </row>
    <row r="53" spans="1:6" x14ac:dyDescent="0.3">
      <c r="A53" s="356" t="s">
        <v>276</v>
      </c>
      <c r="B53" s="360" t="s">
        <v>278</v>
      </c>
      <c r="C53" s="360" t="s">
        <v>278</v>
      </c>
      <c r="D53" s="258" t="s">
        <v>267</v>
      </c>
      <c r="E53" s="258" t="s">
        <v>264</v>
      </c>
      <c r="F53" s="258" t="s">
        <v>313</v>
      </c>
    </row>
    <row r="54" spans="1:6" x14ac:dyDescent="0.3">
      <c r="A54" s="356" t="s">
        <v>276</v>
      </c>
      <c r="B54" s="360" t="s">
        <v>279</v>
      </c>
      <c r="C54" s="360" t="s">
        <v>279</v>
      </c>
      <c r="D54" s="261" t="s">
        <v>267</v>
      </c>
      <c r="E54" s="258" t="s">
        <v>264</v>
      </c>
      <c r="F54" s="261" t="s">
        <v>313</v>
      </c>
    </row>
    <row r="55" spans="1:6" x14ac:dyDescent="0.3">
      <c r="A55" s="356" t="s">
        <v>276</v>
      </c>
      <c r="B55" s="360" t="s">
        <v>279</v>
      </c>
      <c r="C55" s="465" t="s">
        <v>316</v>
      </c>
      <c r="D55" s="375" t="s">
        <v>267</v>
      </c>
      <c r="E55" s="258" t="s">
        <v>264</v>
      </c>
      <c r="F55" s="375" t="s">
        <v>313</v>
      </c>
    </row>
    <row r="56" spans="1:6" x14ac:dyDescent="0.3">
      <c r="A56" s="356" t="s">
        <v>276</v>
      </c>
      <c r="B56" s="360" t="s">
        <v>281</v>
      </c>
      <c r="C56" s="466" t="s">
        <v>281</v>
      </c>
      <c r="D56" s="375" t="s">
        <v>267</v>
      </c>
      <c r="E56" s="258" t="s">
        <v>264</v>
      </c>
      <c r="F56" s="581" t="s">
        <v>313</v>
      </c>
    </row>
    <row r="57" spans="1:6" x14ac:dyDescent="0.3">
      <c r="A57" s="356" t="s">
        <v>282</v>
      </c>
      <c r="B57" s="360" t="s">
        <v>23</v>
      </c>
      <c r="C57" s="356" t="s">
        <v>23</v>
      </c>
      <c r="D57" s="261" t="s">
        <v>267</v>
      </c>
      <c r="E57" s="258" t="s">
        <v>283</v>
      </c>
      <c r="F57" s="258" t="s">
        <v>313</v>
      </c>
    </row>
    <row r="58" spans="1:6" ht="27" x14ac:dyDescent="0.3">
      <c r="A58" s="467" t="s">
        <v>284</v>
      </c>
      <c r="B58" s="468" t="s">
        <v>285</v>
      </c>
      <c r="C58" s="468" t="s">
        <v>286</v>
      </c>
      <c r="D58" s="335" t="s">
        <v>267</v>
      </c>
      <c r="E58" s="335" t="s">
        <v>269</v>
      </c>
      <c r="F58" s="335" t="s">
        <v>313</v>
      </c>
    </row>
    <row r="59" spans="1:6" ht="27" x14ac:dyDescent="0.3">
      <c r="A59" s="467" t="s">
        <v>284</v>
      </c>
      <c r="B59" s="468" t="s">
        <v>285</v>
      </c>
      <c r="C59" s="468" t="s">
        <v>287</v>
      </c>
      <c r="D59" s="335" t="s">
        <v>263</v>
      </c>
      <c r="E59" s="335" t="s">
        <v>264</v>
      </c>
      <c r="F59" s="335" t="s">
        <v>313</v>
      </c>
    </row>
    <row r="60" spans="1:6" ht="27" x14ac:dyDescent="0.3">
      <c r="A60" s="467" t="s">
        <v>284</v>
      </c>
      <c r="B60" s="468" t="s">
        <v>285</v>
      </c>
      <c r="C60" s="468" t="s">
        <v>288</v>
      </c>
      <c r="D60" s="335" t="s">
        <v>263</v>
      </c>
      <c r="E60" s="335" t="s">
        <v>289</v>
      </c>
      <c r="F60" s="335" t="s">
        <v>313</v>
      </c>
    </row>
    <row r="61" spans="1:6" ht="27" x14ac:dyDescent="0.3">
      <c r="A61" s="467" t="s">
        <v>284</v>
      </c>
      <c r="B61" s="468" t="s">
        <v>285</v>
      </c>
      <c r="C61" s="468" t="s">
        <v>290</v>
      </c>
      <c r="D61" s="335" t="s">
        <v>263</v>
      </c>
      <c r="E61" s="335" t="s">
        <v>269</v>
      </c>
      <c r="F61" s="335" t="s">
        <v>313</v>
      </c>
    </row>
    <row r="62" spans="1:6" ht="27" x14ac:dyDescent="0.3">
      <c r="A62" s="467" t="s">
        <v>284</v>
      </c>
      <c r="B62" s="468" t="s">
        <v>285</v>
      </c>
      <c r="C62" s="468" t="s">
        <v>291</v>
      </c>
      <c r="D62" s="335" t="s">
        <v>263</v>
      </c>
      <c r="E62" s="335" t="s">
        <v>264</v>
      </c>
      <c r="F62" s="335" t="s">
        <v>313</v>
      </c>
    </row>
    <row r="63" spans="1:6" ht="27" x14ac:dyDescent="0.3">
      <c r="A63" s="467" t="s">
        <v>284</v>
      </c>
      <c r="B63" s="468" t="s">
        <v>285</v>
      </c>
      <c r="C63" s="468" t="s">
        <v>292</v>
      </c>
      <c r="D63" s="335" t="s">
        <v>263</v>
      </c>
      <c r="E63" s="335" t="s">
        <v>264</v>
      </c>
      <c r="F63" s="335" t="s">
        <v>313</v>
      </c>
    </row>
    <row r="64" spans="1:6" ht="27" x14ac:dyDescent="0.3">
      <c r="A64" s="467" t="s">
        <v>284</v>
      </c>
      <c r="B64" s="468" t="s">
        <v>285</v>
      </c>
      <c r="C64" s="468" t="s">
        <v>293</v>
      </c>
      <c r="D64" s="335" t="s">
        <v>263</v>
      </c>
      <c r="E64" s="335" t="s">
        <v>264</v>
      </c>
      <c r="F64" s="335" t="s">
        <v>313</v>
      </c>
    </row>
    <row r="65" spans="1:6" ht="27" x14ac:dyDescent="0.3">
      <c r="A65" s="467" t="s">
        <v>284</v>
      </c>
      <c r="B65" s="468" t="s">
        <v>285</v>
      </c>
      <c r="C65" s="468" t="s">
        <v>294</v>
      </c>
      <c r="D65" s="335" t="s">
        <v>263</v>
      </c>
      <c r="E65" s="335" t="s">
        <v>264</v>
      </c>
      <c r="F65" s="335" t="s">
        <v>313</v>
      </c>
    </row>
    <row r="66" spans="1:6" ht="27" x14ac:dyDescent="0.3">
      <c r="A66" s="467" t="s">
        <v>284</v>
      </c>
      <c r="B66" s="468" t="s">
        <v>285</v>
      </c>
      <c r="C66" s="468" t="s">
        <v>295</v>
      </c>
      <c r="D66" s="335" t="s">
        <v>263</v>
      </c>
      <c r="E66" s="335" t="s">
        <v>264</v>
      </c>
      <c r="F66" s="335" t="s">
        <v>313</v>
      </c>
    </row>
    <row r="67" spans="1:6" ht="27" x14ac:dyDescent="0.3">
      <c r="A67" s="467" t="s">
        <v>284</v>
      </c>
      <c r="B67" s="468" t="s">
        <v>285</v>
      </c>
      <c r="C67" s="468" t="s">
        <v>296</v>
      </c>
      <c r="D67" s="335" t="s">
        <v>263</v>
      </c>
      <c r="E67" s="335" t="s">
        <v>297</v>
      </c>
      <c r="F67" s="335" t="s">
        <v>313</v>
      </c>
    </row>
    <row r="68" spans="1:6" ht="40.200000000000003" x14ac:dyDescent="0.3">
      <c r="A68" s="467" t="s">
        <v>284</v>
      </c>
      <c r="B68" s="468" t="s">
        <v>317</v>
      </c>
      <c r="C68" s="468" t="s">
        <v>299</v>
      </c>
      <c r="D68" s="335" t="s">
        <v>263</v>
      </c>
      <c r="E68" s="335" t="s">
        <v>264</v>
      </c>
      <c r="F68" s="335" t="s">
        <v>313</v>
      </c>
    </row>
    <row r="69" spans="1:6" ht="40.200000000000003" x14ac:dyDescent="0.3">
      <c r="A69" s="467" t="s">
        <v>284</v>
      </c>
      <c r="B69" s="468" t="s">
        <v>298</v>
      </c>
      <c r="C69" s="468" t="s">
        <v>300</v>
      </c>
      <c r="D69" s="335" t="s">
        <v>263</v>
      </c>
      <c r="E69" s="335" t="s">
        <v>264</v>
      </c>
      <c r="F69" s="335" t="s">
        <v>313</v>
      </c>
    </row>
    <row r="70" spans="1:6" ht="40.200000000000003" x14ac:dyDescent="0.3">
      <c r="A70" s="467" t="s">
        <v>284</v>
      </c>
      <c r="B70" s="468" t="s">
        <v>298</v>
      </c>
      <c r="C70" s="468" t="s">
        <v>346</v>
      </c>
      <c r="D70" s="335" t="s">
        <v>263</v>
      </c>
      <c r="E70" s="335" t="s">
        <v>264</v>
      </c>
      <c r="F70" s="335" t="s">
        <v>313</v>
      </c>
    </row>
    <row r="71" spans="1:6" ht="40.200000000000003" x14ac:dyDescent="0.3">
      <c r="A71" s="467" t="s">
        <v>284</v>
      </c>
      <c r="B71" s="468" t="s">
        <v>298</v>
      </c>
      <c r="C71" s="468" t="s">
        <v>318</v>
      </c>
      <c r="D71" s="335" t="s">
        <v>263</v>
      </c>
      <c r="E71" s="335" t="s">
        <v>264</v>
      </c>
      <c r="F71" s="335" t="s">
        <v>313</v>
      </c>
    </row>
    <row r="72" spans="1:6" x14ac:dyDescent="0.3">
      <c r="A72" s="467" t="s">
        <v>284</v>
      </c>
      <c r="B72" s="468" t="s">
        <v>302</v>
      </c>
      <c r="C72" s="468" t="s">
        <v>303</v>
      </c>
      <c r="D72" s="258" t="s">
        <v>267</v>
      </c>
      <c r="E72" s="335" t="s">
        <v>264</v>
      </c>
      <c r="F72" s="335" t="s">
        <v>313</v>
      </c>
    </row>
    <row r="73" spans="1:6" ht="27" x14ac:dyDescent="0.3">
      <c r="A73" s="467" t="s">
        <v>284</v>
      </c>
      <c r="B73" s="468" t="s">
        <v>304</v>
      </c>
      <c r="C73" s="468" t="s">
        <v>319</v>
      </c>
      <c r="D73" s="258" t="s">
        <v>267</v>
      </c>
      <c r="E73" s="335" t="s">
        <v>264</v>
      </c>
      <c r="F73" s="335" t="s">
        <v>313</v>
      </c>
    </row>
    <row r="74" spans="1:6" ht="27" x14ac:dyDescent="0.3">
      <c r="A74" s="467" t="s">
        <v>284</v>
      </c>
      <c r="B74" s="468" t="s">
        <v>304</v>
      </c>
      <c r="C74" s="468" t="s">
        <v>320</v>
      </c>
      <c r="D74" s="258" t="s">
        <v>267</v>
      </c>
      <c r="E74" s="335" t="s">
        <v>264</v>
      </c>
      <c r="F74" s="335" t="s">
        <v>313</v>
      </c>
    </row>
    <row r="75" spans="1:6" x14ac:dyDescent="0.3">
      <c r="A75" s="356" t="s">
        <v>306</v>
      </c>
      <c r="B75" s="356" t="s">
        <v>308</v>
      </c>
      <c r="C75" s="356" t="s">
        <v>308</v>
      </c>
      <c r="D75" s="258" t="s">
        <v>263</v>
      </c>
      <c r="E75" s="258" t="s">
        <v>264</v>
      </c>
      <c r="F75" s="258" t="s">
        <v>313</v>
      </c>
    </row>
    <row r="76" spans="1:6" x14ac:dyDescent="0.3">
      <c r="A76" s="356" t="s">
        <v>306</v>
      </c>
      <c r="B76" s="360" t="s">
        <v>268</v>
      </c>
      <c r="C76" s="360" t="s">
        <v>307</v>
      </c>
      <c r="D76" s="261" t="s">
        <v>263</v>
      </c>
      <c r="E76" s="261" t="s">
        <v>264</v>
      </c>
      <c r="F76" s="261" t="s">
        <v>313</v>
      </c>
    </row>
    <row r="77" spans="1:6" x14ac:dyDescent="0.3">
      <c r="A77" s="356" t="s">
        <v>306</v>
      </c>
      <c r="B77" s="360" t="s">
        <v>308</v>
      </c>
      <c r="C77" s="360" t="s">
        <v>309</v>
      </c>
      <c r="D77" s="261" t="s">
        <v>310</v>
      </c>
      <c r="E77" s="261" t="s">
        <v>264</v>
      </c>
      <c r="F77" s="261" t="s">
        <v>313</v>
      </c>
    </row>
    <row r="78" spans="1:6" x14ac:dyDescent="0.3">
      <c r="A78" s="356" t="s">
        <v>306</v>
      </c>
      <c r="B78" s="360" t="s">
        <v>279</v>
      </c>
      <c r="C78" s="360" t="s">
        <v>311</v>
      </c>
      <c r="D78" s="261" t="s">
        <v>310</v>
      </c>
      <c r="E78" s="261" t="s">
        <v>264</v>
      </c>
      <c r="F78" s="261" t="s">
        <v>313</v>
      </c>
    </row>
    <row r="79" spans="1:6" x14ac:dyDescent="0.3">
      <c r="A79" s="289"/>
      <c r="B79" s="289"/>
      <c r="C79" s="289"/>
      <c r="D79" s="289"/>
      <c r="E79" s="289"/>
      <c r="F79" s="289"/>
    </row>
    <row r="80" spans="1:6" ht="16.2" thickBot="1" x14ac:dyDescent="0.35">
      <c r="A80" s="330" t="s">
        <v>87</v>
      </c>
      <c r="B80" s="289"/>
      <c r="C80" s="289"/>
      <c r="D80" s="289"/>
      <c r="E80" s="289"/>
      <c r="F80" s="289"/>
    </row>
    <row r="81" spans="1:6" ht="27" thickBot="1" x14ac:dyDescent="0.35">
      <c r="A81" s="470" t="s">
        <v>30</v>
      </c>
      <c r="B81" s="471" t="s">
        <v>58</v>
      </c>
      <c r="C81" s="471" t="s">
        <v>108</v>
      </c>
      <c r="D81" s="471" t="s">
        <v>104</v>
      </c>
      <c r="E81" s="471" t="s">
        <v>85</v>
      </c>
      <c r="F81" s="472" t="s">
        <v>86</v>
      </c>
    </row>
    <row r="82" spans="1:6" x14ac:dyDescent="0.3">
      <c r="A82" s="356" t="s">
        <v>321</v>
      </c>
      <c r="B82" s="356" t="s">
        <v>321</v>
      </c>
      <c r="C82" s="356" t="s">
        <v>321</v>
      </c>
      <c r="D82" s="258" t="s">
        <v>321</v>
      </c>
      <c r="E82" s="258" t="s">
        <v>321</v>
      </c>
      <c r="F82" s="258" t="s">
        <v>321</v>
      </c>
    </row>
    <row r="83" spans="1:6" x14ac:dyDescent="0.3">
      <c r="A83" s="257"/>
      <c r="B83" s="257"/>
      <c r="C83" s="257"/>
      <c r="D83" s="257"/>
      <c r="E83" s="257"/>
      <c r="F83" s="257"/>
    </row>
    <row r="84" spans="1:6" ht="16.2" thickBot="1" x14ac:dyDescent="0.35">
      <c r="A84" s="409" t="s">
        <v>29</v>
      </c>
      <c r="B84" s="257"/>
      <c r="C84" s="257"/>
      <c r="D84" s="257"/>
      <c r="E84" s="257"/>
      <c r="F84" s="257"/>
    </row>
    <row r="85" spans="1:6" ht="27" thickBot="1" x14ac:dyDescent="0.35">
      <c r="A85" s="470" t="s">
        <v>30</v>
      </c>
      <c r="B85" s="471" t="s">
        <v>58</v>
      </c>
      <c r="C85" s="471" t="s">
        <v>108</v>
      </c>
      <c r="D85" s="471" t="s">
        <v>104</v>
      </c>
      <c r="E85" s="471" t="s">
        <v>85</v>
      </c>
      <c r="F85" s="472" t="s">
        <v>86</v>
      </c>
    </row>
    <row r="86" spans="1:6" ht="31.5" customHeight="1" x14ac:dyDescent="0.3">
      <c r="A86" s="360" t="s">
        <v>260</v>
      </c>
      <c r="B86" s="469" t="s">
        <v>261</v>
      </c>
      <c r="C86" s="357" t="s">
        <v>261</v>
      </c>
      <c r="D86" s="258" t="s">
        <v>267</v>
      </c>
      <c r="E86" s="258" t="s">
        <v>264</v>
      </c>
      <c r="F86" s="258" t="s">
        <v>322</v>
      </c>
    </row>
    <row r="87" spans="1:6" x14ac:dyDescent="0.3">
      <c r="A87" s="360" t="s">
        <v>260</v>
      </c>
      <c r="B87" s="360" t="s">
        <v>266</v>
      </c>
      <c r="C87" s="360" t="s">
        <v>323</v>
      </c>
      <c r="D87" s="258" t="s">
        <v>267</v>
      </c>
      <c r="E87" s="258" t="s">
        <v>264</v>
      </c>
      <c r="F87" s="258" t="s">
        <v>322</v>
      </c>
    </row>
    <row r="88" spans="1:6" x14ac:dyDescent="0.3">
      <c r="A88" s="360" t="s">
        <v>260</v>
      </c>
      <c r="B88" s="360" t="s">
        <v>271</v>
      </c>
      <c r="C88" s="360" t="s">
        <v>271</v>
      </c>
      <c r="D88" s="258" t="s">
        <v>267</v>
      </c>
      <c r="E88" s="258" t="s">
        <v>264</v>
      </c>
      <c r="F88" s="258" t="s">
        <v>322</v>
      </c>
    </row>
    <row r="89" spans="1:6" x14ac:dyDescent="0.3">
      <c r="A89" s="360" t="s">
        <v>260</v>
      </c>
      <c r="B89" s="360" t="s">
        <v>324</v>
      </c>
      <c r="C89" s="360" t="s">
        <v>324</v>
      </c>
      <c r="D89" s="258" t="s">
        <v>267</v>
      </c>
      <c r="E89" s="258" t="s">
        <v>264</v>
      </c>
      <c r="F89" s="258" t="s">
        <v>322</v>
      </c>
    </row>
    <row r="90" spans="1:6" x14ac:dyDescent="0.3">
      <c r="A90" s="360" t="s">
        <v>260</v>
      </c>
      <c r="B90" s="360" t="s">
        <v>325</v>
      </c>
      <c r="C90" s="360" t="s">
        <v>325</v>
      </c>
      <c r="D90" s="258" t="s">
        <v>267</v>
      </c>
      <c r="E90" s="258" t="s">
        <v>264</v>
      </c>
      <c r="F90" s="258" t="s">
        <v>322</v>
      </c>
    </row>
    <row r="91" spans="1:6" x14ac:dyDescent="0.3">
      <c r="A91" s="360" t="s">
        <v>260</v>
      </c>
      <c r="B91" s="388" t="s">
        <v>326</v>
      </c>
      <c r="C91" s="388" t="s">
        <v>326</v>
      </c>
      <c r="D91" s="261" t="s">
        <v>263</v>
      </c>
      <c r="E91" s="258" t="s">
        <v>264</v>
      </c>
      <c r="F91" s="261" t="s">
        <v>322</v>
      </c>
    </row>
    <row r="92" spans="1:6" x14ac:dyDescent="0.3">
      <c r="A92" s="360" t="s">
        <v>260</v>
      </c>
      <c r="B92" s="385" t="s">
        <v>327</v>
      </c>
      <c r="C92" s="385" t="s">
        <v>327</v>
      </c>
      <c r="D92" s="258" t="s">
        <v>310</v>
      </c>
      <c r="E92" s="258" t="s">
        <v>264</v>
      </c>
      <c r="F92" s="258" t="s">
        <v>322</v>
      </c>
    </row>
    <row r="93" spans="1:6" ht="27" x14ac:dyDescent="0.3">
      <c r="A93" s="357" t="s">
        <v>276</v>
      </c>
      <c r="B93" s="356" t="s">
        <v>279</v>
      </c>
      <c r="C93" s="356" t="s">
        <v>279</v>
      </c>
      <c r="D93" s="258" t="s">
        <v>267</v>
      </c>
      <c r="E93" s="378" t="s">
        <v>283</v>
      </c>
      <c r="F93" s="258" t="s">
        <v>322</v>
      </c>
    </row>
    <row r="94" spans="1:6" ht="27" x14ac:dyDescent="0.3">
      <c r="A94" s="357" t="s">
        <v>276</v>
      </c>
      <c r="B94" s="360" t="s">
        <v>281</v>
      </c>
      <c r="C94" s="360" t="s">
        <v>281</v>
      </c>
      <c r="D94" s="261" t="s">
        <v>267</v>
      </c>
      <c r="E94" s="375" t="s">
        <v>283</v>
      </c>
      <c r="F94" s="261" t="s">
        <v>322</v>
      </c>
    </row>
    <row r="95" spans="1:6" ht="27" x14ac:dyDescent="0.3">
      <c r="A95" s="357" t="s">
        <v>276</v>
      </c>
      <c r="B95" s="360" t="s">
        <v>278</v>
      </c>
      <c r="C95" s="360" t="s">
        <v>278</v>
      </c>
      <c r="D95" s="261" t="s">
        <v>267</v>
      </c>
      <c r="E95" s="261" t="s">
        <v>264</v>
      </c>
      <c r="F95" s="261" t="s">
        <v>322</v>
      </c>
    </row>
    <row r="96" spans="1:6" x14ac:dyDescent="0.3">
      <c r="A96" s="356" t="s">
        <v>282</v>
      </c>
      <c r="B96" s="356" t="s">
        <v>328</v>
      </c>
      <c r="C96" s="356" t="s">
        <v>328</v>
      </c>
      <c r="D96" s="258" t="s">
        <v>267</v>
      </c>
      <c r="E96" s="258" t="s">
        <v>283</v>
      </c>
      <c r="F96" s="258" t="s">
        <v>322</v>
      </c>
    </row>
    <row r="97" spans="1:6" x14ac:dyDescent="0.3">
      <c r="A97" s="356" t="s">
        <v>282</v>
      </c>
      <c r="B97" s="360" t="s">
        <v>329</v>
      </c>
      <c r="C97" s="360" t="s">
        <v>329</v>
      </c>
      <c r="D97" s="258" t="s">
        <v>267</v>
      </c>
      <c r="E97" s="258" t="s">
        <v>283</v>
      </c>
      <c r="F97" s="258" t="s">
        <v>322</v>
      </c>
    </row>
    <row r="98" spans="1:6" x14ac:dyDescent="0.3">
      <c r="A98" s="356" t="s">
        <v>282</v>
      </c>
      <c r="B98" s="360" t="s">
        <v>330</v>
      </c>
      <c r="C98" s="360" t="s">
        <v>330</v>
      </c>
      <c r="D98" s="258" t="s">
        <v>267</v>
      </c>
      <c r="E98" s="258" t="s">
        <v>283</v>
      </c>
      <c r="F98" s="258" t="s">
        <v>322</v>
      </c>
    </row>
    <row r="99" spans="1:6" x14ac:dyDescent="0.3">
      <c r="A99" s="356" t="s">
        <v>282</v>
      </c>
      <c r="B99" s="360" t="s">
        <v>331</v>
      </c>
      <c r="C99" s="360" t="s">
        <v>331</v>
      </c>
      <c r="D99" s="258" t="s">
        <v>267</v>
      </c>
      <c r="E99" s="258" t="s">
        <v>283</v>
      </c>
      <c r="F99" s="258" t="s">
        <v>322</v>
      </c>
    </row>
    <row r="100" spans="1:6" x14ac:dyDescent="0.3">
      <c r="A100" s="356" t="s">
        <v>282</v>
      </c>
      <c r="B100" s="360" t="s">
        <v>332</v>
      </c>
      <c r="C100" s="360" t="s">
        <v>332</v>
      </c>
      <c r="D100" s="258" t="s">
        <v>267</v>
      </c>
      <c r="E100" s="258" t="s">
        <v>283</v>
      </c>
      <c r="F100" s="258" t="s">
        <v>322</v>
      </c>
    </row>
    <row r="101" spans="1:6" x14ac:dyDescent="0.3">
      <c r="A101" s="467" t="s">
        <v>284</v>
      </c>
      <c r="B101" s="360" t="s">
        <v>302</v>
      </c>
      <c r="C101" s="360" t="s">
        <v>302</v>
      </c>
      <c r="D101" s="261" t="s">
        <v>267</v>
      </c>
      <c r="E101" s="261" t="s">
        <v>264</v>
      </c>
      <c r="F101" s="261" t="s">
        <v>322</v>
      </c>
    </row>
    <row r="102" spans="1:6" x14ac:dyDescent="0.3">
      <c r="A102" s="467" t="s">
        <v>284</v>
      </c>
      <c r="B102" s="360" t="s">
        <v>302</v>
      </c>
      <c r="C102" s="360" t="s">
        <v>333</v>
      </c>
      <c r="D102" s="261" t="s">
        <v>267</v>
      </c>
      <c r="E102" s="261" t="s">
        <v>264</v>
      </c>
      <c r="F102" s="261" t="s">
        <v>322</v>
      </c>
    </row>
    <row r="103" spans="1:6" x14ac:dyDescent="0.3">
      <c r="A103" s="467" t="s">
        <v>284</v>
      </c>
      <c r="B103" s="360" t="s">
        <v>334</v>
      </c>
      <c r="C103" s="360" t="s">
        <v>335</v>
      </c>
      <c r="D103" s="261" t="s">
        <v>267</v>
      </c>
      <c r="E103" s="261" t="s">
        <v>264</v>
      </c>
      <c r="F103" s="261" t="s">
        <v>322</v>
      </c>
    </row>
    <row r="104" spans="1:6" x14ac:dyDescent="0.3">
      <c r="A104" s="467" t="s">
        <v>284</v>
      </c>
      <c r="B104" s="360" t="s">
        <v>334</v>
      </c>
      <c r="C104" s="360" t="s">
        <v>336</v>
      </c>
      <c r="D104" s="261" t="s">
        <v>263</v>
      </c>
      <c r="E104" s="261" t="s">
        <v>264</v>
      </c>
      <c r="F104" s="261" t="s">
        <v>322</v>
      </c>
    </row>
    <row r="105" spans="1:6" x14ac:dyDescent="0.3">
      <c r="A105" s="467" t="s">
        <v>284</v>
      </c>
      <c r="B105" s="360" t="s">
        <v>337</v>
      </c>
      <c r="C105" s="360" t="s">
        <v>337</v>
      </c>
      <c r="D105" s="261" t="s">
        <v>267</v>
      </c>
      <c r="E105" s="261" t="s">
        <v>264</v>
      </c>
      <c r="F105" s="261" t="s">
        <v>322</v>
      </c>
    </row>
    <row r="106" spans="1:6" x14ac:dyDescent="0.3">
      <c r="A106" s="467" t="s">
        <v>284</v>
      </c>
      <c r="B106" s="360" t="s">
        <v>334</v>
      </c>
      <c r="C106" s="356" t="s">
        <v>338</v>
      </c>
      <c r="D106" s="258" t="s">
        <v>267</v>
      </c>
      <c r="E106" s="258" t="s">
        <v>264</v>
      </c>
      <c r="F106" s="258" t="s">
        <v>322</v>
      </c>
    </row>
    <row r="107" spans="1:6" x14ac:dyDescent="0.3">
      <c r="A107" s="360" t="s">
        <v>306</v>
      </c>
      <c r="B107" s="360" t="s">
        <v>308</v>
      </c>
      <c r="C107" s="356" t="s">
        <v>308</v>
      </c>
      <c r="D107" s="258" t="s">
        <v>310</v>
      </c>
      <c r="E107" s="258" t="s">
        <v>264</v>
      </c>
      <c r="F107" s="258" t="s">
        <v>322</v>
      </c>
    </row>
    <row r="108" spans="1:6" x14ac:dyDescent="0.3">
      <c r="A108" s="360" t="s">
        <v>306</v>
      </c>
      <c r="B108" s="360" t="s">
        <v>326</v>
      </c>
      <c r="C108" s="360" t="s">
        <v>326</v>
      </c>
      <c r="D108" s="258" t="s">
        <v>310</v>
      </c>
      <c r="E108" s="261" t="s">
        <v>264</v>
      </c>
      <c r="F108" s="261" t="s">
        <v>322</v>
      </c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view="pageBreakPreview" topLeftCell="A10" zoomScaleNormal="130" zoomScaleSheetLayoutView="100" workbookViewId="0">
      <selection activeCell="A8" sqref="A8:XFD8"/>
    </sheetView>
  </sheetViews>
  <sheetFormatPr defaultRowHeight="15.6" x14ac:dyDescent="0.3"/>
  <cols>
    <col min="1" max="1" width="19.3984375" customWidth="1"/>
    <col min="2" max="2" width="15.09765625" customWidth="1"/>
    <col min="3" max="3" width="19.8984375" customWidth="1"/>
    <col min="4" max="4" width="11.09765625" customWidth="1"/>
    <col min="5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 x14ac:dyDescent="0.35">
      <c r="A1" s="662" t="s">
        <v>249</v>
      </c>
      <c r="B1" s="662"/>
      <c r="C1" s="662"/>
      <c r="D1" s="662"/>
      <c r="E1" s="662"/>
      <c r="F1" s="662"/>
      <c r="G1" s="662"/>
      <c r="H1" s="662"/>
      <c r="I1" s="31"/>
    </row>
    <row r="2" spans="1:9" ht="18.75" customHeight="1" x14ac:dyDescent="0.35">
      <c r="A2" s="474" t="s">
        <v>88</v>
      </c>
      <c r="B2" s="475"/>
      <c r="C2" s="475"/>
      <c r="D2" s="475"/>
      <c r="E2" s="475"/>
      <c r="F2" s="475"/>
      <c r="G2" s="475"/>
      <c r="H2" s="475"/>
      <c r="I2" s="21"/>
    </row>
    <row r="3" spans="1:9" ht="27" thickBot="1" x14ac:dyDescent="0.35">
      <c r="A3" s="445" t="s">
        <v>30</v>
      </c>
      <c r="B3" s="444" t="s">
        <v>26</v>
      </c>
      <c r="C3" s="444" t="s">
        <v>58</v>
      </c>
      <c r="D3" s="444" t="s">
        <v>108</v>
      </c>
      <c r="E3" s="444" t="s">
        <v>104</v>
      </c>
      <c r="F3" s="444" t="s">
        <v>85</v>
      </c>
      <c r="G3" s="444" t="s">
        <v>86</v>
      </c>
      <c r="H3" s="275" t="s">
        <v>89</v>
      </c>
      <c r="I3" s="29"/>
    </row>
    <row r="4" spans="1:9" ht="30" customHeight="1" x14ac:dyDescent="0.3">
      <c r="A4" s="332" t="s">
        <v>260</v>
      </c>
      <c r="B4" s="332">
        <v>3</v>
      </c>
      <c r="C4" s="332" t="s">
        <v>340</v>
      </c>
      <c r="D4" s="332" t="s">
        <v>341</v>
      </c>
      <c r="E4" s="332" t="s">
        <v>263</v>
      </c>
      <c r="F4" s="332" t="s">
        <v>264</v>
      </c>
      <c r="G4" s="332" t="s">
        <v>322</v>
      </c>
      <c r="H4" s="473">
        <v>43222</v>
      </c>
      <c r="I4" s="29"/>
    </row>
    <row r="5" spans="1:9" ht="52.8" x14ac:dyDescent="0.3">
      <c r="A5" s="332" t="s">
        <v>255</v>
      </c>
      <c r="B5" s="332" t="s">
        <v>342</v>
      </c>
      <c r="C5" s="332" t="s">
        <v>343</v>
      </c>
      <c r="D5" s="332" t="s">
        <v>344</v>
      </c>
      <c r="E5" s="332" t="s">
        <v>263</v>
      </c>
      <c r="F5" s="332" t="s">
        <v>264</v>
      </c>
      <c r="G5" s="332" t="s">
        <v>345</v>
      </c>
      <c r="H5" s="473">
        <v>43203</v>
      </c>
      <c r="I5" s="29"/>
    </row>
    <row r="6" spans="1:9" ht="24.75" customHeight="1" thickBot="1" x14ac:dyDescent="0.35">
      <c r="A6" s="409" t="s">
        <v>124</v>
      </c>
      <c r="B6" s="257"/>
      <c r="C6" s="257"/>
      <c r="D6" s="257"/>
      <c r="E6" s="257"/>
      <c r="F6" s="257"/>
      <c r="G6" s="257"/>
      <c r="H6" s="257"/>
      <c r="I6" s="6"/>
    </row>
    <row r="7" spans="1:9" ht="53.4" thickBot="1" x14ac:dyDescent="0.35">
      <c r="A7" s="284" t="s">
        <v>30</v>
      </c>
      <c r="B7" s="285" t="s">
        <v>26</v>
      </c>
      <c r="C7" s="285" t="s">
        <v>58</v>
      </c>
      <c r="D7" s="285" t="s">
        <v>108</v>
      </c>
      <c r="E7" s="285" t="s">
        <v>104</v>
      </c>
      <c r="F7" s="285" t="s">
        <v>85</v>
      </c>
      <c r="G7" s="285" t="s">
        <v>86</v>
      </c>
      <c r="H7" s="303" t="s">
        <v>123</v>
      </c>
      <c r="I7" s="27"/>
    </row>
    <row r="8" spans="1:9" ht="19.5" customHeight="1" x14ac:dyDescent="0.3">
      <c r="A8" s="759" t="s">
        <v>419</v>
      </c>
      <c r="B8" s="760"/>
      <c r="C8" s="760"/>
      <c r="D8" s="760"/>
      <c r="E8" s="760"/>
      <c r="F8" s="760"/>
      <c r="G8" s="760"/>
      <c r="H8" s="761"/>
      <c r="I8" s="27"/>
    </row>
    <row r="9" spans="1:9" x14ac:dyDescent="0.3">
      <c r="H9" s="15"/>
      <c r="I9" s="6"/>
    </row>
  </sheetData>
  <mergeCells count="2">
    <mergeCell ref="A1:H1"/>
    <mergeCell ref="A8:H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view="pageBreakPreview" topLeftCell="A19" zoomScaleNormal="100" zoomScaleSheetLayoutView="100" workbookViewId="0">
      <selection activeCell="A28" sqref="A28:XFD34"/>
    </sheetView>
  </sheetViews>
  <sheetFormatPr defaultRowHeight="15.6" x14ac:dyDescent="0.3"/>
  <cols>
    <col min="1" max="1" width="16.69921875" customWidth="1"/>
    <col min="2" max="2" width="6" customWidth="1"/>
    <col min="3" max="3" width="6.3984375" customWidth="1"/>
    <col min="4" max="4" width="6.09765625" customWidth="1"/>
    <col min="5" max="5" width="6.69921875" customWidth="1"/>
    <col min="6" max="6" width="5.8984375" customWidth="1"/>
    <col min="7" max="7" width="6.59765625" customWidth="1"/>
    <col min="8" max="8" width="6.8984375" customWidth="1"/>
    <col min="9" max="9" width="6.69921875" customWidth="1"/>
    <col min="10" max="10" width="6.8984375" customWidth="1"/>
    <col min="11" max="11" width="6" customWidth="1"/>
    <col min="12" max="12" width="6.09765625" customWidth="1"/>
  </cols>
  <sheetData>
    <row r="1" spans="1:12" ht="19.5" customHeight="1" thickBot="1" x14ac:dyDescent="0.35">
      <c r="A1" s="609" t="s">
        <v>224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</row>
    <row r="2" spans="1:12" ht="15.75" customHeight="1" x14ac:dyDescent="0.3">
      <c r="A2" s="603" t="s">
        <v>193</v>
      </c>
      <c r="B2" s="605" t="s">
        <v>31</v>
      </c>
      <c r="C2" s="610" t="s">
        <v>32</v>
      </c>
      <c r="D2" s="610"/>
      <c r="E2" s="610"/>
      <c r="F2" s="610"/>
      <c r="G2" s="611" t="s">
        <v>33</v>
      </c>
      <c r="H2" s="611"/>
      <c r="I2" s="611"/>
      <c r="J2" s="611"/>
      <c r="K2" s="607" t="s">
        <v>34</v>
      </c>
      <c r="L2" s="608"/>
    </row>
    <row r="3" spans="1:12" ht="27" thickBot="1" x14ac:dyDescent="0.35">
      <c r="A3" s="604"/>
      <c r="B3" s="606"/>
      <c r="C3" s="274" t="s">
        <v>0</v>
      </c>
      <c r="D3" s="274" t="s">
        <v>194</v>
      </c>
      <c r="E3" s="274" t="s">
        <v>1</v>
      </c>
      <c r="F3" s="274" t="s">
        <v>194</v>
      </c>
      <c r="G3" s="274" t="s">
        <v>0</v>
      </c>
      <c r="H3" s="274" t="s">
        <v>194</v>
      </c>
      <c r="I3" s="274" t="s">
        <v>1</v>
      </c>
      <c r="J3" s="274" t="s">
        <v>194</v>
      </c>
      <c r="K3" s="274" t="s">
        <v>192</v>
      </c>
      <c r="L3" s="275" t="s">
        <v>194</v>
      </c>
    </row>
    <row r="4" spans="1:12" ht="13.5" customHeight="1" x14ac:dyDescent="0.3">
      <c r="A4" s="612" t="s">
        <v>260</v>
      </c>
      <c r="B4" s="250">
        <v>1</v>
      </c>
      <c r="C4" s="258">
        <v>374</v>
      </c>
      <c r="D4" s="258">
        <v>288</v>
      </c>
      <c r="E4" s="258">
        <v>14</v>
      </c>
      <c r="F4" s="258">
        <v>5</v>
      </c>
      <c r="G4" s="258">
        <v>149</v>
      </c>
      <c r="H4" s="258">
        <v>118</v>
      </c>
      <c r="I4" s="258">
        <v>4</v>
      </c>
      <c r="J4" s="258">
        <v>2</v>
      </c>
      <c r="K4" s="259">
        <f>+C4+E4+G4+I4</f>
        <v>541</v>
      </c>
      <c r="L4" s="260">
        <f>+D4+F4+H4+J4</f>
        <v>413</v>
      </c>
    </row>
    <row r="5" spans="1:12" ht="13.5" customHeight="1" x14ac:dyDescent="0.3">
      <c r="A5" s="613"/>
      <c r="B5" s="252">
        <v>2</v>
      </c>
      <c r="C5" s="261">
        <v>188</v>
      </c>
      <c r="D5" s="261">
        <v>149</v>
      </c>
      <c r="E5" s="261">
        <v>4</v>
      </c>
      <c r="F5" s="261">
        <v>3</v>
      </c>
      <c r="G5" s="261">
        <v>14</v>
      </c>
      <c r="H5" s="261">
        <v>9</v>
      </c>
      <c r="I5" s="261">
        <v>0</v>
      </c>
      <c r="J5" s="261">
        <v>0</v>
      </c>
      <c r="K5" s="262">
        <f t="shared" ref="K5:L31" si="0">+C5+E5+G5+I5</f>
        <v>206</v>
      </c>
      <c r="L5" s="263">
        <f t="shared" si="0"/>
        <v>161</v>
      </c>
    </row>
    <row r="6" spans="1:12" ht="13.5" customHeight="1" x14ac:dyDescent="0.3">
      <c r="A6" s="613"/>
      <c r="B6" s="252" t="s">
        <v>3</v>
      </c>
      <c r="C6" s="261">
        <v>0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0</v>
      </c>
      <c r="J6" s="261">
        <v>0</v>
      </c>
      <c r="K6" s="262">
        <f t="shared" si="0"/>
        <v>0</v>
      </c>
      <c r="L6" s="263">
        <f t="shared" si="0"/>
        <v>0</v>
      </c>
    </row>
    <row r="7" spans="1:12" ht="13.5" customHeight="1" x14ac:dyDescent="0.3">
      <c r="A7" s="614"/>
      <c r="B7" s="252">
        <v>3</v>
      </c>
      <c r="C7" s="261">
        <v>14</v>
      </c>
      <c r="D7" s="261">
        <v>9</v>
      </c>
      <c r="E7" s="261">
        <v>0</v>
      </c>
      <c r="F7" s="261">
        <v>0</v>
      </c>
      <c r="G7" s="261">
        <v>13</v>
      </c>
      <c r="H7" s="261">
        <v>10</v>
      </c>
      <c r="I7" s="261">
        <v>0</v>
      </c>
      <c r="J7" s="261">
        <v>0</v>
      </c>
      <c r="K7" s="262">
        <f t="shared" si="0"/>
        <v>27</v>
      </c>
      <c r="L7" s="263">
        <f t="shared" si="0"/>
        <v>19</v>
      </c>
    </row>
    <row r="8" spans="1:12" ht="13.5" customHeight="1" x14ac:dyDescent="0.3">
      <c r="A8" s="624" t="s">
        <v>348</v>
      </c>
      <c r="B8" s="625"/>
      <c r="C8" s="270">
        <f>+SUBTOTAL(9,C4:C7)</f>
        <v>576</v>
      </c>
      <c r="D8" s="270">
        <f>+SUBTOTAL(9,D4:D7)</f>
        <v>446</v>
      </c>
      <c r="E8" s="270">
        <f>+SUBTOTAL(9,E4:E7)</f>
        <v>18</v>
      </c>
      <c r="F8" s="270">
        <f>+SUBTOTAL(9,F4:F7)</f>
        <v>8</v>
      </c>
      <c r="G8" s="270">
        <f t="shared" ref="G8:J8" si="1">+SUBTOTAL(9,G4:G7)</f>
        <v>176</v>
      </c>
      <c r="H8" s="270">
        <f t="shared" si="1"/>
        <v>137</v>
      </c>
      <c r="I8" s="270">
        <f t="shared" si="1"/>
        <v>4</v>
      </c>
      <c r="J8" s="270">
        <f t="shared" si="1"/>
        <v>2</v>
      </c>
      <c r="K8" s="270">
        <f t="shared" si="0"/>
        <v>774</v>
      </c>
      <c r="L8" s="271">
        <f t="shared" si="0"/>
        <v>593</v>
      </c>
    </row>
    <row r="9" spans="1:12" ht="13.5" customHeight="1" x14ac:dyDescent="0.3">
      <c r="A9" s="615" t="s">
        <v>276</v>
      </c>
      <c r="B9" s="252">
        <v>1</v>
      </c>
      <c r="C9" s="261">
        <v>573</v>
      </c>
      <c r="D9" s="261">
        <v>535</v>
      </c>
      <c r="E9" s="261">
        <v>6</v>
      </c>
      <c r="F9" s="261">
        <v>6</v>
      </c>
      <c r="G9" s="261">
        <v>124</v>
      </c>
      <c r="H9" s="261">
        <v>114</v>
      </c>
      <c r="I9" s="261">
        <v>2</v>
      </c>
      <c r="J9" s="261">
        <v>2</v>
      </c>
      <c r="K9" s="262">
        <f t="shared" si="0"/>
        <v>705</v>
      </c>
      <c r="L9" s="263">
        <f t="shared" si="0"/>
        <v>657</v>
      </c>
    </row>
    <row r="10" spans="1:12" ht="13.5" customHeight="1" x14ac:dyDescent="0.3">
      <c r="A10" s="613"/>
      <c r="B10" s="252">
        <v>2</v>
      </c>
      <c r="C10" s="261">
        <v>96</v>
      </c>
      <c r="D10" s="261">
        <v>91</v>
      </c>
      <c r="E10" s="261">
        <v>2</v>
      </c>
      <c r="F10" s="261">
        <v>1</v>
      </c>
      <c r="G10" s="261">
        <v>102</v>
      </c>
      <c r="H10" s="261">
        <v>89</v>
      </c>
      <c r="I10" s="261">
        <v>8</v>
      </c>
      <c r="J10" s="261">
        <v>8</v>
      </c>
      <c r="K10" s="262">
        <f t="shared" si="0"/>
        <v>208</v>
      </c>
      <c r="L10" s="263">
        <f t="shared" si="0"/>
        <v>189</v>
      </c>
    </row>
    <row r="11" spans="1:12" ht="13.5" customHeight="1" x14ac:dyDescent="0.3">
      <c r="A11" s="613"/>
      <c r="B11" s="252" t="s">
        <v>3</v>
      </c>
      <c r="C11" s="261">
        <v>0</v>
      </c>
      <c r="D11" s="261">
        <v>0</v>
      </c>
      <c r="E11" s="261">
        <v>0</v>
      </c>
      <c r="F11" s="261">
        <v>0</v>
      </c>
      <c r="G11" s="261">
        <v>0</v>
      </c>
      <c r="H11" s="261">
        <v>0</v>
      </c>
      <c r="I11" s="261">
        <v>0</v>
      </c>
      <c r="J11" s="261">
        <v>0</v>
      </c>
      <c r="K11" s="262">
        <f t="shared" si="0"/>
        <v>0</v>
      </c>
      <c r="L11" s="263">
        <f t="shared" si="0"/>
        <v>0</v>
      </c>
    </row>
    <row r="12" spans="1:12" ht="13.5" customHeight="1" x14ac:dyDescent="0.3">
      <c r="A12" s="614"/>
      <c r="B12" s="252">
        <v>3</v>
      </c>
      <c r="C12" s="261">
        <v>14</v>
      </c>
      <c r="D12" s="261">
        <v>11</v>
      </c>
      <c r="E12" s="261">
        <v>0</v>
      </c>
      <c r="F12" s="261">
        <v>0</v>
      </c>
      <c r="G12" s="261">
        <v>16</v>
      </c>
      <c r="H12" s="261">
        <v>11</v>
      </c>
      <c r="I12" s="261">
        <v>6</v>
      </c>
      <c r="J12" s="261">
        <v>3</v>
      </c>
      <c r="K12" s="262">
        <f t="shared" si="0"/>
        <v>36</v>
      </c>
      <c r="L12" s="263">
        <f t="shared" si="0"/>
        <v>25</v>
      </c>
    </row>
    <row r="13" spans="1:12" x14ac:dyDescent="0.3">
      <c r="A13" s="624" t="s">
        <v>349</v>
      </c>
      <c r="B13" s="625"/>
      <c r="C13" s="270">
        <f>+SUBTOTAL(9,C9:C12)</f>
        <v>683</v>
      </c>
      <c r="D13" s="270">
        <f>+SUBTOTAL(9,D9:D12)</f>
        <v>637</v>
      </c>
      <c r="E13" s="270">
        <f>+SUBTOTAL(9,E9:E12)</f>
        <v>8</v>
      </c>
      <c r="F13" s="270">
        <f>+SUBTOTAL(9,F9:F12)</f>
        <v>7</v>
      </c>
      <c r="G13" s="270">
        <f t="shared" ref="G13:J13" si="2">+SUBTOTAL(9,G9:G12)</f>
        <v>242</v>
      </c>
      <c r="H13" s="270">
        <f t="shared" si="2"/>
        <v>214</v>
      </c>
      <c r="I13" s="270">
        <f t="shared" si="2"/>
        <v>16</v>
      </c>
      <c r="J13" s="270">
        <f t="shared" si="2"/>
        <v>13</v>
      </c>
      <c r="K13" s="270">
        <f t="shared" si="0"/>
        <v>949</v>
      </c>
      <c r="L13" s="271">
        <f t="shared" si="0"/>
        <v>871</v>
      </c>
    </row>
    <row r="14" spans="1:12" x14ac:dyDescent="0.3">
      <c r="A14" s="616" t="s">
        <v>284</v>
      </c>
      <c r="B14" s="252">
        <v>1</v>
      </c>
      <c r="C14" s="261">
        <v>890</v>
      </c>
      <c r="D14" s="261">
        <v>803</v>
      </c>
      <c r="E14" s="261">
        <v>17</v>
      </c>
      <c r="F14" s="261">
        <v>13</v>
      </c>
      <c r="G14" s="261">
        <v>258</v>
      </c>
      <c r="H14" s="261">
        <v>247</v>
      </c>
      <c r="I14" s="261">
        <v>2</v>
      </c>
      <c r="J14" s="261">
        <v>2</v>
      </c>
      <c r="K14" s="262">
        <f t="shared" si="0"/>
        <v>1167</v>
      </c>
      <c r="L14" s="263">
        <f t="shared" si="0"/>
        <v>1065</v>
      </c>
    </row>
    <row r="15" spans="1:12" x14ac:dyDescent="0.3">
      <c r="A15" s="617"/>
      <c r="B15" s="252">
        <v>2</v>
      </c>
      <c r="C15" s="261">
        <v>312</v>
      </c>
      <c r="D15" s="261">
        <v>288</v>
      </c>
      <c r="E15" s="261">
        <v>3</v>
      </c>
      <c r="F15" s="261">
        <v>3</v>
      </c>
      <c r="G15" s="261">
        <v>286</v>
      </c>
      <c r="H15" s="261">
        <v>280</v>
      </c>
      <c r="I15" s="261">
        <v>1</v>
      </c>
      <c r="J15" s="261">
        <v>1</v>
      </c>
      <c r="K15" s="262">
        <f t="shared" si="0"/>
        <v>602</v>
      </c>
      <c r="L15" s="263">
        <f t="shared" si="0"/>
        <v>572</v>
      </c>
    </row>
    <row r="16" spans="1:12" x14ac:dyDescent="0.3">
      <c r="A16" s="617"/>
      <c r="B16" s="252" t="s">
        <v>3</v>
      </c>
      <c r="C16" s="261">
        <v>0</v>
      </c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>
        <v>0</v>
      </c>
      <c r="J16" s="261">
        <v>0</v>
      </c>
      <c r="K16" s="262">
        <f t="shared" si="0"/>
        <v>0</v>
      </c>
      <c r="L16" s="263">
        <f t="shared" si="0"/>
        <v>0</v>
      </c>
    </row>
    <row r="17" spans="1:12" x14ac:dyDescent="0.3">
      <c r="A17" s="618"/>
      <c r="B17" s="252">
        <v>3</v>
      </c>
      <c r="C17" s="261">
        <v>15</v>
      </c>
      <c r="D17" s="261">
        <v>13</v>
      </c>
      <c r="E17" s="261"/>
      <c r="F17" s="261"/>
      <c r="G17" s="261">
        <v>5</v>
      </c>
      <c r="H17" s="261">
        <v>3</v>
      </c>
      <c r="I17" s="261">
        <v>2</v>
      </c>
      <c r="J17" s="261">
        <v>1</v>
      </c>
      <c r="K17" s="262">
        <f t="shared" si="0"/>
        <v>22</v>
      </c>
      <c r="L17" s="263">
        <f t="shared" si="0"/>
        <v>17</v>
      </c>
    </row>
    <row r="18" spans="1:12" x14ac:dyDescent="0.3">
      <c r="A18" s="624" t="s">
        <v>350</v>
      </c>
      <c r="B18" s="625"/>
      <c r="C18" s="270">
        <f>+SUBTOTAL(9,C14:C17)</f>
        <v>1217</v>
      </c>
      <c r="D18" s="270">
        <f>+SUBTOTAL(9,D14:D17)</f>
        <v>1104</v>
      </c>
      <c r="E18" s="270">
        <f>+SUBTOTAL(9,E14:E17)</f>
        <v>20</v>
      </c>
      <c r="F18" s="270">
        <f>+SUBTOTAL(9,F14:F17)</f>
        <v>16</v>
      </c>
      <c r="G18" s="270">
        <f t="shared" ref="G18:J18" si="3">+SUBTOTAL(9,G14:G17)</f>
        <v>549</v>
      </c>
      <c r="H18" s="270">
        <f t="shared" si="3"/>
        <v>530</v>
      </c>
      <c r="I18" s="270">
        <f t="shared" si="3"/>
        <v>5</v>
      </c>
      <c r="J18" s="270">
        <f t="shared" si="3"/>
        <v>4</v>
      </c>
      <c r="K18" s="270">
        <f t="shared" si="0"/>
        <v>1791</v>
      </c>
      <c r="L18" s="271">
        <f t="shared" si="0"/>
        <v>1654</v>
      </c>
    </row>
    <row r="19" spans="1:12" x14ac:dyDescent="0.3">
      <c r="A19" s="616" t="s">
        <v>282</v>
      </c>
      <c r="B19" s="252">
        <v>1</v>
      </c>
      <c r="C19" s="261">
        <v>415</v>
      </c>
      <c r="D19" s="261">
        <v>266</v>
      </c>
      <c r="E19" s="261">
        <v>8</v>
      </c>
      <c r="F19" s="261">
        <v>6</v>
      </c>
      <c r="G19" s="261">
        <v>104</v>
      </c>
      <c r="H19" s="261">
        <v>51</v>
      </c>
      <c r="I19" s="261">
        <v>3</v>
      </c>
      <c r="J19" s="261">
        <v>2</v>
      </c>
      <c r="K19" s="262">
        <f t="shared" si="0"/>
        <v>530</v>
      </c>
      <c r="L19" s="263">
        <f t="shared" si="0"/>
        <v>325</v>
      </c>
    </row>
    <row r="20" spans="1:12" x14ac:dyDescent="0.3">
      <c r="A20" s="617"/>
      <c r="B20" s="252">
        <v>2</v>
      </c>
      <c r="C20" s="261">
        <v>250</v>
      </c>
      <c r="D20" s="261">
        <v>152</v>
      </c>
      <c r="E20" s="261">
        <v>0</v>
      </c>
      <c r="F20" s="261">
        <v>0</v>
      </c>
      <c r="G20" s="261">
        <v>84</v>
      </c>
      <c r="H20" s="261">
        <v>49</v>
      </c>
      <c r="I20" s="261">
        <v>1</v>
      </c>
      <c r="J20" s="261">
        <v>0</v>
      </c>
      <c r="K20" s="262">
        <f t="shared" si="0"/>
        <v>335</v>
      </c>
      <c r="L20" s="263">
        <f t="shared" si="0"/>
        <v>201</v>
      </c>
    </row>
    <row r="21" spans="1:12" x14ac:dyDescent="0.3">
      <c r="A21" s="617"/>
      <c r="B21" s="252" t="s">
        <v>3</v>
      </c>
      <c r="C21" s="261">
        <v>0</v>
      </c>
      <c r="D21" s="261">
        <v>0</v>
      </c>
      <c r="E21" s="261">
        <v>0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262">
        <f t="shared" si="0"/>
        <v>0</v>
      </c>
      <c r="L21" s="263">
        <f t="shared" si="0"/>
        <v>0</v>
      </c>
    </row>
    <row r="22" spans="1:12" x14ac:dyDescent="0.3">
      <c r="A22" s="618"/>
      <c r="B22" s="252">
        <v>3</v>
      </c>
      <c r="C22" s="261">
        <v>17</v>
      </c>
      <c r="D22" s="261">
        <v>9</v>
      </c>
      <c r="E22" s="261">
        <v>0</v>
      </c>
      <c r="F22" s="261">
        <v>0</v>
      </c>
      <c r="G22" s="261">
        <v>44</v>
      </c>
      <c r="H22" s="261">
        <v>20</v>
      </c>
      <c r="I22" s="261">
        <v>1</v>
      </c>
      <c r="J22" s="261">
        <v>0</v>
      </c>
      <c r="K22" s="262">
        <f t="shared" si="0"/>
        <v>62</v>
      </c>
      <c r="L22" s="263">
        <f t="shared" si="0"/>
        <v>29</v>
      </c>
    </row>
    <row r="23" spans="1:12" x14ac:dyDescent="0.3">
      <c r="A23" s="624" t="s">
        <v>351</v>
      </c>
      <c r="B23" s="625"/>
      <c r="C23" s="270">
        <f>+SUBTOTAL(9,C19:C22)</f>
        <v>682</v>
      </c>
      <c r="D23" s="270">
        <f>+SUBTOTAL(9,D19:D22)</f>
        <v>427</v>
      </c>
      <c r="E23" s="270">
        <f>+SUBTOTAL(9,E19:E22)</f>
        <v>8</v>
      </c>
      <c r="F23" s="270">
        <f>+SUBTOTAL(9,F19:F22)</f>
        <v>6</v>
      </c>
      <c r="G23" s="270">
        <f t="shared" ref="G23:J23" si="4">+SUBTOTAL(9,G19:G22)</f>
        <v>232</v>
      </c>
      <c r="H23" s="270">
        <f t="shared" si="4"/>
        <v>120</v>
      </c>
      <c r="I23" s="270">
        <f t="shared" si="4"/>
        <v>5</v>
      </c>
      <c r="J23" s="270">
        <f t="shared" si="4"/>
        <v>2</v>
      </c>
      <c r="K23" s="270">
        <f t="shared" si="0"/>
        <v>927</v>
      </c>
      <c r="L23" s="271">
        <f t="shared" si="0"/>
        <v>555</v>
      </c>
    </row>
    <row r="24" spans="1:12" x14ac:dyDescent="0.3">
      <c r="A24" s="616" t="s">
        <v>306</v>
      </c>
      <c r="B24" s="252">
        <v>1</v>
      </c>
      <c r="C24" s="261">
        <v>44</v>
      </c>
      <c r="D24" s="261">
        <v>21</v>
      </c>
      <c r="E24" s="261">
        <v>3</v>
      </c>
      <c r="F24" s="261">
        <v>0</v>
      </c>
      <c r="G24" s="261">
        <v>12</v>
      </c>
      <c r="H24" s="261">
        <v>9</v>
      </c>
      <c r="I24" s="261">
        <v>0</v>
      </c>
      <c r="J24" s="261">
        <v>0</v>
      </c>
      <c r="K24" s="262">
        <f t="shared" si="0"/>
        <v>59</v>
      </c>
      <c r="L24" s="263">
        <f t="shared" si="0"/>
        <v>30</v>
      </c>
    </row>
    <row r="25" spans="1:12" x14ac:dyDescent="0.3">
      <c r="A25" s="617"/>
      <c r="B25" s="252">
        <v>2</v>
      </c>
      <c r="C25" s="261">
        <v>24</v>
      </c>
      <c r="D25" s="261">
        <v>10</v>
      </c>
      <c r="E25" s="261">
        <v>5</v>
      </c>
      <c r="F25" s="261">
        <v>1</v>
      </c>
      <c r="G25" s="261">
        <v>13</v>
      </c>
      <c r="H25" s="261">
        <v>13</v>
      </c>
      <c r="I25" s="261">
        <v>1</v>
      </c>
      <c r="J25" s="261">
        <v>1</v>
      </c>
      <c r="K25" s="262">
        <f t="shared" si="0"/>
        <v>43</v>
      </c>
      <c r="L25" s="263">
        <f t="shared" si="0"/>
        <v>25</v>
      </c>
    </row>
    <row r="26" spans="1:12" x14ac:dyDescent="0.3">
      <c r="A26" s="617"/>
      <c r="B26" s="252" t="s">
        <v>3</v>
      </c>
      <c r="C26" s="261">
        <v>0</v>
      </c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1">
        <v>0</v>
      </c>
      <c r="J26" s="261">
        <v>0</v>
      </c>
      <c r="K26" s="262">
        <f t="shared" si="0"/>
        <v>0</v>
      </c>
      <c r="L26" s="263">
        <f t="shared" si="0"/>
        <v>0</v>
      </c>
    </row>
    <row r="27" spans="1:12" x14ac:dyDescent="0.3">
      <c r="A27" s="618"/>
      <c r="B27" s="252">
        <v>3</v>
      </c>
      <c r="C27" s="261">
        <v>8</v>
      </c>
      <c r="D27" s="261">
        <v>4</v>
      </c>
      <c r="E27" s="261">
        <v>0</v>
      </c>
      <c r="F27" s="261">
        <v>0</v>
      </c>
      <c r="G27" s="261">
        <v>7</v>
      </c>
      <c r="H27" s="261">
        <v>0</v>
      </c>
      <c r="I27" s="261">
        <v>0</v>
      </c>
      <c r="J27" s="261">
        <v>0</v>
      </c>
      <c r="K27" s="262">
        <f t="shared" si="0"/>
        <v>15</v>
      </c>
      <c r="L27" s="263">
        <f t="shared" si="0"/>
        <v>4</v>
      </c>
    </row>
    <row r="28" spans="1:12" ht="16.2" thickBot="1" x14ac:dyDescent="0.35">
      <c r="A28" s="624" t="s">
        <v>352</v>
      </c>
      <c r="B28" s="625"/>
      <c r="C28" s="270">
        <f>+SUBTOTAL(9,C24:C27)</f>
        <v>76</v>
      </c>
      <c r="D28" s="270">
        <f>+SUBTOTAL(9,D24:D27)</f>
        <v>35</v>
      </c>
      <c r="E28" s="270">
        <f>+SUBTOTAL(9,E24:E27)</f>
        <v>8</v>
      </c>
      <c r="F28" s="270">
        <f>+SUBTOTAL(9,F24:F27)</f>
        <v>1</v>
      </c>
      <c r="G28" s="270">
        <f t="shared" ref="G28:J28" si="5">+SUBTOTAL(9,G24:G27)</f>
        <v>32</v>
      </c>
      <c r="H28" s="270">
        <f t="shared" si="5"/>
        <v>22</v>
      </c>
      <c r="I28" s="270">
        <f t="shared" si="5"/>
        <v>1</v>
      </c>
      <c r="J28" s="270">
        <f t="shared" si="5"/>
        <v>1</v>
      </c>
      <c r="K28" s="270">
        <f t="shared" si="0"/>
        <v>117</v>
      </c>
      <c r="L28" s="271">
        <f t="shared" si="0"/>
        <v>59</v>
      </c>
    </row>
    <row r="29" spans="1:12" hidden="1" x14ac:dyDescent="0.3">
      <c r="A29" s="251" t="s">
        <v>133</v>
      </c>
      <c r="B29" s="252">
        <v>1</v>
      </c>
      <c r="C29" s="261"/>
      <c r="D29" s="261"/>
      <c r="E29" s="261"/>
      <c r="F29" s="261"/>
      <c r="G29" s="261"/>
      <c r="H29" s="261"/>
      <c r="I29" s="261"/>
      <c r="J29" s="261"/>
      <c r="K29" s="262">
        <f t="shared" si="0"/>
        <v>0</v>
      </c>
      <c r="L29" s="263">
        <f t="shared" si="0"/>
        <v>0</v>
      </c>
    </row>
    <row r="30" spans="1:12" hidden="1" x14ac:dyDescent="0.3">
      <c r="A30" s="251"/>
      <c r="B30" s="252">
        <v>2</v>
      </c>
      <c r="C30" s="261"/>
      <c r="D30" s="261"/>
      <c r="E30" s="261"/>
      <c r="F30" s="261"/>
      <c r="G30" s="261"/>
      <c r="H30" s="261"/>
      <c r="I30" s="261"/>
      <c r="J30" s="261"/>
      <c r="K30" s="262">
        <f t="shared" si="0"/>
        <v>0</v>
      </c>
      <c r="L30" s="263">
        <f t="shared" si="0"/>
        <v>0</v>
      </c>
    </row>
    <row r="31" spans="1:12" hidden="1" x14ac:dyDescent="0.3">
      <c r="A31" s="251"/>
      <c r="B31" s="252" t="s">
        <v>3</v>
      </c>
      <c r="C31" s="261"/>
      <c r="D31" s="261"/>
      <c r="E31" s="261"/>
      <c r="F31" s="261"/>
      <c r="G31" s="261"/>
      <c r="H31" s="261"/>
      <c r="I31" s="261"/>
      <c r="J31" s="261"/>
      <c r="K31" s="262">
        <f t="shared" si="0"/>
        <v>0</v>
      </c>
      <c r="L31" s="263">
        <f t="shared" si="0"/>
        <v>0</v>
      </c>
    </row>
    <row r="32" spans="1:12" hidden="1" x14ac:dyDescent="0.3">
      <c r="A32" s="251"/>
      <c r="B32" s="252">
        <v>3</v>
      </c>
      <c r="C32" s="261"/>
      <c r="D32" s="261"/>
      <c r="E32" s="261"/>
      <c r="F32" s="261"/>
      <c r="G32" s="261"/>
      <c r="H32" s="261"/>
      <c r="I32" s="261"/>
      <c r="J32" s="261"/>
      <c r="K32" s="262">
        <f>+C32+E32+G32+I32</f>
        <v>0</v>
      </c>
      <c r="L32" s="263">
        <f>+D32+F32+H32+J32</f>
        <v>0</v>
      </c>
    </row>
    <row r="33" spans="1:12" ht="16.2" hidden="1" thickBot="1" x14ac:dyDescent="0.35">
      <c r="A33" s="626" t="s">
        <v>134</v>
      </c>
      <c r="B33" s="627"/>
      <c r="C33" s="264">
        <f>+SUBTOTAL(9,C29:C32)</f>
        <v>0</v>
      </c>
      <c r="D33" s="264">
        <f>+SUBTOTAL(9,D29:D32)</f>
        <v>0</v>
      </c>
      <c r="E33" s="264">
        <f>+SUBTOTAL(9,E29:E32)</f>
        <v>0</v>
      </c>
      <c r="F33" s="264">
        <f>+SUBTOTAL(9,F29:F32)</f>
        <v>0</v>
      </c>
      <c r="G33" s="264">
        <f t="shared" ref="G33:J33" si="6">+SUBTOTAL(9,G29:G32)</f>
        <v>0</v>
      </c>
      <c r="H33" s="264">
        <f t="shared" si="6"/>
        <v>0</v>
      </c>
      <c r="I33" s="264">
        <f t="shared" si="6"/>
        <v>0</v>
      </c>
      <c r="J33" s="264">
        <f t="shared" si="6"/>
        <v>0</v>
      </c>
      <c r="K33" s="264">
        <f t="shared" ref="K33:L38" si="7">+C33+E33+G33+I33</f>
        <v>0</v>
      </c>
      <c r="L33" s="265">
        <f t="shared" si="7"/>
        <v>0</v>
      </c>
    </row>
    <row r="34" spans="1:12" ht="15.75" customHeight="1" x14ac:dyDescent="0.3">
      <c r="A34" s="621" t="s">
        <v>137</v>
      </c>
      <c r="B34" s="254">
        <v>1</v>
      </c>
      <c r="C34" s="266">
        <f t="shared" ref="C34:J37" si="8">+C4+C9+C14+C19+C24+C29</f>
        <v>2296</v>
      </c>
      <c r="D34" s="266">
        <f t="shared" si="8"/>
        <v>1913</v>
      </c>
      <c r="E34" s="266">
        <f t="shared" si="8"/>
        <v>48</v>
      </c>
      <c r="F34" s="266">
        <f t="shared" si="8"/>
        <v>30</v>
      </c>
      <c r="G34" s="266">
        <f t="shared" si="8"/>
        <v>647</v>
      </c>
      <c r="H34" s="266">
        <f t="shared" si="8"/>
        <v>539</v>
      </c>
      <c r="I34" s="266">
        <f t="shared" si="8"/>
        <v>11</v>
      </c>
      <c r="J34" s="266">
        <f t="shared" si="8"/>
        <v>8</v>
      </c>
      <c r="K34" s="266">
        <f t="shared" si="7"/>
        <v>3002</v>
      </c>
      <c r="L34" s="267">
        <f t="shared" si="7"/>
        <v>2490</v>
      </c>
    </row>
    <row r="35" spans="1:12" x14ac:dyDescent="0.3">
      <c r="A35" s="622"/>
      <c r="B35" s="255">
        <v>2</v>
      </c>
      <c r="C35" s="262">
        <f t="shared" si="8"/>
        <v>870</v>
      </c>
      <c r="D35" s="262">
        <f t="shared" si="8"/>
        <v>690</v>
      </c>
      <c r="E35" s="262">
        <f t="shared" si="8"/>
        <v>14</v>
      </c>
      <c r="F35" s="262">
        <f t="shared" si="8"/>
        <v>8</v>
      </c>
      <c r="G35" s="262">
        <f t="shared" si="8"/>
        <v>499</v>
      </c>
      <c r="H35" s="262">
        <f t="shared" si="8"/>
        <v>440</v>
      </c>
      <c r="I35" s="262">
        <f t="shared" si="8"/>
        <v>11</v>
      </c>
      <c r="J35" s="262">
        <f t="shared" si="8"/>
        <v>10</v>
      </c>
      <c r="K35" s="262">
        <f t="shared" si="7"/>
        <v>1394</v>
      </c>
      <c r="L35" s="263">
        <f t="shared" si="7"/>
        <v>1148</v>
      </c>
    </row>
    <row r="36" spans="1:12" x14ac:dyDescent="0.3">
      <c r="A36" s="622"/>
      <c r="B36" s="255" t="s">
        <v>3</v>
      </c>
      <c r="C36" s="262">
        <f t="shared" si="8"/>
        <v>0</v>
      </c>
      <c r="D36" s="262">
        <f t="shared" si="8"/>
        <v>0</v>
      </c>
      <c r="E36" s="262">
        <f t="shared" si="8"/>
        <v>0</v>
      </c>
      <c r="F36" s="262">
        <f t="shared" si="8"/>
        <v>0</v>
      </c>
      <c r="G36" s="262">
        <f t="shared" si="8"/>
        <v>0</v>
      </c>
      <c r="H36" s="262">
        <f t="shared" si="8"/>
        <v>0</v>
      </c>
      <c r="I36" s="262">
        <f t="shared" si="8"/>
        <v>0</v>
      </c>
      <c r="J36" s="262">
        <f t="shared" si="8"/>
        <v>0</v>
      </c>
      <c r="K36" s="262">
        <f t="shared" si="7"/>
        <v>0</v>
      </c>
      <c r="L36" s="263">
        <f t="shared" si="7"/>
        <v>0</v>
      </c>
    </row>
    <row r="37" spans="1:12" ht="16.2" thickBot="1" x14ac:dyDescent="0.35">
      <c r="A37" s="623"/>
      <c r="B37" s="256">
        <v>3</v>
      </c>
      <c r="C37" s="268">
        <f t="shared" si="8"/>
        <v>68</v>
      </c>
      <c r="D37" s="268">
        <f t="shared" si="8"/>
        <v>46</v>
      </c>
      <c r="E37" s="268">
        <f t="shared" si="8"/>
        <v>0</v>
      </c>
      <c r="F37" s="268">
        <f t="shared" si="8"/>
        <v>0</v>
      </c>
      <c r="G37" s="268">
        <f t="shared" si="8"/>
        <v>85</v>
      </c>
      <c r="H37" s="268">
        <f t="shared" si="8"/>
        <v>44</v>
      </c>
      <c r="I37" s="268">
        <f t="shared" si="8"/>
        <v>9</v>
      </c>
      <c r="J37" s="268">
        <f t="shared" si="8"/>
        <v>4</v>
      </c>
      <c r="K37" s="268">
        <f t="shared" si="7"/>
        <v>162</v>
      </c>
      <c r="L37" s="269">
        <f t="shared" si="7"/>
        <v>94</v>
      </c>
    </row>
    <row r="38" spans="1:12" ht="16.2" thickBot="1" x14ac:dyDescent="0.35">
      <c r="A38" s="619" t="s">
        <v>353</v>
      </c>
      <c r="B38" s="620"/>
      <c r="C38" s="272">
        <f>SUM(C34:C37)</f>
        <v>3234</v>
      </c>
      <c r="D38" s="272">
        <f>SUM(D34:D37)</f>
        <v>2649</v>
      </c>
      <c r="E38" s="272">
        <f>SUM(E34:E37)</f>
        <v>62</v>
      </c>
      <c r="F38" s="272">
        <f>SUM(F34:F37)</f>
        <v>38</v>
      </c>
      <c r="G38" s="272">
        <f t="shared" ref="G38:J38" si="9">SUM(G34:G37)</f>
        <v>1231</v>
      </c>
      <c r="H38" s="272">
        <f t="shared" si="9"/>
        <v>1023</v>
      </c>
      <c r="I38" s="272">
        <f t="shared" si="9"/>
        <v>31</v>
      </c>
      <c r="J38" s="272">
        <f t="shared" si="9"/>
        <v>22</v>
      </c>
      <c r="K38" s="272">
        <f>+C38+E38+G38+I38</f>
        <v>4558</v>
      </c>
      <c r="L38" s="273">
        <f t="shared" si="7"/>
        <v>3732</v>
      </c>
    </row>
    <row r="39" spans="1:12" x14ac:dyDescent="0.3">
      <c r="A39" s="283" t="s">
        <v>35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</row>
  </sheetData>
  <mergeCells count="19">
    <mergeCell ref="A4:A7"/>
    <mergeCell ref="A9:A12"/>
    <mergeCell ref="A14:A17"/>
    <mergeCell ref="A38:B38"/>
    <mergeCell ref="A34:A37"/>
    <mergeCell ref="A8:B8"/>
    <mergeCell ref="A13:B13"/>
    <mergeCell ref="A18:B18"/>
    <mergeCell ref="A23:B23"/>
    <mergeCell ref="A28:B28"/>
    <mergeCell ref="A33:B33"/>
    <mergeCell ref="A19:A22"/>
    <mergeCell ref="A24:A27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view="pageBreakPreview" zoomScaleNormal="100" zoomScaleSheetLayoutView="100" workbookViewId="0">
      <selection sqref="A1:B1"/>
    </sheetView>
  </sheetViews>
  <sheetFormatPr defaultRowHeight="15.6" x14ac:dyDescent="0.3"/>
  <cols>
    <col min="1" max="1" width="31.5" customWidth="1"/>
    <col min="2" max="2" width="48.09765625" customWidth="1"/>
  </cols>
  <sheetData>
    <row r="1" spans="1:2" ht="50.25" customHeight="1" thickBot="1" x14ac:dyDescent="0.35">
      <c r="A1" s="686" t="s">
        <v>250</v>
      </c>
      <c r="B1" s="686"/>
    </row>
    <row r="2" spans="1:2" s="1" customFormat="1" ht="16.2" thickBot="1" x14ac:dyDescent="0.35">
      <c r="A2" s="95" t="s">
        <v>30</v>
      </c>
      <c r="B2" s="96" t="s">
        <v>90</v>
      </c>
    </row>
    <row r="3" spans="1:2" x14ac:dyDescent="0.3">
      <c r="A3" s="57"/>
      <c r="B3" s="57"/>
    </row>
    <row r="4" spans="1:2" x14ac:dyDescent="0.3">
      <c r="A4" s="2"/>
      <c r="B4" s="2"/>
    </row>
    <row r="5" spans="1:2" x14ac:dyDescent="0.3">
      <c r="A5" s="2"/>
      <c r="B5" s="2"/>
    </row>
    <row r="6" spans="1:2" x14ac:dyDescent="0.3">
      <c r="A6" s="2"/>
      <c r="B6" s="2"/>
    </row>
    <row r="7" spans="1:2" x14ac:dyDescent="0.3">
      <c r="A7" s="2"/>
      <c r="B7" s="2"/>
    </row>
    <row r="8" spans="1:2" x14ac:dyDescent="0.3">
      <c r="A8" s="2"/>
      <c r="B8" s="2"/>
    </row>
    <row r="9" spans="1:2" x14ac:dyDescent="0.3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8"/>
  <sheetViews>
    <sheetView view="pageBreakPreview" zoomScaleNormal="100" zoomScaleSheetLayoutView="100" workbookViewId="0">
      <selection sqref="A1:C1"/>
    </sheetView>
  </sheetViews>
  <sheetFormatPr defaultRowHeight="15.6" x14ac:dyDescent="0.3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 x14ac:dyDescent="0.3">
      <c r="A1" s="686" t="s">
        <v>251</v>
      </c>
      <c r="B1" s="686"/>
      <c r="C1" s="686"/>
    </row>
    <row r="2" spans="1:3" ht="24" customHeight="1" thickBot="1" x14ac:dyDescent="0.35">
      <c r="A2" s="97" t="s">
        <v>88</v>
      </c>
      <c r="B2" s="32"/>
      <c r="C2" s="32"/>
    </row>
    <row r="3" spans="1:3" ht="16.2" thickBot="1" x14ac:dyDescent="0.35">
      <c r="A3" s="98" t="s">
        <v>30</v>
      </c>
      <c r="B3" s="63" t="s">
        <v>90</v>
      </c>
      <c r="C3" s="64" t="s">
        <v>89</v>
      </c>
    </row>
    <row r="4" spans="1:3" x14ac:dyDescent="0.3">
      <c r="A4" s="57"/>
      <c r="B4" s="57"/>
      <c r="C4" s="57"/>
    </row>
    <row r="5" spans="1:3" x14ac:dyDescent="0.3">
      <c r="A5" s="57"/>
      <c r="B5" s="57"/>
      <c r="C5" s="57"/>
    </row>
    <row r="6" spans="1:3" x14ac:dyDescent="0.3">
      <c r="A6" s="57"/>
      <c r="B6" s="57"/>
      <c r="C6" s="57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C10" s="15"/>
    </row>
    <row r="11" spans="1:3" ht="16.2" thickBot="1" x14ac:dyDescent="0.35">
      <c r="A11" s="89" t="s">
        <v>124</v>
      </c>
    </row>
    <row r="12" spans="1:3" ht="16.2" thickBot="1" x14ac:dyDescent="0.35">
      <c r="A12" s="98" t="s">
        <v>30</v>
      </c>
      <c r="B12" s="63" t="s">
        <v>90</v>
      </c>
      <c r="C12" s="64" t="s">
        <v>109</v>
      </c>
    </row>
    <row r="13" spans="1:3" x14ac:dyDescent="0.3">
      <c r="A13" s="57"/>
      <c r="B13" s="57"/>
      <c r="C13" s="57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3" x14ac:dyDescent="0.3">
      <c r="A17" s="2"/>
      <c r="B17" s="2"/>
      <c r="C17" s="2"/>
    </row>
    <row r="18" spans="1:3" x14ac:dyDescent="0.3">
      <c r="C18" s="15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5"/>
  <sheetViews>
    <sheetView view="pageBreakPreview" zoomScaleNormal="100" zoomScaleSheetLayoutView="100" workbookViewId="0">
      <selection sqref="A1:L1"/>
    </sheetView>
  </sheetViews>
  <sheetFormatPr defaultRowHeight="15.6" x14ac:dyDescent="0.3"/>
  <cols>
    <col min="1" max="1" width="3.69921875" customWidth="1"/>
    <col min="2" max="2" width="6.59765625" customWidth="1"/>
    <col min="3" max="3" width="12.69921875" customWidth="1"/>
    <col min="4" max="4" width="6" customWidth="1"/>
    <col min="5" max="5" width="5.19921875" customWidth="1"/>
    <col min="6" max="6" width="12.09765625" customWidth="1"/>
    <col min="7" max="7" width="14.69921875" customWidth="1"/>
    <col min="8" max="8" width="11.59765625" customWidth="1"/>
    <col min="9" max="9" width="10.09765625" customWidth="1"/>
    <col min="10" max="10" width="11.19921875" customWidth="1"/>
    <col min="11" max="11" width="14.69921875" customWidth="1"/>
    <col min="12" max="12" width="10.5" customWidth="1"/>
  </cols>
  <sheetData>
    <row r="1" spans="1:12" ht="21" thickBot="1" x14ac:dyDescent="0.4">
      <c r="A1" s="762" t="s">
        <v>252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</row>
    <row r="2" spans="1:12" ht="138" customHeight="1" thickBot="1" x14ac:dyDescent="0.35">
      <c r="A2" s="111" t="s">
        <v>110</v>
      </c>
      <c r="B2" s="112" t="s">
        <v>30</v>
      </c>
      <c r="C2" s="112" t="s">
        <v>158</v>
      </c>
      <c r="D2" s="112" t="s">
        <v>161</v>
      </c>
      <c r="E2" s="112" t="s">
        <v>160</v>
      </c>
      <c r="F2" s="112" t="s">
        <v>111</v>
      </c>
      <c r="G2" s="112" t="s">
        <v>112</v>
      </c>
      <c r="H2" s="112" t="s">
        <v>99</v>
      </c>
      <c r="I2" s="112" t="s">
        <v>113</v>
      </c>
      <c r="J2" s="112" t="s">
        <v>114</v>
      </c>
      <c r="K2" s="112" t="s">
        <v>115</v>
      </c>
      <c r="L2" s="113" t="s">
        <v>116</v>
      </c>
    </row>
    <row r="3" spans="1:12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">
      <c r="A7" s="2"/>
      <c r="B7" s="2"/>
      <c r="C7" s="2"/>
      <c r="D7" s="2"/>
      <c r="E7" s="13"/>
      <c r="F7" s="2"/>
      <c r="G7" s="2"/>
      <c r="H7" s="2"/>
      <c r="I7" s="2"/>
      <c r="J7" s="2"/>
      <c r="K7" s="13"/>
      <c r="L7" s="13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13"/>
  <sheetViews>
    <sheetView view="pageBreakPreview" zoomScaleNormal="100" zoomScaleSheetLayoutView="100" workbookViewId="0">
      <selection sqref="A1:L1"/>
    </sheetView>
  </sheetViews>
  <sheetFormatPr defaultRowHeight="15.6" x14ac:dyDescent="0.3"/>
  <cols>
    <col min="1" max="1" width="2.19921875" customWidth="1"/>
    <col min="2" max="2" width="6.09765625" bestFit="1" customWidth="1"/>
    <col min="3" max="3" width="9.8984375" bestFit="1" customWidth="1"/>
    <col min="4" max="4" width="5.19921875" customWidth="1"/>
    <col min="5" max="5" width="4.19921875" customWidth="1"/>
    <col min="6" max="6" width="9.5" bestFit="1" customWidth="1"/>
    <col min="7" max="7" width="13.19921875" bestFit="1" customWidth="1"/>
    <col min="8" max="8" width="23.8984375" customWidth="1"/>
    <col min="9" max="9" width="9" customWidth="1"/>
    <col min="10" max="10" width="17.3984375" customWidth="1"/>
    <col min="11" max="11" width="13.69921875" customWidth="1"/>
    <col min="12" max="12" width="9.3984375" bestFit="1" customWidth="1"/>
  </cols>
  <sheetData>
    <row r="1" spans="1:13" ht="20.25" customHeight="1" thickBot="1" x14ac:dyDescent="0.4">
      <c r="A1" s="763" t="s">
        <v>253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247"/>
    </row>
    <row r="2" spans="1:13" s="110" customFormat="1" ht="119.4" thickBot="1" x14ac:dyDescent="0.3">
      <c r="A2" s="106" t="s">
        <v>110</v>
      </c>
      <c r="B2" s="107" t="s">
        <v>30</v>
      </c>
      <c r="C2" s="107" t="s">
        <v>158</v>
      </c>
      <c r="D2" s="107" t="s">
        <v>161</v>
      </c>
      <c r="E2" s="107" t="s">
        <v>160</v>
      </c>
      <c r="F2" s="107" t="s">
        <v>111</v>
      </c>
      <c r="G2" s="107" t="s">
        <v>112</v>
      </c>
      <c r="H2" s="107" t="s">
        <v>99</v>
      </c>
      <c r="I2" s="107" t="s">
        <v>113</v>
      </c>
      <c r="J2" s="107" t="s">
        <v>114</v>
      </c>
      <c r="K2" s="107" t="s">
        <v>115</v>
      </c>
      <c r="L2" s="108" t="s">
        <v>116</v>
      </c>
      <c r="M2" s="109"/>
    </row>
    <row r="3" spans="1:13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05"/>
    </row>
    <row r="4" spans="1:13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105"/>
    </row>
    <row r="5" spans="1:13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105"/>
    </row>
    <row r="6" spans="1:13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105"/>
    </row>
    <row r="7" spans="1:13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105"/>
    </row>
    <row r="8" spans="1:13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105"/>
    </row>
    <row r="9" spans="1:13" x14ac:dyDescent="0.3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105"/>
    </row>
    <row r="10" spans="1:13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105"/>
    </row>
    <row r="11" spans="1:13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105"/>
    </row>
    <row r="12" spans="1:13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105"/>
    </row>
    <row r="13" spans="1:13" x14ac:dyDescent="0.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05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1"/>
  <sheetViews>
    <sheetView view="pageBreakPreview" zoomScaleNormal="100" zoomScaleSheetLayoutView="100" workbookViewId="0">
      <selection activeCell="B26" sqref="B26"/>
    </sheetView>
  </sheetViews>
  <sheetFormatPr defaultRowHeight="15.6" x14ac:dyDescent="0.3"/>
  <cols>
    <col min="1" max="1" width="18.19921875" customWidth="1"/>
    <col min="2" max="2" width="23.5" customWidth="1"/>
    <col min="3" max="3" width="32.69921875" customWidth="1"/>
    <col min="4" max="4" width="22" customWidth="1"/>
    <col min="5" max="5" width="15.8984375" customWidth="1"/>
  </cols>
  <sheetData>
    <row r="1" spans="1:5" ht="21" thickBot="1" x14ac:dyDescent="0.4">
      <c r="A1" s="764" t="s">
        <v>254</v>
      </c>
      <c r="B1" s="764"/>
      <c r="C1" s="764"/>
      <c r="D1" s="764"/>
      <c r="E1" s="764"/>
    </row>
    <row r="2" spans="1:5" s="1" customFormat="1" ht="16.2" thickBot="1" x14ac:dyDescent="0.35">
      <c r="A2" s="95" t="s">
        <v>91</v>
      </c>
      <c r="B2" s="100" t="s">
        <v>92</v>
      </c>
      <c r="C2" s="100" t="s">
        <v>93</v>
      </c>
      <c r="D2" s="100" t="s">
        <v>94</v>
      </c>
      <c r="E2" s="96" t="s">
        <v>95</v>
      </c>
    </row>
    <row r="3" spans="1:5" s="1" customFormat="1" x14ac:dyDescent="0.3">
      <c r="A3" s="99"/>
      <c r="B3" s="99"/>
      <c r="C3" s="99"/>
      <c r="D3" s="99"/>
      <c r="E3" s="99"/>
    </row>
    <row r="4" spans="1:5" s="1" customFormat="1" x14ac:dyDescent="0.3">
      <c r="A4" s="99"/>
      <c r="B4" s="99"/>
      <c r="C4" s="99"/>
      <c r="D4" s="99"/>
      <c r="E4" s="99"/>
    </row>
    <row r="5" spans="1:5" s="1" customFormat="1" x14ac:dyDescent="0.3">
      <c r="A5" s="99"/>
      <c r="B5" s="99"/>
      <c r="C5" s="99"/>
      <c r="D5" s="99"/>
      <c r="E5" s="99"/>
    </row>
    <row r="6" spans="1:5" s="1" customFormat="1" x14ac:dyDescent="0.3">
      <c r="A6" s="36"/>
      <c r="B6" s="36"/>
      <c r="C6" s="36"/>
      <c r="D6" s="36"/>
      <c r="E6" s="36"/>
    </row>
    <row r="7" spans="1:5" s="1" customFormat="1" x14ac:dyDescent="0.3">
      <c r="A7" s="36"/>
      <c r="B7" s="36"/>
      <c r="C7" s="36"/>
      <c r="D7" s="36"/>
      <c r="E7" s="36"/>
    </row>
    <row r="8" spans="1:5" s="1" customFormat="1" x14ac:dyDescent="0.3">
      <c r="A8" s="36"/>
      <c r="B8" s="36"/>
      <c r="C8" s="36"/>
      <c r="D8" s="36"/>
      <c r="E8" s="36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D11" s="15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D87E-400A-4D88-9409-69F4E7286843}">
  <dimension ref="A1:B18"/>
  <sheetViews>
    <sheetView topLeftCell="A4" workbookViewId="0">
      <selection sqref="A1:B1"/>
    </sheetView>
  </sheetViews>
  <sheetFormatPr defaultRowHeight="15.6" x14ac:dyDescent="0.3"/>
  <cols>
    <col min="1" max="1" width="31.5" customWidth="1"/>
    <col min="2" max="2" width="48.09765625" customWidth="1"/>
  </cols>
  <sheetData>
    <row r="1" spans="1:2" ht="36" customHeight="1" thickBot="1" x14ac:dyDescent="0.35">
      <c r="A1" s="730" t="s">
        <v>250</v>
      </c>
      <c r="B1" s="730"/>
    </row>
    <row r="2" spans="1:2" s="1" customFormat="1" ht="16.2" thickBot="1" x14ac:dyDescent="0.35">
      <c r="A2" s="477" t="s">
        <v>30</v>
      </c>
      <c r="B2" s="478" t="s">
        <v>90</v>
      </c>
    </row>
    <row r="3" spans="1:2" x14ac:dyDescent="0.3">
      <c r="A3" s="356" t="s">
        <v>420</v>
      </c>
      <c r="B3" s="356" t="s">
        <v>421</v>
      </c>
    </row>
    <row r="4" spans="1:2" x14ac:dyDescent="0.3">
      <c r="A4" s="360" t="s">
        <v>420</v>
      </c>
      <c r="B4" s="360" t="s">
        <v>422</v>
      </c>
    </row>
    <row r="5" spans="1:2" x14ac:dyDescent="0.3">
      <c r="A5" s="360" t="s">
        <v>420</v>
      </c>
      <c r="B5" s="360" t="s">
        <v>383</v>
      </c>
    </row>
    <row r="6" spans="1:2" x14ac:dyDescent="0.3">
      <c r="A6" s="360" t="s">
        <v>420</v>
      </c>
      <c r="B6" s="360" t="s">
        <v>423</v>
      </c>
    </row>
    <row r="7" spans="1:2" x14ac:dyDescent="0.3">
      <c r="A7" s="360" t="s">
        <v>420</v>
      </c>
      <c r="B7" s="360" t="s">
        <v>379</v>
      </c>
    </row>
    <row r="8" spans="1:2" x14ac:dyDescent="0.3">
      <c r="A8" s="360" t="s">
        <v>284</v>
      </c>
      <c r="B8" s="360" t="s">
        <v>424</v>
      </c>
    </row>
    <row r="9" spans="1:2" x14ac:dyDescent="0.3">
      <c r="A9" s="360" t="s">
        <v>284</v>
      </c>
      <c r="B9" s="360" t="s">
        <v>425</v>
      </c>
    </row>
    <row r="10" spans="1:2" x14ac:dyDescent="0.3">
      <c r="A10" s="360" t="s">
        <v>276</v>
      </c>
      <c r="B10" s="360" t="s">
        <v>426</v>
      </c>
    </row>
    <row r="11" spans="1:2" x14ac:dyDescent="0.3">
      <c r="A11" s="360" t="s">
        <v>276</v>
      </c>
      <c r="B11" s="360" t="s">
        <v>386</v>
      </c>
    </row>
    <row r="12" spans="1:2" x14ac:dyDescent="0.3">
      <c r="A12" s="360" t="s">
        <v>276</v>
      </c>
      <c r="B12" s="360" t="s">
        <v>370</v>
      </c>
    </row>
    <row r="13" spans="1:2" x14ac:dyDescent="0.3">
      <c r="A13" s="360" t="s">
        <v>306</v>
      </c>
      <c r="B13" s="360" t="s">
        <v>423</v>
      </c>
    </row>
    <row r="14" spans="1:2" x14ac:dyDescent="0.3">
      <c r="A14" s="360" t="s">
        <v>306</v>
      </c>
      <c r="B14" s="360" t="s">
        <v>373</v>
      </c>
    </row>
    <row r="15" spans="1:2" x14ac:dyDescent="0.3">
      <c r="A15" s="360" t="s">
        <v>427</v>
      </c>
      <c r="B15" s="360" t="s">
        <v>428</v>
      </c>
    </row>
    <row r="16" spans="1:2" x14ac:dyDescent="0.3">
      <c r="A16" s="360" t="s">
        <v>427</v>
      </c>
      <c r="B16" s="360" t="s">
        <v>375</v>
      </c>
    </row>
    <row r="17" spans="1:2" x14ac:dyDescent="0.3">
      <c r="A17" s="360" t="s">
        <v>427</v>
      </c>
      <c r="B17" s="360" t="s">
        <v>405</v>
      </c>
    </row>
    <row r="18" spans="1:2" x14ac:dyDescent="0.3">
      <c r="A18" s="360" t="s">
        <v>427</v>
      </c>
      <c r="B18" s="360" t="s">
        <v>388</v>
      </c>
    </row>
  </sheetData>
  <mergeCells count="1">
    <mergeCell ref="A1:B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E82DD-7CE2-4C68-A255-F061F3276347}">
  <dimension ref="A1:H11"/>
  <sheetViews>
    <sheetView workbookViewId="0">
      <selection activeCell="A11" sqref="A11"/>
    </sheetView>
  </sheetViews>
  <sheetFormatPr defaultRowHeight="15.6" x14ac:dyDescent="0.3"/>
  <cols>
    <col min="1" max="1" width="20.19921875" customWidth="1"/>
    <col min="2" max="2" width="21.59765625" customWidth="1"/>
    <col min="3" max="3" width="34.69921875" customWidth="1"/>
    <col min="4" max="4" width="30.69921875" customWidth="1"/>
  </cols>
  <sheetData>
    <row r="1" spans="1:8" ht="50.25" customHeight="1" x14ac:dyDescent="0.3">
      <c r="A1" s="730" t="s">
        <v>251</v>
      </c>
      <c r="B1" s="730"/>
      <c r="C1" s="730"/>
    </row>
    <row r="2" spans="1:8" ht="16.2" thickBot="1" x14ac:dyDescent="0.35">
      <c r="A2" s="541" t="s">
        <v>88</v>
      </c>
      <c r="B2" s="542"/>
      <c r="C2" s="542"/>
    </row>
    <row r="3" spans="1:8" ht="16.2" thickBot="1" x14ac:dyDescent="0.35">
      <c r="A3" s="543" t="s">
        <v>30</v>
      </c>
      <c r="B3" s="367" t="s">
        <v>90</v>
      </c>
      <c r="C3" s="396" t="s">
        <v>89</v>
      </c>
    </row>
    <row r="4" spans="1:8" x14ac:dyDescent="0.3">
      <c r="A4" s="582"/>
      <c r="B4" s="582"/>
      <c r="C4" s="582"/>
    </row>
    <row r="5" spans="1:8" x14ac:dyDescent="0.3">
      <c r="A5" s="765" t="s">
        <v>899</v>
      </c>
      <c r="B5" s="766"/>
      <c r="C5" s="766"/>
      <c r="D5" s="766"/>
      <c r="E5" s="766"/>
      <c r="F5" s="766"/>
      <c r="G5" s="766"/>
      <c r="H5" s="766"/>
    </row>
    <row r="6" spans="1:8" x14ac:dyDescent="0.3">
      <c r="A6" s="257"/>
      <c r="B6" s="257"/>
      <c r="C6" s="257"/>
    </row>
    <row r="7" spans="1:8" ht="16.2" thickBot="1" x14ac:dyDescent="0.35">
      <c r="A7" s="409" t="s">
        <v>124</v>
      </c>
      <c r="B7" s="257"/>
      <c r="C7" s="257"/>
    </row>
    <row r="8" spans="1:8" ht="16.2" thickBot="1" x14ac:dyDescent="0.35">
      <c r="A8" s="543" t="s">
        <v>30</v>
      </c>
      <c r="B8" s="367" t="s">
        <v>90</v>
      </c>
      <c r="C8" s="396" t="s">
        <v>109</v>
      </c>
    </row>
    <row r="9" spans="1:8" ht="37.200000000000003" customHeight="1" x14ac:dyDescent="0.3">
      <c r="A9" s="585" t="s">
        <v>420</v>
      </c>
      <c r="B9" s="583" t="s">
        <v>905</v>
      </c>
      <c r="C9" s="584">
        <v>43272</v>
      </c>
    </row>
    <row r="10" spans="1:8" x14ac:dyDescent="0.3">
      <c r="A10" s="765"/>
      <c r="B10" s="766"/>
      <c r="C10" s="766"/>
      <c r="D10" s="766"/>
      <c r="E10" s="766"/>
      <c r="F10" s="766"/>
      <c r="G10" s="766"/>
      <c r="H10" s="766"/>
    </row>
    <row r="11" spans="1:8" x14ac:dyDescent="0.3">
      <c r="C11" s="15"/>
    </row>
  </sheetData>
  <mergeCells count="3">
    <mergeCell ref="A1:C1"/>
    <mergeCell ref="A10:H10"/>
    <mergeCell ref="A5:H5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7348E-54EA-4C72-A310-F817F5716FBB}">
  <dimension ref="A1:L108"/>
  <sheetViews>
    <sheetView topLeftCell="A101" workbookViewId="0">
      <selection activeCell="A107" sqref="A107"/>
    </sheetView>
  </sheetViews>
  <sheetFormatPr defaultRowHeight="15.6" x14ac:dyDescent="0.3"/>
  <cols>
    <col min="1" max="1" width="3.69921875" customWidth="1"/>
    <col min="2" max="2" width="6" customWidth="1"/>
    <col min="3" max="3" width="10.5" customWidth="1"/>
    <col min="4" max="4" width="5.19921875" customWidth="1"/>
    <col min="5" max="5" width="6.69921875" customWidth="1"/>
    <col min="6" max="6" width="9.09765625" customWidth="1"/>
    <col min="7" max="7" width="13.3984375" customWidth="1"/>
    <col min="8" max="8" width="31.09765625" customWidth="1"/>
    <col min="9" max="9" width="9.19921875" customWidth="1"/>
    <col min="10" max="10" width="10.59765625" customWidth="1"/>
    <col min="11" max="11" width="9.3984375" customWidth="1"/>
    <col min="12" max="12" width="9" customWidth="1"/>
  </cols>
  <sheetData>
    <row r="1" spans="1:12" ht="21.75" customHeight="1" thickBot="1" x14ac:dyDescent="0.35">
      <c r="A1" s="767" t="s">
        <v>252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</row>
    <row r="2" spans="1:12" ht="170.25" customHeight="1" thickBot="1" x14ac:dyDescent="0.35">
      <c r="A2" s="544" t="s">
        <v>110</v>
      </c>
      <c r="B2" s="285" t="s">
        <v>30</v>
      </c>
      <c r="C2" s="285" t="s">
        <v>760</v>
      </c>
      <c r="D2" s="285" t="s">
        <v>761</v>
      </c>
      <c r="E2" s="285" t="s">
        <v>762</v>
      </c>
      <c r="F2" s="285" t="s">
        <v>111</v>
      </c>
      <c r="G2" s="285" t="s">
        <v>112</v>
      </c>
      <c r="H2" s="285" t="s">
        <v>99</v>
      </c>
      <c r="I2" s="285" t="s">
        <v>763</v>
      </c>
      <c r="J2" s="285" t="s">
        <v>764</v>
      </c>
      <c r="K2" s="285" t="s">
        <v>765</v>
      </c>
      <c r="L2" s="303" t="s">
        <v>116</v>
      </c>
    </row>
    <row r="3" spans="1:12" ht="39.6" x14ac:dyDescent="0.3">
      <c r="A3" s="261">
        <v>1</v>
      </c>
      <c r="B3" s="258" t="s">
        <v>429</v>
      </c>
      <c r="C3" s="258" t="s">
        <v>430</v>
      </c>
      <c r="D3" s="258" t="s">
        <v>431</v>
      </c>
      <c r="E3" s="258" t="s">
        <v>263</v>
      </c>
      <c r="F3" s="453" t="s">
        <v>432</v>
      </c>
      <c r="G3" s="294" t="s">
        <v>433</v>
      </c>
      <c r="H3" s="294" t="s">
        <v>434</v>
      </c>
      <c r="I3" s="258" t="s">
        <v>435</v>
      </c>
      <c r="J3" s="479">
        <v>3196</v>
      </c>
      <c r="K3" s="57"/>
      <c r="L3" s="57"/>
    </row>
    <row r="4" spans="1:12" ht="39.6" x14ac:dyDescent="0.3">
      <c r="A4" s="261">
        <v>2</v>
      </c>
      <c r="B4" s="261" t="s">
        <v>429</v>
      </c>
      <c r="C4" s="258" t="s">
        <v>430</v>
      </c>
      <c r="D4" s="258" t="s">
        <v>431</v>
      </c>
      <c r="E4" s="258" t="s">
        <v>263</v>
      </c>
      <c r="F4" s="453" t="s">
        <v>436</v>
      </c>
      <c r="G4" s="294" t="s">
        <v>437</v>
      </c>
      <c r="H4" s="294" t="s">
        <v>438</v>
      </c>
      <c r="I4" s="261" t="s">
        <v>435</v>
      </c>
      <c r="J4" s="480">
        <v>4505</v>
      </c>
      <c r="K4" s="2"/>
      <c r="L4" s="2"/>
    </row>
    <row r="5" spans="1:12" ht="39.6" x14ac:dyDescent="0.3">
      <c r="A5" s="261">
        <v>3</v>
      </c>
      <c r="B5" s="258" t="s">
        <v>429</v>
      </c>
      <c r="C5" s="258" t="s">
        <v>430</v>
      </c>
      <c r="D5" s="258" t="s">
        <v>431</v>
      </c>
      <c r="E5" s="258" t="s">
        <v>263</v>
      </c>
      <c r="F5" s="453" t="s">
        <v>439</v>
      </c>
      <c r="G5" s="294" t="s">
        <v>440</v>
      </c>
      <c r="H5" s="294" t="s">
        <v>441</v>
      </c>
      <c r="I5" s="261" t="s">
        <v>442</v>
      </c>
      <c r="J5" s="480">
        <v>6642</v>
      </c>
      <c r="K5" s="2"/>
      <c r="L5" s="2"/>
    </row>
    <row r="6" spans="1:12" ht="52.8" x14ac:dyDescent="0.3">
      <c r="A6" s="261">
        <v>4</v>
      </c>
      <c r="B6" s="261" t="s">
        <v>429</v>
      </c>
      <c r="C6" s="258" t="s">
        <v>430</v>
      </c>
      <c r="D6" s="258" t="s">
        <v>431</v>
      </c>
      <c r="E6" s="258" t="s">
        <v>263</v>
      </c>
      <c r="F6" s="453" t="s">
        <v>443</v>
      </c>
      <c r="G6" s="294" t="s">
        <v>444</v>
      </c>
      <c r="H6" s="294" t="s">
        <v>445</v>
      </c>
      <c r="I6" s="375" t="s">
        <v>435</v>
      </c>
      <c r="J6" s="481">
        <v>2740</v>
      </c>
      <c r="K6" s="2"/>
      <c r="L6" s="2"/>
    </row>
    <row r="7" spans="1:12" ht="39.6" x14ac:dyDescent="0.3">
      <c r="A7" s="261">
        <v>5</v>
      </c>
      <c r="B7" s="261" t="s">
        <v>429</v>
      </c>
      <c r="C7" s="261" t="s">
        <v>430</v>
      </c>
      <c r="D7" s="261" t="s">
        <v>431</v>
      </c>
      <c r="E7" s="261" t="s">
        <v>263</v>
      </c>
      <c r="F7" s="405" t="s">
        <v>446</v>
      </c>
      <c r="G7" s="295" t="s">
        <v>447</v>
      </c>
      <c r="H7" s="295" t="s">
        <v>448</v>
      </c>
      <c r="I7" s="261" t="s">
        <v>442</v>
      </c>
      <c r="J7" s="480">
        <v>3538</v>
      </c>
      <c r="K7" s="13"/>
      <c r="L7" s="13"/>
    </row>
    <row r="8" spans="1:12" ht="39.6" x14ac:dyDescent="0.3">
      <c r="A8" s="261">
        <v>6</v>
      </c>
      <c r="B8" s="261" t="s">
        <v>429</v>
      </c>
      <c r="C8" s="261" t="s">
        <v>430</v>
      </c>
      <c r="D8" s="261" t="s">
        <v>431</v>
      </c>
      <c r="E8" s="261" t="s">
        <v>263</v>
      </c>
      <c r="F8" s="405" t="s">
        <v>449</v>
      </c>
      <c r="G8" s="295" t="s">
        <v>450</v>
      </c>
      <c r="H8" s="295" t="s">
        <v>451</v>
      </c>
      <c r="I8" s="261" t="s">
        <v>442</v>
      </c>
      <c r="J8" s="480">
        <v>4013</v>
      </c>
      <c r="K8" s="2"/>
      <c r="L8" s="2"/>
    </row>
    <row r="9" spans="1:12" ht="52.8" x14ac:dyDescent="0.3">
      <c r="A9" s="261">
        <v>7</v>
      </c>
      <c r="B9" s="258" t="s">
        <v>429</v>
      </c>
      <c r="C9" s="258" t="s">
        <v>430</v>
      </c>
      <c r="D9" s="258" t="s">
        <v>431</v>
      </c>
      <c r="E9" s="258" t="s">
        <v>263</v>
      </c>
      <c r="F9" s="453" t="s">
        <v>452</v>
      </c>
      <c r="G9" s="294" t="s">
        <v>453</v>
      </c>
      <c r="H9" s="294" t="s">
        <v>454</v>
      </c>
      <c r="I9" s="261" t="s">
        <v>435</v>
      </c>
      <c r="J9" s="480">
        <v>8657</v>
      </c>
      <c r="K9" s="2"/>
      <c r="L9" s="2"/>
    </row>
    <row r="10" spans="1:12" ht="39.6" x14ac:dyDescent="0.3">
      <c r="A10" s="261">
        <v>8</v>
      </c>
      <c r="B10" s="261" t="s">
        <v>429</v>
      </c>
      <c r="C10" s="258" t="s">
        <v>430</v>
      </c>
      <c r="D10" s="258" t="s">
        <v>431</v>
      </c>
      <c r="E10" s="258" t="s">
        <v>263</v>
      </c>
      <c r="F10" s="453" t="s">
        <v>455</v>
      </c>
      <c r="G10" s="294" t="s">
        <v>456</v>
      </c>
      <c r="H10" s="294" t="s">
        <v>457</v>
      </c>
      <c r="I10" s="261" t="s">
        <v>435</v>
      </c>
      <c r="J10" s="480">
        <v>7253</v>
      </c>
      <c r="K10" s="2"/>
      <c r="L10" s="2"/>
    </row>
    <row r="11" spans="1:12" ht="39.6" x14ac:dyDescent="0.3">
      <c r="A11" s="261">
        <v>9</v>
      </c>
      <c r="B11" s="258" t="s">
        <v>429</v>
      </c>
      <c r="C11" s="258" t="s">
        <v>430</v>
      </c>
      <c r="D11" s="258" t="s">
        <v>431</v>
      </c>
      <c r="E11" s="258" t="s">
        <v>263</v>
      </c>
      <c r="F11" s="453" t="s">
        <v>458</v>
      </c>
      <c r="G11" s="294" t="s">
        <v>459</v>
      </c>
      <c r="H11" s="294" t="s">
        <v>460</v>
      </c>
      <c r="I11" s="261" t="s">
        <v>461</v>
      </c>
      <c r="J11" s="480">
        <v>5511</v>
      </c>
      <c r="K11" s="2"/>
      <c r="L11" s="2"/>
    </row>
    <row r="12" spans="1:12" ht="39.6" x14ac:dyDescent="0.3">
      <c r="A12" s="261">
        <v>10</v>
      </c>
      <c r="B12" s="261" t="s">
        <v>429</v>
      </c>
      <c r="C12" s="258" t="s">
        <v>430</v>
      </c>
      <c r="D12" s="258" t="s">
        <v>431</v>
      </c>
      <c r="E12" s="258" t="s">
        <v>263</v>
      </c>
      <c r="F12" s="453" t="s">
        <v>462</v>
      </c>
      <c r="G12" s="294" t="s">
        <v>463</v>
      </c>
      <c r="H12" s="294" t="s">
        <v>464</v>
      </c>
      <c r="I12" s="261" t="s">
        <v>465</v>
      </c>
      <c r="J12" s="480">
        <v>7275</v>
      </c>
      <c r="K12" s="2"/>
      <c r="L12" s="2"/>
    </row>
    <row r="13" spans="1:12" ht="66" x14ac:dyDescent="0.3">
      <c r="A13" s="261">
        <v>11</v>
      </c>
      <c r="B13" s="261" t="s">
        <v>429</v>
      </c>
      <c r="C13" s="261" t="s">
        <v>430</v>
      </c>
      <c r="D13" s="261" t="s">
        <v>431</v>
      </c>
      <c r="E13" s="261" t="s">
        <v>263</v>
      </c>
      <c r="F13" s="405" t="s">
        <v>466</v>
      </c>
      <c r="G13" s="295" t="s">
        <v>467</v>
      </c>
      <c r="H13" s="295" t="s">
        <v>468</v>
      </c>
      <c r="I13" s="261" t="s">
        <v>465</v>
      </c>
      <c r="J13" s="480">
        <v>4974</v>
      </c>
      <c r="K13" s="2"/>
      <c r="L13" s="2"/>
    </row>
    <row r="14" spans="1:12" ht="39.6" x14ac:dyDescent="0.3">
      <c r="A14" s="261">
        <v>12</v>
      </c>
      <c r="B14" s="261" t="s">
        <v>429</v>
      </c>
      <c r="C14" s="258" t="s">
        <v>430</v>
      </c>
      <c r="D14" s="258" t="s">
        <v>431</v>
      </c>
      <c r="E14" s="258" t="s">
        <v>263</v>
      </c>
      <c r="F14" s="453" t="s">
        <v>469</v>
      </c>
      <c r="G14" s="294" t="s">
        <v>470</v>
      </c>
      <c r="H14" s="294" t="s">
        <v>471</v>
      </c>
      <c r="I14" s="261" t="s">
        <v>472</v>
      </c>
      <c r="J14" s="480">
        <v>2364</v>
      </c>
      <c r="K14" s="2"/>
      <c r="L14" s="2"/>
    </row>
    <row r="15" spans="1:12" ht="52.8" x14ac:dyDescent="0.3">
      <c r="A15" s="261">
        <v>13</v>
      </c>
      <c r="B15" s="258" t="s">
        <v>429</v>
      </c>
      <c r="C15" s="258" t="s">
        <v>430</v>
      </c>
      <c r="D15" s="258" t="s">
        <v>431</v>
      </c>
      <c r="E15" s="258" t="s">
        <v>263</v>
      </c>
      <c r="F15" s="453" t="s">
        <v>473</v>
      </c>
      <c r="G15" s="294" t="s">
        <v>474</v>
      </c>
      <c r="H15" s="294" t="s">
        <v>475</v>
      </c>
      <c r="I15" s="261" t="s">
        <v>472</v>
      </c>
      <c r="J15" s="480">
        <v>4124</v>
      </c>
      <c r="K15" s="2"/>
      <c r="L15" s="2"/>
    </row>
    <row r="16" spans="1:12" ht="39.6" x14ac:dyDescent="0.3">
      <c r="A16" s="375">
        <v>14</v>
      </c>
      <c r="B16" s="375" t="s">
        <v>429</v>
      </c>
      <c r="C16" s="375" t="s">
        <v>430</v>
      </c>
      <c r="D16" s="375" t="s">
        <v>431</v>
      </c>
      <c r="E16" s="375" t="s">
        <v>263</v>
      </c>
      <c r="F16" s="405" t="s">
        <v>476</v>
      </c>
      <c r="G16" s="295" t="s">
        <v>477</v>
      </c>
      <c r="H16" s="295" t="s">
        <v>478</v>
      </c>
      <c r="I16" s="375" t="s">
        <v>479</v>
      </c>
      <c r="J16" s="481">
        <v>4870</v>
      </c>
      <c r="K16" s="2"/>
      <c r="L16" s="2"/>
    </row>
    <row r="17" spans="1:12" ht="39.6" x14ac:dyDescent="0.3">
      <c r="A17" s="375">
        <v>15</v>
      </c>
      <c r="B17" s="261" t="s">
        <v>480</v>
      </c>
      <c r="C17" s="261" t="s">
        <v>430</v>
      </c>
      <c r="D17" s="261" t="s">
        <v>431</v>
      </c>
      <c r="E17" s="261" t="s">
        <v>263</v>
      </c>
      <c r="F17" s="335" t="s">
        <v>481</v>
      </c>
      <c r="G17" s="327" t="s">
        <v>482</v>
      </c>
      <c r="H17" s="327" t="s">
        <v>483</v>
      </c>
      <c r="I17" s="335" t="s">
        <v>465</v>
      </c>
      <c r="J17" s="482">
        <v>7362</v>
      </c>
      <c r="K17" s="360"/>
      <c r="L17" s="360"/>
    </row>
    <row r="18" spans="1:12" ht="39.6" x14ac:dyDescent="0.3">
      <c r="A18" s="375">
        <v>16</v>
      </c>
      <c r="B18" s="261" t="s">
        <v>480</v>
      </c>
      <c r="C18" s="261" t="s">
        <v>430</v>
      </c>
      <c r="D18" s="261" t="s">
        <v>431</v>
      </c>
      <c r="E18" s="261" t="s">
        <v>263</v>
      </c>
      <c r="F18" s="335" t="s">
        <v>484</v>
      </c>
      <c r="G18" s="327" t="s">
        <v>485</v>
      </c>
      <c r="H18" s="483" t="s">
        <v>486</v>
      </c>
      <c r="I18" s="335" t="s">
        <v>435</v>
      </c>
      <c r="J18" s="484">
        <v>9652</v>
      </c>
      <c r="K18" s="485"/>
      <c r="L18" s="335"/>
    </row>
    <row r="19" spans="1:12" ht="52.8" x14ac:dyDescent="0.3">
      <c r="A19" s="375">
        <v>17</v>
      </c>
      <c r="B19" s="261" t="s">
        <v>480</v>
      </c>
      <c r="C19" s="261" t="s">
        <v>430</v>
      </c>
      <c r="D19" s="261" t="s">
        <v>431</v>
      </c>
      <c r="E19" s="261" t="s">
        <v>263</v>
      </c>
      <c r="F19" s="335" t="s">
        <v>487</v>
      </c>
      <c r="G19" s="327" t="s">
        <v>488</v>
      </c>
      <c r="H19" s="483" t="s">
        <v>489</v>
      </c>
      <c r="I19" s="335" t="s">
        <v>442</v>
      </c>
      <c r="J19" s="484">
        <v>3401</v>
      </c>
      <c r="K19" s="485"/>
      <c r="L19" s="486" t="s">
        <v>490</v>
      </c>
    </row>
    <row r="20" spans="1:12" ht="26.4" x14ac:dyDescent="0.3">
      <c r="A20" s="375">
        <v>18</v>
      </c>
      <c r="B20" s="261" t="s">
        <v>480</v>
      </c>
      <c r="C20" s="261" t="s">
        <v>430</v>
      </c>
      <c r="D20" s="261" t="s">
        <v>431</v>
      </c>
      <c r="E20" s="261" t="s">
        <v>263</v>
      </c>
      <c r="F20" s="335" t="s">
        <v>491</v>
      </c>
      <c r="G20" s="327" t="s">
        <v>492</v>
      </c>
      <c r="H20" s="483" t="s">
        <v>493</v>
      </c>
      <c r="I20" s="335" t="s">
        <v>435</v>
      </c>
      <c r="J20" s="487">
        <v>4755</v>
      </c>
      <c r="K20" s="485"/>
      <c r="L20" s="360"/>
    </row>
    <row r="21" spans="1:12" ht="79.8" x14ac:dyDescent="0.3">
      <c r="A21" s="375">
        <v>19</v>
      </c>
      <c r="B21" s="261" t="s">
        <v>480</v>
      </c>
      <c r="C21" s="261" t="s">
        <v>430</v>
      </c>
      <c r="D21" s="261" t="s">
        <v>431</v>
      </c>
      <c r="E21" s="261" t="s">
        <v>263</v>
      </c>
      <c r="F21" s="488" t="s">
        <v>494</v>
      </c>
      <c r="G21" s="489" t="s">
        <v>495</v>
      </c>
      <c r="H21" s="489" t="s">
        <v>496</v>
      </c>
      <c r="I21" s="261" t="s">
        <v>497</v>
      </c>
      <c r="J21" s="487">
        <v>2598</v>
      </c>
      <c r="K21" s="485"/>
      <c r="L21" s="468" t="s">
        <v>498</v>
      </c>
    </row>
    <row r="22" spans="1:12" ht="26.4" x14ac:dyDescent="0.3">
      <c r="A22" s="375">
        <v>20</v>
      </c>
      <c r="B22" s="261" t="s">
        <v>480</v>
      </c>
      <c r="C22" s="261" t="s">
        <v>430</v>
      </c>
      <c r="D22" s="261" t="s">
        <v>431</v>
      </c>
      <c r="E22" s="261" t="s">
        <v>263</v>
      </c>
      <c r="F22" s="335" t="s">
        <v>499</v>
      </c>
      <c r="G22" s="327" t="s">
        <v>500</v>
      </c>
      <c r="H22" s="483" t="s">
        <v>501</v>
      </c>
      <c r="I22" s="261" t="s">
        <v>502</v>
      </c>
      <c r="J22" s="482">
        <v>4694</v>
      </c>
      <c r="K22" s="485"/>
      <c r="L22" s="468"/>
    </row>
    <row r="23" spans="1:12" ht="52.8" x14ac:dyDescent="0.3">
      <c r="A23" s="375">
        <v>21</v>
      </c>
      <c r="B23" s="261" t="s">
        <v>480</v>
      </c>
      <c r="C23" s="261" t="s">
        <v>430</v>
      </c>
      <c r="D23" s="261" t="s">
        <v>431</v>
      </c>
      <c r="E23" s="261" t="s">
        <v>263</v>
      </c>
      <c r="F23" s="335" t="s">
        <v>503</v>
      </c>
      <c r="G23" s="327" t="s">
        <v>504</v>
      </c>
      <c r="H23" s="327" t="s">
        <v>505</v>
      </c>
      <c r="I23" s="261" t="s">
        <v>472</v>
      </c>
      <c r="J23" s="482">
        <v>9174</v>
      </c>
      <c r="K23" s="485"/>
      <c r="L23" s="360"/>
    </row>
    <row r="24" spans="1:12" ht="53.4" x14ac:dyDescent="0.3">
      <c r="A24" s="375">
        <v>22</v>
      </c>
      <c r="B24" s="261" t="s">
        <v>480</v>
      </c>
      <c r="C24" s="261" t="s">
        <v>430</v>
      </c>
      <c r="D24" s="261" t="s">
        <v>431</v>
      </c>
      <c r="E24" s="261" t="s">
        <v>263</v>
      </c>
      <c r="F24" s="335" t="s">
        <v>506</v>
      </c>
      <c r="G24" s="327" t="s">
        <v>507</v>
      </c>
      <c r="H24" s="327" t="s">
        <v>508</v>
      </c>
      <c r="I24" s="261" t="s">
        <v>497</v>
      </c>
      <c r="J24" s="482">
        <v>4878</v>
      </c>
      <c r="K24" s="485"/>
      <c r="L24" s="468" t="s">
        <v>509</v>
      </c>
    </row>
    <row r="25" spans="1:12" ht="39.6" x14ac:dyDescent="0.3">
      <c r="A25" s="375">
        <v>23</v>
      </c>
      <c r="B25" s="261" t="s">
        <v>480</v>
      </c>
      <c r="C25" s="261" t="s">
        <v>430</v>
      </c>
      <c r="D25" s="261" t="s">
        <v>431</v>
      </c>
      <c r="E25" s="261" t="s">
        <v>263</v>
      </c>
      <c r="F25" s="335" t="s">
        <v>510</v>
      </c>
      <c r="G25" s="327" t="s">
        <v>511</v>
      </c>
      <c r="H25" s="327" t="s">
        <v>512</v>
      </c>
      <c r="I25" s="261" t="s">
        <v>442</v>
      </c>
      <c r="J25" s="482">
        <v>1884</v>
      </c>
      <c r="K25" s="485"/>
      <c r="L25" s="468"/>
    </row>
    <row r="26" spans="1:12" ht="26.4" x14ac:dyDescent="0.3">
      <c r="A26" s="375">
        <v>24</v>
      </c>
      <c r="B26" s="261" t="s">
        <v>480</v>
      </c>
      <c r="C26" s="261" t="s">
        <v>430</v>
      </c>
      <c r="D26" s="261" t="s">
        <v>431</v>
      </c>
      <c r="E26" s="261" t="s">
        <v>263</v>
      </c>
      <c r="F26" s="335" t="s">
        <v>513</v>
      </c>
      <c r="G26" s="327" t="s">
        <v>514</v>
      </c>
      <c r="H26" s="327" t="s">
        <v>515</v>
      </c>
      <c r="I26" s="261" t="s">
        <v>472</v>
      </c>
      <c r="J26" s="482">
        <v>3645</v>
      </c>
      <c r="K26" s="485"/>
      <c r="L26" s="360"/>
    </row>
    <row r="27" spans="1:12" ht="39.6" x14ac:dyDescent="0.3">
      <c r="A27" s="375">
        <v>25</v>
      </c>
      <c r="B27" s="261" t="s">
        <v>414</v>
      </c>
      <c r="C27" s="261" t="s">
        <v>430</v>
      </c>
      <c r="D27" s="261" t="s">
        <v>431</v>
      </c>
      <c r="E27" s="261" t="s">
        <v>263</v>
      </c>
      <c r="F27" s="335" t="s">
        <v>516</v>
      </c>
      <c r="G27" s="327" t="s">
        <v>517</v>
      </c>
      <c r="H27" s="327" t="s">
        <v>518</v>
      </c>
      <c r="I27" s="335" t="s">
        <v>519</v>
      </c>
      <c r="J27" s="480">
        <v>2720</v>
      </c>
      <c r="K27" s="2"/>
      <c r="L27" s="2"/>
    </row>
    <row r="28" spans="1:12" ht="39.6" x14ac:dyDescent="0.3">
      <c r="A28" s="375">
        <v>26</v>
      </c>
      <c r="B28" s="261" t="s">
        <v>414</v>
      </c>
      <c r="C28" s="261" t="s">
        <v>430</v>
      </c>
      <c r="D28" s="261" t="s">
        <v>431</v>
      </c>
      <c r="E28" s="261" t="s">
        <v>263</v>
      </c>
      <c r="F28" s="335" t="s">
        <v>520</v>
      </c>
      <c r="G28" s="327" t="s">
        <v>521</v>
      </c>
      <c r="H28" s="327" t="s">
        <v>522</v>
      </c>
      <c r="I28" s="335" t="s">
        <v>523</v>
      </c>
      <c r="J28" s="490">
        <v>10604</v>
      </c>
      <c r="K28" s="2"/>
      <c r="L28" s="2"/>
    </row>
    <row r="29" spans="1:12" ht="52.8" x14ac:dyDescent="0.3">
      <c r="A29" s="375">
        <v>27</v>
      </c>
      <c r="B29" s="261" t="s">
        <v>414</v>
      </c>
      <c r="C29" s="491" t="s">
        <v>430</v>
      </c>
      <c r="D29" s="261" t="s">
        <v>431</v>
      </c>
      <c r="E29" s="261" t="s">
        <v>263</v>
      </c>
      <c r="F29" s="493" t="s">
        <v>524</v>
      </c>
      <c r="G29" s="327" t="s">
        <v>525</v>
      </c>
      <c r="H29" s="492" t="s">
        <v>526</v>
      </c>
      <c r="I29" s="493" t="s">
        <v>527</v>
      </c>
      <c r="J29" s="494">
        <v>2828</v>
      </c>
      <c r="K29" s="2"/>
      <c r="L29" s="2"/>
    </row>
    <row r="30" spans="1:12" ht="26.4" x14ac:dyDescent="0.3">
      <c r="A30" s="375">
        <v>28</v>
      </c>
      <c r="B30" s="261" t="s">
        <v>528</v>
      </c>
      <c r="C30" s="261" t="s">
        <v>430</v>
      </c>
      <c r="D30" s="261" t="s">
        <v>431</v>
      </c>
      <c r="E30" s="261" t="s">
        <v>263</v>
      </c>
      <c r="F30" s="335" t="s">
        <v>529</v>
      </c>
      <c r="G30" s="327" t="s">
        <v>530</v>
      </c>
      <c r="H30" s="327" t="s">
        <v>531</v>
      </c>
      <c r="I30" s="261" t="s">
        <v>442</v>
      </c>
      <c r="J30" s="480">
        <v>2569</v>
      </c>
      <c r="K30" s="2"/>
      <c r="L30" s="2"/>
    </row>
    <row r="31" spans="1:12" ht="39.6" x14ac:dyDescent="0.3">
      <c r="A31" s="375">
        <v>29</v>
      </c>
      <c r="B31" s="261" t="s">
        <v>528</v>
      </c>
      <c r="C31" s="261" t="s">
        <v>430</v>
      </c>
      <c r="D31" s="261" t="s">
        <v>431</v>
      </c>
      <c r="E31" s="261" t="s">
        <v>263</v>
      </c>
      <c r="F31" s="335" t="s">
        <v>532</v>
      </c>
      <c r="G31" s="327" t="s">
        <v>533</v>
      </c>
      <c r="H31" s="327" t="s">
        <v>534</v>
      </c>
      <c r="I31" s="261" t="s">
        <v>442</v>
      </c>
      <c r="J31" s="480">
        <v>4930</v>
      </c>
      <c r="K31" s="2"/>
      <c r="L31" s="2"/>
    </row>
    <row r="32" spans="1:12" ht="39.6" x14ac:dyDescent="0.3">
      <c r="A32" s="375">
        <v>30</v>
      </c>
      <c r="B32" s="261" t="s">
        <v>528</v>
      </c>
      <c r="C32" s="261" t="s">
        <v>430</v>
      </c>
      <c r="D32" s="261" t="s">
        <v>431</v>
      </c>
      <c r="E32" s="261" t="s">
        <v>263</v>
      </c>
      <c r="F32" s="335" t="s">
        <v>535</v>
      </c>
      <c r="G32" s="327" t="s">
        <v>536</v>
      </c>
      <c r="H32" s="327" t="s">
        <v>537</v>
      </c>
      <c r="I32" s="261" t="s">
        <v>465</v>
      </c>
      <c r="J32" s="480">
        <v>6100</v>
      </c>
      <c r="K32" s="2"/>
      <c r="L32" s="2"/>
    </row>
    <row r="33" spans="1:12" ht="39.6" x14ac:dyDescent="0.3">
      <c r="A33" s="375">
        <v>31</v>
      </c>
      <c r="B33" s="261" t="s">
        <v>528</v>
      </c>
      <c r="C33" s="261" t="s">
        <v>430</v>
      </c>
      <c r="D33" s="261" t="s">
        <v>431</v>
      </c>
      <c r="E33" s="261" t="s">
        <v>263</v>
      </c>
      <c r="F33" s="335" t="s">
        <v>538</v>
      </c>
      <c r="G33" s="327" t="s">
        <v>539</v>
      </c>
      <c r="H33" s="327" t="s">
        <v>540</v>
      </c>
      <c r="I33" s="261" t="s">
        <v>461</v>
      </c>
      <c r="J33" s="480">
        <v>3935</v>
      </c>
      <c r="K33" s="2"/>
      <c r="L33" s="2"/>
    </row>
    <row r="34" spans="1:12" ht="105.6" x14ac:dyDescent="0.3">
      <c r="A34" s="375">
        <v>32</v>
      </c>
      <c r="B34" s="258" t="s">
        <v>541</v>
      </c>
      <c r="C34" s="258" t="s">
        <v>430</v>
      </c>
      <c r="D34" s="258" t="s">
        <v>431</v>
      </c>
      <c r="E34" s="258" t="s">
        <v>263</v>
      </c>
      <c r="F34" s="332" t="s">
        <v>542</v>
      </c>
      <c r="G34" s="495" t="s">
        <v>543</v>
      </c>
      <c r="H34" s="495" t="s">
        <v>544</v>
      </c>
      <c r="I34" s="258" t="s">
        <v>479</v>
      </c>
      <c r="J34" s="496">
        <v>5709</v>
      </c>
      <c r="K34" s="2"/>
      <c r="L34" s="2"/>
    </row>
    <row r="35" spans="1:12" ht="66" x14ac:dyDescent="0.3">
      <c r="A35" s="375">
        <v>33</v>
      </c>
      <c r="B35" s="261" t="s">
        <v>541</v>
      </c>
      <c r="C35" s="261" t="s">
        <v>430</v>
      </c>
      <c r="D35" s="261" t="s">
        <v>431</v>
      </c>
      <c r="E35" s="261" t="s">
        <v>263</v>
      </c>
      <c r="F35" s="335" t="s">
        <v>545</v>
      </c>
      <c r="G35" s="327" t="s">
        <v>546</v>
      </c>
      <c r="H35" s="327" t="s">
        <v>547</v>
      </c>
      <c r="I35" s="261" t="s">
        <v>479</v>
      </c>
      <c r="J35" s="497">
        <v>3409</v>
      </c>
      <c r="K35" s="2"/>
      <c r="L35" s="2"/>
    </row>
    <row r="36" spans="1:12" ht="39.6" x14ac:dyDescent="0.3">
      <c r="A36" s="375">
        <v>34</v>
      </c>
      <c r="B36" s="261" t="s">
        <v>541</v>
      </c>
      <c r="C36" s="261" t="s">
        <v>430</v>
      </c>
      <c r="D36" s="261" t="s">
        <v>431</v>
      </c>
      <c r="E36" s="261" t="s">
        <v>263</v>
      </c>
      <c r="F36" s="335" t="s">
        <v>548</v>
      </c>
      <c r="G36" s="327" t="s">
        <v>549</v>
      </c>
      <c r="H36" s="327" t="s">
        <v>550</v>
      </c>
      <c r="I36" s="261" t="s">
        <v>497</v>
      </c>
      <c r="J36" s="497">
        <v>7574</v>
      </c>
      <c r="K36" s="2"/>
      <c r="L36" s="2"/>
    </row>
    <row r="37" spans="1:12" ht="39.6" x14ac:dyDescent="0.3">
      <c r="A37" s="375">
        <v>35</v>
      </c>
      <c r="B37" s="261" t="s">
        <v>541</v>
      </c>
      <c r="C37" s="261" t="s">
        <v>430</v>
      </c>
      <c r="D37" s="261" t="s">
        <v>431</v>
      </c>
      <c r="E37" s="261" t="s">
        <v>263</v>
      </c>
      <c r="F37" s="335" t="s">
        <v>551</v>
      </c>
      <c r="G37" s="327" t="s">
        <v>552</v>
      </c>
      <c r="H37" s="327" t="s">
        <v>553</v>
      </c>
      <c r="I37" s="261" t="s">
        <v>497</v>
      </c>
      <c r="J37" s="497">
        <v>5374</v>
      </c>
      <c r="K37" s="2"/>
      <c r="L37" s="2"/>
    </row>
    <row r="38" spans="1:12" ht="52.8" x14ac:dyDescent="0.3">
      <c r="A38" s="375">
        <v>36</v>
      </c>
      <c r="B38" s="261" t="s">
        <v>541</v>
      </c>
      <c r="C38" s="261" t="s">
        <v>430</v>
      </c>
      <c r="D38" s="261" t="s">
        <v>431</v>
      </c>
      <c r="E38" s="261" t="s">
        <v>263</v>
      </c>
      <c r="F38" s="335" t="s">
        <v>554</v>
      </c>
      <c r="G38" s="327" t="s">
        <v>555</v>
      </c>
      <c r="H38" s="327" t="s">
        <v>556</v>
      </c>
      <c r="I38" s="261" t="s">
        <v>465</v>
      </c>
      <c r="J38" s="497">
        <v>7200</v>
      </c>
      <c r="K38" s="2"/>
      <c r="L38" s="2"/>
    </row>
    <row r="39" spans="1:12" ht="39.6" x14ac:dyDescent="0.3">
      <c r="A39" s="375">
        <v>37</v>
      </c>
      <c r="B39" s="261" t="s">
        <v>541</v>
      </c>
      <c r="C39" s="261" t="s">
        <v>430</v>
      </c>
      <c r="D39" s="261" t="s">
        <v>431</v>
      </c>
      <c r="E39" s="261" t="s">
        <v>263</v>
      </c>
      <c r="F39" s="335" t="s">
        <v>557</v>
      </c>
      <c r="G39" s="327" t="s">
        <v>558</v>
      </c>
      <c r="H39" s="327" t="s">
        <v>559</v>
      </c>
      <c r="I39" s="261" t="s">
        <v>465</v>
      </c>
      <c r="J39" s="497">
        <v>5187</v>
      </c>
      <c r="K39" s="2"/>
      <c r="L39" s="2"/>
    </row>
    <row r="40" spans="1:12" ht="52.8" x14ac:dyDescent="0.3">
      <c r="A40" s="375">
        <v>38</v>
      </c>
      <c r="B40" s="261" t="s">
        <v>541</v>
      </c>
      <c r="C40" s="261" t="s">
        <v>430</v>
      </c>
      <c r="D40" s="261" t="s">
        <v>431</v>
      </c>
      <c r="E40" s="261" t="s">
        <v>263</v>
      </c>
      <c r="F40" s="335" t="s">
        <v>560</v>
      </c>
      <c r="G40" s="327" t="s">
        <v>561</v>
      </c>
      <c r="H40" s="327" t="s">
        <v>562</v>
      </c>
      <c r="I40" s="261" t="s">
        <v>465</v>
      </c>
      <c r="J40" s="497">
        <v>9291</v>
      </c>
      <c r="K40" s="2"/>
      <c r="L40" s="2"/>
    </row>
    <row r="41" spans="1:12" ht="39.6" x14ac:dyDescent="0.3">
      <c r="A41" s="375">
        <v>39</v>
      </c>
      <c r="B41" s="261" t="s">
        <v>541</v>
      </c>
      <c r="C41" s="261" t="s">
        <v>430</v>
      </c>
      <c r="D41" s="261" t="s">
        <v>431</v>
      </c>
      <c r="E41" s="261" t="s">
        <v>263</v>
      </c>
      <c r="F41" s="335" t="s">
        <v>563</v>
      </c>
      <c r="G41" s="327" t="s">
        <v>564</v>
      </c>
      <c r="H41" s="327" t="s">
        <v>565</v>
      </c>
      <c r="I41" s="261" t="s">
        <v>461</v>
      </c>
      <c r="J41" s="497">
        <v>4966</v>
      </c>
      <c r="K41" s="2"/>
      <c r="L41" s="2"/>
    </row>
    <row r="42" spans="1:12" ht="39.6" x14ac:dyDescent="0.3">
      <c r="A42" s="375">
        <v>40</v>
      </c>
      <c r="B42" s="261" t="s">
        <v>541</v>
      </c>
      <c r="C42" s="261" t="s">
        <v>430</v>
      </c>
      <c r="D42" s="261" t="s">
        <v>431</v>
      </c>
      <c r="E42" s="261" t="s">
        <v>263</v>
      </c>
      <c r="F42" s="335" t="s">
        <v>566</v>
      </c>
      <c r="G42" s="327" t="s">
        <v>567</v>
      </c>
      <c r="H42" s="327" t="s">
        <v>568</v>
      </c>
      <c r="I42" s="261" t="s">
        <v>435</v>
      </c>
      <c r="J42" s="497">
        <v>6659</v>
      </c>
      <c r="K42" s="2"/>
      <c r="L42" s="2"/>
    </row>
    <row r="43" spans="1:12" ht="39.6" x14ac:dyDescent="0.3">
      <c r="A43" s="375">
        <v>41</v>
      </c>
      <c r="B43" s="261" t="s">
        <v>541</v>
      </c>
      <c r="C43" s="261" t="s">
        <v>430</v>
      </c>
      <c r="D43" s="261" t="s">
        <v>431</v>
      </c>
      <c r="E43" s="261" t="s">
        <v>263</v>
      </c>
      <c r="F43" s="335" t="s">
        <v>569</v>
      </c>
      <c r="G43" s="327" t="s">
        <v>570</v>
      </c>
      <c r="H43" s="327" t="s">
        <v>571</v>
      </c>
      <c r="I43" s="261" t="s">
        <v>442</v>
      </c>
      <c r="J43" s="497">
        <v>6534</v>
      </c>
      <c r="K43" s="2"/>
      <c r="L43" s="2"/>
    </row>
    <row r="44" spans="1:12" ht="39.6" x14ac:dyDescent="0.3">
      <c r="A44" s="375">
        <v>42</v>
      </c>
      <c r="B44" s="261" t="s">
        <v>541</v>
      </c>
      <c r="C44" s="261" t="s">
        <v>430</v>
      </c>
      <c r="D44" s="261" t="s">
        <v>431</v>
      </c>
      <c r="E44" s="261" t="s">
        <v>263</v>
      </c>
      <c r="F44" s="335" t="s">
        <v>572</v>
      </c>
      <c r="G44" s="327" t="s">
        <v>573</v>
      </c>
      <c r="H44" s="327" t="s">
        <v>574</v>
      </c>
      <c r="I44" s="261" t="s">
        <v>442</v>
      </c>
      <c r="J44" s="497">
        <v>5046</v>
      </c>
      <c r="K44" s="2"/>
      <c r="L44" s="2"/>
    </row>
    <row r="45" spans="1:12" ht="39.6" x14ac:dyDescent="0.3">
      <c r="A45" s="375">
        <v>43</v>
      </c>
      <c r="B45" s="258" t="s">
        <v>575</v>
      </c>
      <c r="C45" s="258" t="s">
        <v>430</v>
      </c>
      <c r="D45" s="258" t="s">
        <v>431</v>
      </c>
      <c r="E45" s="258" t="s">
        <v>263</v>
      </c>
      <c r="F45" s="546" t="s">
        <v>576</v>
      </c>
      <c r="G45" s="495" t="s">
        <v>577</v>
      </c>
      <c r="H45" s="483" t="s">
        <v>578</v>
      </c>
      <c r="I45" s="258" t="s">
        <v>442</v>
      </c>
      <c r="J45" s="498">
        <v>4063</v>
      </c>
      <c r="K45" s="2"/>
      <c r="L45" s="2"/>
    </row>
    <row r="46" spans="1:12" ht="39.6" x14ac:dyDescent="0.3">
      <c r="A46" s="261">
        <v>44</v>
      </c>
      <c r="B46" s="258" t="s">
        <v>575</v>
      </c>
      <c r="C46" s="258" t="s">
        <v>430</v>
      </c>
      <c r="D46" s="258" t="s">
        <v>431</v>
      </c>
      <c r="E46" s="258" t="s">
        <v>263</v>
      </c>
      <c r="F46" s="545" t="s">
        <v>579</v>
      </c>
      <c r="G46" s="495" t="s">
        <v>580</v>
      </c>
      <c r="H46" s="499" t="s">
        <v>581</v>
      </c>
      <c r="I46" s="258" t="s">
        <v>442</v>
      </c>
      <c r="J46" s="500">
        <v>5487</v>
      </c>
      <c r="K46" s="2"/>
      <c r="L46" s="2"/>
    </row>
    <row r="47" spans="1:12" ht="22.5" customHeight="1" x14ac:dyDescent="0.3">
      <c r="A47" s="768" t="s">
        <v>582</v>
      </c>
      <c r="B47" s="768"/>
      <c r="C47" s="768"/>
      <c r="D47" s="768"/>
      <c r="E47" s="768"/>
      <c r="F47" s="768"/>
      <c r="G47" s="768"/>
      <c r="H47" s="768"/>
      <c r="I47" s="501"/>
      <c r="J47" s="502">
        <f>SUM(J3:J46)</f>
        <v>231890</v>
      </c>
      <c r="K47" s="549">
        <v>0</v>
      </c>
      <c r="L47" s="2"/>
    </row>
    <row r="48" spans="1:12" ht="26.4" x14ac:dyDescent="0.3">
      <c r="A48" s="261">
        <v>45</v>
      </c>
      <c r="B48" s="261" t="s">
        <v>429</v>
      </c>
      <c r="C48" s="261" t="s">
        <v>583</v>
      </c>
      <c r="D48" s="261" t="s">
        <v>431</v>
      </c>
      <c r="E48" s="261" t="s">
        <v>263</v>
      </c>
      <c r="F48" s="405" t="s">
        <v>584</v>
      </c>
      <c r="G48" s="327" t="s">
        <v>585</v>
      </c>
      <c r="H48" s="327" t="s">
        <v>586</v>
      </c>
      <c r="I48" s="261"/>
      <c r="J48" s="503">
        <v>2926</v>
      </c>
      <c r="K48" s="2"/>
      <c r="L48" s="2"/>
    </row>
    <row r="49" spans="1:12" ht="26.4" x14ac:dyDescent="0.3">
      <c r="A49" s="261">
        <v>46</v>
      </c>
      <c r="B49" s="261" t="s">
        <v>429</v>
      </c>
      <c r="C49" s="261" t="s">
        <v>583</v>
      </c>
      <c r="D49" s="261" t="s">
        <v>431</v>
      </c>
      <c r="E49" s="261" t="s">
        <v>263</v>
      </c>
      <c r="F49" s="405" t="s">
        <v>587</v>
      </c>
      <c r="G49" s="327" t="s">
        <v>588</v>
      </c>
      <c r="H49" s="327" t="s">
        <v>589</v>
      </c>
      <c r="I49" s="261"/>
      <c r="J49" s="504">
        <v>690</v>
      </c>
      <c r="K49" s="2"/>
      <c r="L49" s="2"/>
    </row>
    <row r="50" spans="1:12" ht="39.6" x14ac:dyDescent="0.3">
      <c r="A50" s="261">
        <v>47</v>
      </c>
      <c r="B50" s="261" t="s">
        <v>429</v>
      </c>
      <c r="C50" s="261" t="s">
        <v>583</v>
      </c>
      <c r="D50" s="261" t="s">
        <v>431</v>
      </c>
      <c r="E50" s="261" t="s">
        <v>263</v>
      </c>
      <c r="F50" s="405" t="s">
        <v>590</v>
      </c>
      <c r="G50" s="495" t="s">
        <v>591</v>
      </c>
      <c r="H50" s="327" t="s">
        <v>592</v>
      </c>
      <c r="I50" s="261"/>
      <c r="J50" s="503">
        <v>4357</v>
      </c>
      <c r="K50" s="2"/>
      <c r="L50" s="2"/>
    </row>
    <row r="51" spans="1:12" ht="39.6" x14ac:dyDescent="0.3">
      <c r="A51" s="261">
        <v>48</v>
      </c>
      <c r="B51" s="261" t="s">
        <v>480</v>
      </c>
      <c r="C51" s="261" t="s">
        <v>583</v>
      </c>
      <c r="D51" s="261" t="s">
        <v>431</v>
      </c>
      <c r="E51" s="261" t="s">
        <v>263</v>
      </c>
      <c r="F51" s="335" t="s">
        <v>593</v>
      </c>
      <c r="G51" s="327" t="s">
        <v>594</v>
      </c>
      <c r="H51" s="327" t="s">
        <v>595</v>
      </c>
      <c r="I51" s="261" t="s">
        <v>465</v>
      </c>
      <c r="J51" s="505">
        <v>10632</v>
      </c>
      <c r="K51" s="2"/>
      <c r="L51" s="2"/>
    </row>
    <row r="52" spans="1:12" ht="26.4" x14ac:dyDescent="0.3">
      <c r="A52" s="261">
        <v>49</v>
      </c>
      <c r="B52" s="261" t="s">
        <v>480</v>
      </c>
      <c r="C52" s="261" t="s">
        <v>583</v>
      </c>
      <c r="D52" s="261" t="s">
        <v>431</v>
      </c>
      <c r="E52" s="261" t="s">
        <v>263</v>
      </c>
      <c r="F52" s="335" t="s">
        <v>596</v>
      </c>
      <c r="G52" s="327" t="s">
        <v>597</v>
      </c>
      <c r="H52" s="506" t="s">
        <v>598</v>
      </c>
      <c r="I52" s="261" t="s">
        <v>599</v>
      </c>
      <c r="J52" s="505">
        <v>3013</v>
      </c>
      <c r="K52" s="2"/>
      <c r="L52" s="2"/>
    </row>
    <row r="53" spans="1:12" ht="26.4" x14ac:dyDescent="0.3">
      <c r="A53" s="261">
        <v>50</v>
      </c>
      <c r="B53" s="261" t="s">
        <v>480</v>
      </c>
      <c r="C53" s="261" t="s">
        <v>583</v>
      </c>
      <c r="D53" s="261" t="s">
        <v>431</v>
      </c>
      <c r="E53" s="261" t="s">
        <v>263</v>
      </c>
      <c r="F53" s="335" t="s">
        <v>600</v>
      </c>
      <c r="G53" s="327" t="s">
        <v>597</v>
      </c>
      <c r="H53" s="327" t="s">
        <v>601</v>
      </c>
      <c r="I53" s="261" t="s">
        <v>465</v>
      </c>
      <c r="J53" s="505">
        <v>3375</v>
      </c>
      <c r="K53" s="2"/>
      <c r="L53" s="2"/>
    </row>
    <row r="54" spans="1:12" ht="39.6" x14ac:dyDescent="0.3">
      <c r="A54" s="261">
        <v>51</v>
      </c>
      <c r="B54" s="261" t="s">
        <v>480</v>
      </c>
      <c r="C54" s="261" t="s">
        <v>583</v>
      </c>
      <c r="D54" s="261" t="s">
        <v>431</v>
      </c>
      <c r="E54" s="261" t="s">
        <v>263</v>
      </c>
      <c r="F54" s="335" t="s">
        <v>602</v>
      </c>
      <c r="G54" s="327" t="s">
        <v>603</v>
      </c>
      <c r="H54" s="327" t="s">
        <v>604</v>
      </c>
      <c r="I54" s="261" t="s">
        <v>465</v>
      </c>
      <c r="J54" s="505">
        <v>2141</v>
      </c>
      <c r="K54" s="2"/>
      <c r="L54" s="2"/>
    </row>
    <row r="55" spans="1:12" ht="26.4" x14ac:dyDescent="0.3">
      <c r="A55" s="261">
        <v>52</v>
      </c>
      <c r="B55" s="261" t="s">
        <v>480</v>
      </c>
      <c r="C55" s="261" t="s">
        <v>583</v>
      </c>
      <c r="D55" s="261" t="s">
        <v>431</v>
      </c>
      <c r="E55" s="261" t="s">
        <v>263</v>
      </c>
      <c r="F55" s="335" t="s">
        <v>605</v>
      </c>
      <c r="G55" s="327" t="s">
        <v>606</v>
      </c>
      <c r="H55" s="327" t="s">
        <v>607</v>
      </c>
      <c r="I55" s="261" t="s">
        <v>608</v>
      </c>
      <c r="J55" s="505">
        <v>3819</v>
      </c>
      <c r="K55" s="2"/>
      <c r="L55" s="2"/>
    </row>
    <row r="56" spans="1:12" ht="79.2" x14ac:dyDescent="0.3">
      <c r="A56" s="261">
        <v>53</v>
      </c>
      <c r="B56" s="261" t="s">
        <v>480</v>
      </c>
      <c r="C56" s="261" t="s">
        <v>583</v>
      </c>
      <c r="D56" s="261" t="s">
        <v>431</v>
      </c>
      <c r="E56" s="261" t="s">
        <v>263</v>
      </c>
      <c r="F56" s="335" t="s">
        <v>609</v>
      </c>
      <c r="G56" s="327" t="s">
        <v>610</v>
      </c>
      <c r="H56" s="327" t="s">
        <v>611</v>
      </c>
      <c r="I56" s="261" t="s">
        <v>472</v>
      </c>
      <c r="J56" s="505">
        <v>6831</v>
      </c>
      <c r="K56" s="2"/>
      <c r="L56" s="2"/>
    </row>
    <row r="57" spans="1:12" ht="39.6" x14ac:dyDescent="0.3">
      <c r="A57" s="261">
        <v>54</v>
      </c>
      <c r="B57" s="261" t="s">
        <v>480</v>
      </c>
      <c r="C57" s="261" t="s">
        <v>583</v>
      </c>
      <c r="D57" s="261" t="s">
        <v>431</v>
      </c>
      <c r="E57" s="261" t="s">
        <v>263</v>
      </c>
      <c r="F57" s="335" t="s">
        <v>612</v>
      </c>
      <c r="G57" s="327" t="s">
        <v>613</v>
      </c>
      <c r="H57" s="483" t="s">
        <v>614</v>
      </c>
      <c r="I57" s="261" t="s">
        <v>442</v>
      </c>
      <c r="J57" s="505">
        <v>5690</v>
      </c>
      <c r="K57" s="2"/>
      <c r="L57" s="2"/>
    </row>
    <row r="58" spans="1:12" ht="26.4" x14ac:dyDescent="0.3">
      <c r="A58" s="261">
        <v>55</v>
      </c>
      <c r="B58" s="261" t="s">
        <v>480</v>
      </c>
      <c r="C58" s="261" t="s">
        <v>583</v>
      </c>
      <c r="D58" s="261" t="s">
        <v>431</v>
      </c>
      <c r="E58" s="261" t="s">
        <v>263</v>
      </c>
      <c r="F58" s="335" t="s">
        <v>615</v>
      </c>
      <c r="G58" s="327" t="s">
        <v>616</v>
      </c>
      <c r="H58" s="483" t="s">
        <v>617</v>
      </c>
      <c r="I58" s="261" t="s">
        <v>442</v>
      </c>
      <c r="J58" s="505">
        <v>6278</v>
      </c>
      <c r="K58" s="2"/>
      <c r="L58" s="2"/>
    </row>
    <row r="59" spans="1:12" ht="26.4" x14ac:dyDescent="0.3">
      <c r="A59" s="261">
        <v>56</v>
      </c>
      <c r="B59" s="261" t="s">
        <v>480</v>
      </c>
      <c r="C59" s="261" t="s">
        <v>583</v>
      </c>
      <c r="D59" s="261" t="s">
        <v>431</v>
      </c>
      <c r="E59" s="261" t="s">
        <v>263</v>
      </c>
      <c r="F59" s="335" t="s">
        <v>618</v>
      </c>
      <c r="G59" s="327" t="s">
        <v>619</v>
      </c>
      <c r="H59" s="483" t="s">
        <v>620</v>
      </c>
      <c r="I59" s="282" t="s">
        <v>442</v>
      </c>
      <c r="J59" s="505">
        <v>3231</v>
      </c>
      <c r="K59" s="2"/>
      <c r="L59" s="2"/>
    </row>
    <row r="60" spans="1:12" ht="52.8" x14ac:dyDescent="0.3">
      <c r="A60" s="261">
        <v>57</v>
      </c>
      <c r="B60" s="261" t="s">
        <v>480</v>
      </c>
      <c r="C60" s="261" t="s">
        <v>583</v>
      </c>
      <c r="D60" s="261" t="s">
        <v>431</v>
      </c>
      <c r="E60" s="261" t="s">
        <v>263</v>
      </c>
      <c r="F60" s="335" t="s">
        <v>621</v>
      </c>
      <c r="G60" s="327" t="s">
        <v>622</v>
      </c>
      <c r="H60" s="506" t="s">
        <v>623</v>
      </c>
      <c r="I60" s="261" t="s">
        <v>442</v>
      </c>
      <c r="J60" s="505">
        <v>9965</v>
      </c>
      <c r="K60" s="2"/>
      <c r="L60" s="2"/>
    </row>
    <row r="61" spans="1:12" ht="66" x14ac:dyDescent="0.3">
      <c r="A61" s="261">
        <v>58</v>
      </c>
      <c r="B61" s="261" t="s">
        <v>480</v>
      </c>
      <c r="C61" s="261" t="s">
        <v>583</v>
      </c>
      <c r="D61" s="261" t="s">
        <v>431</v>
      </c>
      <c r="E61" s="261" t="s">
        <v>263</v>
      </c>
      <c r="F61" s="335" t="s">
        <v>624</v>
      </c>
      <c r="G61" s="327" t="s">
        <v>625</v>
      </c>
      <c r="H61" s="327" t="s">
        <v>626</v>
      </c>
      <c r="I61" s="261" t="s">
        <v>472</v>
      </c>
      <c r="J61" s="507">
        <v>7901</v>
      </c>
      <c r="K61" s="2"/>
      <c r="L61" s="2"/>
    </row>
    <row r="62" spans="1:12" ht="39.6" x14ac:dyDescent="0.3">
      <c r="A62" s="261">
        <v>59</v>
      </c>
      <c r="B62" s="261" t="s">
        <v>414</v>
      </c>
      <c r="C62" s="261" t="s">
        <v>583</v>
      </c>
      <c r="D62" s="261" t="s">
        <v>431</v>
      </c>
      <c r="E62" s="261" t="s">
        <v>263</v>
      </c>
      <c r="F62" s="335" t="s">
        <v>627</v>
      </c>
      <c r="G62" s="327" t="s">
        <v>628</v>
      </c>
      <c r="H62" s="327" t="s">
        <v>629</v>
      </c>
      <c r="I62" s="335" t="s">
        <v>630</v>
      </c>
      <c r="J62" s="497">
        <v>3867</v>
      </c>
      <c r="K62" s="2"/>
      <c r="L62" s="2"/>
    </row>
    <row r="63" spans="1:12" ht="21" customHeight="1" x14ac:dyDescent="0.3">
      <c r="A63" s="409" t="s">
        <v>631</v>
      </c>
      <c r="B63" s="409"/>
      <c r="C63" s="257"/>
      <c r="H63" s="4"/>
      <c r="J63" s="508">
        <f>SUM(J48:J62)</f>
        <v>74716</v>
      </c>
      <c r="K63" s="549">
        <v>0</v>
      </c>
      <c r="L63" s="2"/>
    </row>
    <row r="64" spans="1:12" ht="52.8" x14ac:dyDescent="0.3">
      <c r="A64" s="375">
        <v>60</v>
      </c>
      <c r="B64" s="509" t="s">
        <v>429</v>
      </c>
      <c r="C64" s="509" t="s">
        <v>632</v>
      </c>
      <c r="D64" s="509" t="s">
        <v>431</v>
      </c>
      <c r="E64" s="509" t="s">
        <v>263</v>
      </c>
      <c r="F64" s="509" t="s">
        <v>633</v>
      </c>
      <c r="G64" s="510" t="s">
        <v>634</v>
      </c>
      <c r="H64" s="510" t="s">
        <v>635</v>
      </c>
      <c r="I64" s="509" t="s">
        <v>636</v>
      </c>
      <c r="J64" s="497">
        <v>45726</v>
      </c>
      <c r="K64" s="511"/>
      <c r="L64" s="2"/>
    </row>
    <row r="65" spans="1:12" ht="39.6" x14ac:dyDescent="0.3">
      <c r="A65" s="375">
        <v>61</v>
      </c>
      <c r="B65" s="512" t="s">
        <v>429</v>
      </c>
      <c r="C65" s="512" t="s">
        <v>632</v>
      </c>
      <c r="D65" s="512" t="s">
        <v>431</v>
      </c>
      <c r="E65" s="512" t="s">
        <v>263</v>
      </c>
      <c r="F65" s="509" t="s">
        <v>637</v>
      </c>
      <c r="G65" s="510" t="s">
        <v>638</v>
      </c>
      <c r="H65" s="510" t="s">
        <v>639</v>
      </c>
      <c r="I65" s="512" t="s">
        <v>472</v>
      </c>
      <c r="J65" s="513">
        <v>80410</v>
      </c>
      <c r="K65" s="514"/>
      <c r="L65" s="548" t="s">
        <v>640</v>
      </c>
    </row>
    <row r="66" spans="1:12" ht="39.6" x14ac:dyDescent="0.3">
      <c r="A66" s="375">
        <v>62</v>
      </c>
      <c r="B66" s="512" t="s">
        <v>429</v>
      </c>
      <c r="C66" s="512" t="s">
        <v>632</v>
      </c>
      <c r="D66" s="512" t="s">
        <v>431</v>
      </c>
      <c r="E66" s="512" t="s">
        <v>263</v>
      </c>
      <c r="F66" s="509" t="s">
        <v>641</v>
      </c>
      <c r="G66" s="510" t="s">
        <v>642</v>
      </c>
      <c r="H66" s="510" t="s">
        <v>643</v>
      </c>
      <c r="I66" s="512" t="s">
        <v>497</v>
      </c>
      <c r="J66" s="497">
        <v>15384</v>
      </c>
      <c r="K66" s="511"/>
      <c r="L66" s="2"/>
    </row>
    <row r="67" spans="1:12" ht="39.6" x14ac:dyDescent="0.3">
      <c r="A67" s="375">
        <v>63</v>
      </c>
      <c r="B67" s="512" t="s">
        <v>429</v>
      </c>
      <c r="C67" s="512" t="s">
        <v>632</v>
      </c>
      <c r="D67" s="512" t="s">
        <v>431</v>
      </c>
      <c r="E67" s="512" t="s">
        <v>263</v>
      </c>
      <c r="F67" s="509" t="s">
        <v>644</v>
      </c>
      <c r="G67" s="510" t="s">
        <v>645</v>
      </c>
      <c r="H67" s="510" t="s">
        <v>646</v>
      </c>
      <c r="I67" s="512" t="s">
        <v>502</v>
      </c>
      <c r="J67" s="497">
        <v>4968</v>
      </c>
      <c r="K67" s="511"/>
      <c r="L67" s="2"/>
    </row>
    <row r="68" spans="1:12" ht="39.6" x14ac:dyDescent="0.3">
      <c r="A68" s="375">
        <v>64</v>
      </c>
      <c r="B68" s="512" t="s">
        <v>429</v>
      </c>
      <c r="C68" s="512" t="s">
        <v>632</v>
      </c>
      <c r="D68" s="512" t="s">
        <v>431</v>
      </c>
      <c r="E68" s="512" t="s">
        <v>263</v>
      </c>
      <c r="F68" s="509" t="s">
        <v>647</v>
      </c>
      <c r="G68" s="510" t="s">
        <v>638</v>
      </c>
      <c r="H68" s="510" t="s">
        <v>648</v>
      </c>
      <c r="I68" s="512" t="s">
        <v>502</v>
      </c>
      <c r="J68" s="513">
        <v>3688</v>
      </c>
      <c r="K68" s="511"/>
      <c r="L68" s="2"/>
    </row>
    <row r="69" spans="1:12" ht="39.6" x14ac:dyDescent="0.3">
      <c r="A69" s="375">
        <v>65</v>
      </c>
      <c r="B69" s="261" t="s">
        <v>480</v>
      </c>
      <c r="C69" s="261" t="s">
        <v>632</v>
      </c>
      <c r="D69" s="261" t="s">
        <v>431</v>
      </c>
      <c r="E69" s="261" t="s">
        <v>263</v>
      </c>
      <c r="F69" s="546" t="s">
        <v>649</v>
      </c>
      <c r="G69" s="327" t="s">
        <v>507</v>
      </c>
      <c r="H69" s="483" t="s">
        <v>650</v>
      </c>
      <c r="I69" s="282" t="s">
        <v>502</v>
      </c>
      <c r="J69" s="507">
        <v>8207</v>
      </c>
      <c r="K69" s="2"/>
      <c r="L69" s="2"/>
    </row>
    <row r="70" spans="1:12" ht="26.4" x14ac:dyDescent="0.3">
      <c r="A70" s="375">
        <v>66</v>
      </c>
      <c r="B70" s="261" t="s">
        <v>480</v>
      </c>
      <c r="C70" s="261" t="s">
        <v>632</v>
      </c>
      <c r="D70" s="261" t="s">
        <v>431</v>
      </c>
      <c r="E70" s="261" t="s">
        <v>263</v>
      </c>
      <c r="F70" s="335" t="s">
        <v>651</v>
      </c>
      <c r="G70" s="327" t="s">
        <v>652</v>
      </c>
      <c r="H70" s="327" t="s">
        <v>653</v>
      </c>
      <c r="I70" s="261" t="s">
        <v>654</v>
      </c>
      <c r="J70" s="505">
        <v>58208</v>
      </c>
      <c r="K70" s="2"/>
      <c r="L70" s="2"/>
    </row>
    <row r="71" spans="1:12" ht="39.6" x14ac:dyDescent="0.3">
      <c r="A71" s="375">
        <v>67</v>
      </c>
      <c r="B71" s="378" t="s">
        <v>414</v>
      </c>
      <c r="C71" s="378" t="s">
        <v>632</v>
      </c>
      <c r="D71" s="378" t="s">
        <v>431</v>
      </c>
      <c r="E71" s="378" t="s">
        <v>263</v>
      </c>
      <c r="F71" s="453" t="s">
        <v>655</v>
      </c>
      <c r="G71" s="294" t="s">
        <v>656</v>
      </c>
      <c r="H71" s="294" t="s">
        <v>657</v>
      </c>
      <c r="I71" s="453" t="s">
        <v>658</v>
      </c>
      <c r="J71" s="516">
        <v>25659.200000000001</v>
      </c>
      <c r="K71" s="2"/>
      <c r="L71" s="2"/>
    </row>
    <row r="72" spans="1:12" ht="39.6" x14ac:dyDescent="0.3">
      <c r="A72" s="375">
        <v>68</v>
      </c>
      <c r="B72" s="375" t="s">
        <v>414</v>
      </c>
      <c r="C72" s="375" t="s">
        <v>632</v>
      </c>
      <c r="D72" s="375" t="s">
        <v>431</v>
      </c>
      <c r="E72" s="375" t="s">
        <v>263</v>
      </c>
      <c r="F72" s="405" t="s">
        <v>659</v>
      </c>
      <c r="G72" s="295" t="s">
        <v>660</v>
      </c>
      <c r="H72" s="295" t="s">
        <v>661</v>
      </c>
      <c r="I72" s="405" t="s">
        <v>662</v>
      </c>
      <c r="J72" s="517">
        <v>47205</v>
      </c>
      <c r="K72" s="2"/>
      <c r="L72" s="2"/>
    </row>
    <row r="73" spans="1:12" ht="39.6" x14ac:dyDescent="0.3">
      <c r="A73" s="375">
        <v>69</v>
      </c>
      <c r="B73" s="261" t="s">
        <v>414</v>
      </c>
      <c r="C73" s="261" t="s">
        <v>632</v>
      </c>
      <c r="D73" s="261" t="s">
        <v>431</v>
      </c>
      <c r="E73" s="261" t="s">
        <v>263</v>
      </c>
      <c r="F73" s="335" t="s">
        <v>663</v>
      </c>
      <c r="G73" s="327" t="s">
        <v>517</v>
      </c>
      <c r="H73" s="327" t="s">
        <v>664</v>
      </c>
      <c r="I73" s="335" t="s">
        <v>665</v>
      </c>
      <c r="J73" s="497">
        <v>63253</v>
      </c>
      <c r="K73" s="2"/>
      <c r="L73" s="2"/>
    </row>
    <row r="74" spans="1:12" ht="39.6" x14ac:dyDescent="0.3">
      <c r="A74" s="375">
        <v>70</v>
      </c>
      <c r="B74" s="261" t="s">
        <v>414</v>
      </c>
      <c r="C74" s="261" t="s">
        <v>632</v>
      </c>
      <c r="D74" s="261" t="s">
        <v>431</v>
      </c>
      <c r="E74" s="261" t="s">
        <v>263</v>
      </c>
      <c r="F74" s="335" t="s">
        <v>666</v>
      </c>
      <c r="G74" s="327" t="s">
        <v>628</v>
      </c>
      <c r="H74" s="327" t="s">
        <v>667</v>
      </c>
      <c r="I74" s="335" t="s">
        <v>668</v>
      </c>
      <c r="J74" s="497">
        <v>2000</v>
      </c>
      <c r="K74" s="2"/>
      <c r="L74" s="2"/>
    </row>
    <row r="75" spans="1:12" ht="28.5" customHeight="1" x14ac:dyDescent="0.3">
      <c r="A75" s="375">
        <v>71</v>
      </c>
      <c r="B75" s="261" t="s">
        <v>528</v>
      </c>
      <c r="C75" s="258" t="s">
        <v>632</v>
      </c>
      <c r="D75" s="261" t="s">
        <v>431</v>
      </c>
      <c r="E75" s="261" t="s">
        <v>263</v>
      </c>
      <c r="F75" s="332" t="s">
        <v>669</v>
      </c>
      <c r="G75" s="495" t="s">
        <v>670</v>
      </c>
      <c r="H75" s="495" t="s">
        <v>671</v>
      </c>
      <c r="I75" s="258" t="s">
        <v>672</v>
      </c>
      <c r="J75" s="481">
        <v>67336</v>
      </c>
      <c r="K75" s="2"/>
      <c r="L75" s="2"/>
    </row>
    <row r="76" spans="1:12" ht="39.75" customHeight="1" x14ac:dyDescent="0.3">
      <c r="A76" s="375">
        <v>72</v>
      </c>
      <c r="B76" s="261" t="s">
        <v>528</v>
      </c>
      <c r="C76" s="261" t="s">
        <v>632</v>
      </c>
      <c r="D76" s="261" t="s">
        <v>431</v>
      </c>
      <c r="E76" s="261" t="s">
        <v>263</v>
      </c>
      <c r="F76" s="547"/>
      <c r="G76" s="327" t="s">
        <v>533</v>
      </c>
      <c r="H76" s="327" t="s">
        <v>673</v>
      </c>
      <c r="I76" s="261" t="s">
        <v>502</v>
      </c>
      <c r="J76" s="481">
        <v>24594</v>
      </c>
      <c r="K76" s="2"/>
      <c r="L76" s="2"/>
    </row>
    <row r="77" spans="1:12" ht="39.6" x14ac:dyDescent="0.3">
      <c r="A77" s="375">
        <v>73</v>
      </c>
      <c r="B77" s="261" t="s">
        <v>528</v>
      </c>
      <c r="C77" s="261" t="s">
        <v>632</v>
      </c>
      <c r="D77" s="261" t="s">
        <v>431</v>
      </c>
      <c r="E77" s="261" t="s">
        <v>263</v>
      </c>
      <c r="F77" s="335" t="s">
        <v>674</v>
      </c>
      <c r="G77" s="327" t="s">
        <v>539</v>
      </c>
      <c r="H77" s="327" t="s">
        <v>675</v>
      </c>
      <c r="I77" s="261" t="s">
        <v>654</v>
      </c>
      <c r="J77" s="481">
        <v>7880</v>
      </c>
      <c r="K77" s="2"/>
      <c r="L77" s="2"/>
    </row>
    <row r="78" spans="1:12" ht="39.6" x14ac:dyDescent="0.3">
      <c r="A78" s="375">
        <v>74</v>
      </c>
      <c r="B78" s="314" t="s">
        <v>541</v>
      </c>
      <c r="C78" s="314" t="s">
        <v>632</v>
      </c>
      <c r="D78" s="314" t="s">
        <v>431</v>
      </c>
      <c r="E78" s="314" t="s">
        <v>263</v>
      </c>
      <c r="F78" s="309" t="s">
        <v>676</v>
      </c>
      <c r="G78" s="463" t="s">
        <v>543</v>
      </c>
      <c r="H78" s="476" t="s">
        <v>677</v>
      </c>
      <c r="I78" s="314" t="s">
        <v>654</v>
      </c>
      <c r="J78" s="500">
        <v>41161</v>
      </c>
      <c r="K78" s="2"/>
      <c r="L78" s="2"/>
    </row>
    <row r="79" spans="1:12" ht="39.6" x14ac:dyDescent="0.3">
      <c r="A79" s="375">
        <v>75</v>
      </c>
      <c r="B79" s="261" t="s">
        <v>541</v>
      </c>
      <c r="C79" s="261" t="s">
        <v>632</v>
      </c>
      <c r="D79" s="261" t="s">
        <v>431</v>
      </c>
      <c r="E79" s="261" t="s">
        <v>263</v>
      </c>
      <c r="F79" s="335" t="s">
        <v>678</v>
      </c>
      <c r="G79" s="327" t="s">
        <v>549</v>
      </c>
      <c r="H79" s="327" t="s">
        <v>679</v>
      </c>
      <c r="I79" s="261" t="s">
        <v>497</v>
      </c>
      <c r="J79" s="497">
        <v>39472</v>
      </c>
      <c r="K79" s="2"/>
      <c r="L79" s="2"/>
    </row>
    <row r="80" spans="1:12" ht="39.6" x14ac:dyDescent="0.3">
      <c r="A80" s="375">
        <v>76</v>
      </c>
      <c r="B80" s="258" t="s">
        <v>541</v>
      </c>
      <c r="C80" s="258" t="s">
        <v>632</v>
      </c>
      <c r="D80" s="258" t="s">
        <v>431</v>
      </c>
      <c r="E80" s="258" t="s">
        <v>263</v>
      </c>
      <c r="F80" s="332" t="s">
        <v>680</v>
      </c>
      <c r="G80" s="495" t="s">
        <v>558</v>
      </c>
      <c r="H80" s="495" t="s">
        <v>681</v>
      </c>
      <c r="I80" s="258" t="s">
        <v>636</v>
      </c>
      <c r="J80" s="496">
        <v>44274</v>
      </c>
      <c r="K80" s="2"/>
      <c r="L80" s="2"/>
    </row>
    <row r="81" spans="1:12" ht="39.6" x14ac:dyDescent="0.3">
      <c r="A81" s="375">
        <v>77</v>
      </c>
      <c r="B81" s="261" t="s">
        <v>541</v>
      </c>
      <c r="C81" s="261" t="s">
        <v>632</v>
      </c>
      <c r="D81" s="261" t="s">
        <v>431</v>
      </c>
      <c r="E81" s="261" t="s">
        <v>263</v>
      </c>
      <c r="F81" s="335" t="s">
        <v>682</v>
      </c>
      <c r="G81" s="327" t="s">
        <v>683</v>
      </c>
      <c r="H81" s="327" t="s">
        <v>684</v>
      </c>
      <c r="I81" s="261" t="s">
        <v>502</v>
      </c>
      <c r="J81" s="497">
        <v>20513</v>
      </c>
      <c r="K81" s="2"/>
      <c r="L81" s="2"/>
    </row>
    <row r="82" spans="1:12" ht="26.4" x14ac:dyDescent="0.3">
      <c r="A82" s="375">
        <v>78</v>
      </c>
      <c r="B82" s="261" t="s">
        <v>541</v>
      </c>
      <c r="C82" s="261" t="s">
        <v>632</v>
      </c>
      <c r="D82" s="261" t="s">
        <v>431</v>
      </c>
      <c r="E82" s="261" t="s">
        <v>263</v>
      </c>
      <c r="F82" s="335" t="s">
        <v>685</v>
      </c>
      <c r="G82" s="327" t="s">
        <v>686</v>
      </c>
      <c r="H82" s="327" t="s">
        <v>687</v>
      </c>
      <c r="I82" s="261" t="s">
        <v>502</v>
      </c>
      <c r="J82" s="497">
        <v>19266</v>
      </c>
      <c r="K82" s="2"/>
      <c r="L82" s="2"/>
    </row>
    <row r="83" spans="1:12" ht="39.6" x14ac:dyDescent="0.3">
      <c r="A83" s="375">
        <v>80</v>
      </c>
      <c r="B83" s="261" t="s">
        <v>541</v>
      </c>
      <c r="C83" s="261" t="s">
        <v>632</v>
      </c>
      <c r="D83" s="261" t="s">
        <v>431</v>
      </c>
      <c r="E83" s="261" t="s">
        <v>263</v>
      </c>
      <c r="F83" s="335" t="s">
        <v>688</v>
      </c>
      <c r="G83" s="327" t="s">
        <v>689</v>
      </c>
      <c r="H83" s="327" t="s">
        <v>690</v>
      </c>
      <c r="I83" s="261" t="s">
        <v>502</v>
      </c>
      <c r="J83" s="497">
        <v>17654</v>
      </c>
      <c r="K83" s="2"/>
      <c r="L83" s="2"/>
    </row>
    <row r="84" spans="1:12" s="89" customFormat="1" x14ac:dyDescent="0.3">
      <c r="A84" s="89" t="s">
        <v>691</v>
      </c>
      <c r="J84" s="508">
        <f>SUM(J64:J83)</f>
        <v>636858.19999999995</v>
      </c>
      <c r="K84" s="549">
        <v>0</v>
      </c>
      <c r="L84" s="518"/>
    </row>
    <row r="85" spans="1:12" ht="39.6" x14ac:dyDescent="0.3">
      <c r="A85" s="261">
        <v>81</v>
      </c>
      <c r="B85" s="261" t="s">
        <v>480</v>
      </c>
      <c r="C85" s="488" t="s">
        <v>692</v>
      </c>
      <c r="D85" s="282" t="s">
        <v>431</v>
      </c>
      <c r="E85" s="282" t="s">
        <v>263</v>
      </c>
      <c r="F85" s="515" t="s">
        <v>693</v>
      </c>
      <c r="G85" s="489" t="s">
        <v>694</v>
      </c>
      <c r="H85" s="489" t="s">
        <v>695</v>
      </c>
      <c r="I85" s="282">
        <v>2018</v>
      </c>
      <c r="J85" s="505">
        <v>13000</v>
      </c>
      <c r="K85" s="2"/>
      <c r="L85" s="2"/>
    </row>
    <row r="86" spans="1:12" ht="39.6" x14ac:dyDescent="0.3">
      <c r="A86" s="261">
        <v>82</v>
      </c>
      <c r="B86" s="375" t="s">
        <v>480</v>
      </c>
      <c r="C86" s="405" t="s">
        <v>692</v>
      </c>
      <c r="D86" s="375" t="s">
        <v>431</v>
      </c>
      <c r="E86" s="375" t="s">
        <v>263</v>
      </c>
      <c r="F86" s="375" t="s">
        <v>696</v>
      </c>
      <c r="G86" s="295" t="s">
        <v>694</v>
      </c>
      <c r="H86" s="295" t="s">
        <v>697</v>
      </c>
      <c r="I86" s="375">
        <v>2017</v>
      </c>
      <c r="J86" s="517">
        <v>2984.55</v>
      </c>
      <c r="K86" s="388"/>
      <c r="L86" s="519"/>
    </row>
    <row r="87" spans="1:12" ht="79.2" x14ac:dyDescent="0.3">
      <c r="A87" s="261">
        <v>83</v>
      </c>
      <c r="B87" s="261" t="s">
        <v>414</v>
      </c>
      <c r="C87" s="261" t="s">
        <v>698</v>
      </c>
      <c r="D87" s="261" t="s">
        <v>431</v>
      </c>
      <c r="E87" s="261" t="s">
        <v>263</v>
      </c>
      <c r="F87" s="258" t="s">
        <v>699</v>
      </c>
      <c r="G87" s="327" t="s">
        <v>700</v>
      </c>
      <c r="H87" s="495" t="s">
        <v>701</v>
      </c>
      <c r="I87" s="332" t="s">
        <v>702</v>
      </c>
      <c r="J87" s="500">
        <v>84647</v>
      </c>
      <c r="K87" s="2"/>
      <c r="L87" s="2"/>
    </row>
    <row r="88" spans="1:12" x14ac:dyDescent="0.3">
      <c r="A88" s="520" t="s">
        <v>703</v>
      </c>
      <c r="B88" s="520"/>
      <c r="C88" s="520"/>
      <c r="D88" s="520"/>
      <c r="E88" s="520"/>
      <c r="F88" s="520"/>
      <c r="G88" s="520"/>
      <c r="H88" s="520"/>
      <c r="I88" s="521"/>
      <c r="J88" s="522">
        <f>SUM(J85:J87)</f>
        <v>100631.55</v>
      </c>
      <c r="K88" s="549">
        <v>0</v>
      </c>
      <c r="L88" s="2"/>
    </row>
    <row r="89" spans="1:12" x14ac:dyDescent="0.3">
      <c r="A89" s="523" t="s">
        <v>704</v>
      </c>
      <c r="B89" s="523"/>
      <c r="C89" s="523"/>
      <c r="D89" s="523"/>
      <c r="E89" s="523"/>
      <c r="F89" s="523"/>
      <c r="G89" s="523"/>
      <c r="H89" s="523"/>
      <c r="I89" s="524"/>
      <c r="J89" s="522">
        <f>(J47+J63+J84+J88)</f>
        <v>1044095.75</v>
      </c>
      <c r="K89" s="549">
        <v>0</v>
      </c>
      <c r="L89" s="2"/>
    </row>
    <row r="91" spans="1:12" x14ac:dyDescent="0.3">
      <c r="B91" s="15" t="s">
        <v>705</v>
      </c>
    </row>
    <row r="92" spans="1:12" ht="26.4" x14ac:dyDescent="0.3">
      <c r="A92" s="261">
        <v>84</v>
      </c>
      <c r="B92" s="261" t="s">
        <v>429</v>
      </c>
      <c r="C92" s="261" t="s">
        <v>632</v>
      </c>
      <c r="D92" s="261" t="s">
        <v>431</v>
      </c>
      <c r="E92" s="261" t="s">
        <v>706</v>
      </c>
      <c r="F92" s="405" t="s">
        <v>707</v>
      </c>
      <c r="G92" s="327" t="s">
        <v>708</v>
      </c>
      <c r="H92" s="327" t="s">
        <v>709</v>
      </c>
      <c r="I92" s="430" t="s">
        <v>442</v>
      </c>
      <c r="J92" s="430">
        <v>89046.87</v>
      </c>
      <c r="K92" s="360"/>
      <c r="L92" s="360"/>
    </row>
    <row r="93" spans="1:12" ht="39.6" x14ac:dyDescent="0.3">
      <c r="A93" s="261">
        <v>85</v>
      </c>
      <c r="B93" s="335" t="s">
        <v>429</v>
      </c>
      <c r="C93" s="335" t="s">
        <v>710</v>
      </c>
      <c r="D93" s="335" t="s">
        <v>431</v>
      </c>
      <c r="E93" s="335" t="s">
        <v>706</v>
      </c>
      <c r="F93" s="335" t="s">
        <v>711</v>
      </c>
      <c r="G93" s="327" t="s">
        <v>712</v>
      </c>
      <c r="H93" s="327" t="s">
        <v>710</v>
      </c>
      <c r="I93" s="525" t="s">
        <v>599</v>
      </c>
      <c r="J93" s="525">
        <v>1500</v>
      </c>
      <c r="K93" s="2"/>
      <c r="L93" s="2"/>
    </row>
    <row r="94" spans="1:12" ht="52.8" x14ac:dyDescent="0.3">
      <c r="A94" s="261">
        <v>86</v>
      </c>
      <c r="B94" s="261" t="s">
        <v>480</v>
      </c>
      <c r="C94" s="488" t="s">
        <v>713</v>
      </c>
      <c r="D94" s="261" t="s">
        <v>431</v>
      </c>
      <c r="E94" s="261" t="s">
        <v>706</v>
      </c>
      <c r="F94" s="488" t="s">
        <v>714</v>
      </c>
      <c r="G94" s="489" t="s">
        <v>715</v>
      </c>
      <c r="H94" s="327" t="s">
        <v>716</v>
      </c>
      <c r="I94" s="526" t="s">
        <v>599</v>
      </c>
      <c r="J94" s="527">
        <v>8552.73</v>
      </c>
      <c r="K94" s="2"/>
      <c r="L94" s="2"/>
    </row>
    <row r="95" spans="1:12" ht="79.2" x14ac:dyDescent="0.3">
      <c r="A95" s="261">
        <v>87</v>
      </c>
      <c r="B95" s="261" t="s">
        <v>717</v>
      </c>
      <c r="C95" s="335" t="s">
        <v>718</v>
      </c>
      <c r="D95" s="261" t="s">
        <v>431</v>
      </c>
      <c r="E95" s="261" t="s">
        <v>706</v>
      </c>
      <c r="F95" s="488" t="s">
        <v>719</v>
      </c>
      <c r="G95" s="489" t="s">
        <v>720</v>
      </c>
      <c r="H95" s="327" t="s">
        <v>721</v>
      </c>
      <c r="I95" s="526" t="s">
        <v>435</v>
      </c>
      <c r="J95" s="528">
        <v>0</v>
      </c>
      <c r="K95" s="2"/>
      <c r="L95" s="2"/>
    </row>
    <row r="96" spans="1:12" ht="52.8" x14ac:dyDescent="0.3">
      <c r="A96" s="261">
        <v>88</v>
      </c>
      <c r="B96" s="261" t="s">
        <v>480</v>
      </c>
      <c r="C96" s="488" t="s">
        <v>713</v>
      </c>
      <c r="D96" s="261" t="s">
        <v>431</v>
      </c>
      <c r="E96" s="261" t="s">
        <v>706</v>
      </c>
      <c r="F96" s="488" t="s">
        <v>722</v>
      </c>
      <c r="G96" s="489" t="s">
        <v>715</v>
      </c>
      <c r="H96" s="489" t="s">
        <v>723</v>
      </c>
      <c r="I96" s="526" t="s">
        <v>435</v>
      </c>
      <c r="J96" s="529">
        <v>77028</v>
      </c>
      <c r="K96" s="2"/>
      <c r="L96" s="2"/>
    </row>
    <row r="97" spans="1:12" ht="66" x14ac:dyDescent="0.3">
      <c r="A97" s="261">
        <v>89</v>
      </c>
      <c r="B97" s="261" t="s">
        <v>480</v>
      </c>
      <c r="C97" s="335" t="s">
        <v>724</v>
      </c>
      <c r="D97" s="261" t="s">
        <v>431</v>
      </c>
      <c r="E97" s="261" t="s">
        <v>706</v>
      </c>
      <c r="F97" s="335" t="s">
        <v>725</v>
      </c>
      <c r="G97" s="489" t="s">
        <v>694</v>
      </c>
      <c r="H97" s="327" t="s">
        <v>726</v>
      </c>
      <c r="I97" s="430" t="s">
        <v>497</v>
      </c>
      <c r="J97" s="528">
        <v>5076</v>
      </c>
      <c r="K97" s="2"/>
      <c r="L97" s="2"/>
    </row>
    <row r="98" spans="1:12" ht="66" x14ac:dyDescent="0.3">
      <c r="A98" s="261">
        <v>90</v>
      </c>
      <c r="B98" s="282" t="s">
        <v>480</v>
      </c>
      <c r="C98" s="488" t="s">
        <v>727</v>
      </c>
      <c r="D98" s="282" t="s">
        <v>431</v>
      </c>
      <c r="E98" s="282" t="s">
        <v>706</v>
      </c>
      <c r="F98" s="488" t="s">
        <v>728</v>
      </c>
      <c r="G98" s="489" t="s">
        <v>729</v>
      </c>
      <c r="H98" s="489" t="s">
        <v>730</v>
      </c>
      <c r="I98" s="526" t="s">
        <v>731</v>
      </c>
      <c r="J98" s="530">
        <v>3971.15</v>
      </c>
      <c r="K98" s="485"/>
      <c r="L98" s="519"/>
    </row>
    <row r="99" spans="1:12" ht="26.4" x14ac:dyDescent="0.3">
      <c r="A99" s="261">
        <v>91</v>
      </c>
      <c r="B99" s="261" t="s">
        <v>414</v>
      </c>
      <c r="C99" s="261" t="s">
        <v>732</v>
      </c>
      <c r="D99" s="261" t="s">
        <v>431</v>
      </c>
      <c r="E99" s="261" t="s">
        <v>706</v>
      </c>
      <c r="F99" s="375">
        <v>602150</v>
      </c>
      <c r="G99" s="464" t="s">
        <v>656</v>
      </c>
      <c r="H99" s="295" t="s">
        <v>657</v>
      </c>
      <c r="I99" s="531" t="s">
        <v>658</v>
      </c>
      <c r="J99" s="431">
        <v>77364.47</v>
      </c>
      <c r="K99" s="2"/>
      <c r="L99" s="2"/>
    </row>
    <row r="100" spans="1:12" ht="52.8" x14ac:dyDescent="0.3">
      <c r="A100" s="261">
        <v>92</v>
      </c>
      <c r="B100" s="261" t="s">
        <v>414</v>
      </c>
      <c r="C100" s="335" t="s">
        <v>733</v>
      </c>
      <c r="D100" s="261" t="s">
        <v>431</v>
      </c>
      <c r="E100" s="261" t="s">
        <v>706</v>
      </c>
      <c r="F100" s="335" t="s">
        <v>734</v>
      </c>
      <c r="G100" s="464" t="s">
        <v>735</v>
      </c>
      <c r="H100" s="327" t="s">
        <v>736</v>
      </c>
      <c r="I100" s="525" t="s">
        <v>737</v>
      </c>
      <c r="J100" s="431">
        <v>4000</v>
      </c>
      <c r="K100" s="2"/>
      <c r="L100" s="2"/>
    </row>
    <row r="101" spans="1:12" ht="49.5" customHeight="1" x14ac:dyDescent="0.3">
      <c r="A101" s="261">
        <v>93</v>
      </c>
      <c r="B101" s="261" t="s">
        <v>738</v>
      </c>
      <c r="C101" s="335" t="s">
        <v>739</v>
      </c>
      <c r="D101" s="261" t="s">
        <v>431</v>
      </c>
      <c r="E101" s="261" t="s">
        <v>706</v>
      </c>
      <c r="F101" s="335" t="s">
        <v>740</v>
      </c>
      <c r="G101" s="327" t="s">
        <v>533</v>
      </c>
      <c r="H101" s="327" t="s">
        <v>741</v>
      </c>
      <c r="I101" s="261" t="s">
        <v>442</v>
      </c>
      <c r="J101" s="430">
        <v>7000</v>
      </c>
      <c r="K101" s="2"/>
      <c r="L101" s="2"/>
    </row>
    <row r="102" spans="1:12" ht="52.8" x14ac:dyDescent="0.3">
      <c r="A102" s="261">
        <v>94</v>
      </c>
      <c r="B102" s="261" t="s">
        <v>738</v>
      </c>
      <c r="C102" s="335" t="s">
        <v>739</v>
      </c>
      <c r="D102" s="261" t="s">
        <v>431</v>
      </c>
      <c r="E102" s="261" t="s">
        <v>706</v>
      </c>
      <c r="F102" s="335" t="s">
        <v>742</v>
      </c>
      <c r="G102" s="327" t="s">
        <v>539</v>
      </c>
      <c r="H102" s="327" t="s">
        <v>743</v>
      </c>
      <c r="I102" s="261" t="s">
        <v>599</v>
      </c>
      <c r="J102" s="532">
        <v>1000</v>
      </c>
      <c r="K102" s="2"/>
      <c r="L102" s="2"/>
    </row>
    <row r="103" spans="1:12" ht="52.8" x14ac:dyDescent="0.3">
      <c r="A103" s="261">
        <v>95</v>
      </c>
      <c r="B103" s="261" t="s">
        <v>738</v>
      </c>
      <c r="C103" s="335" t="s">
        <v>739</v>
      </c>
      <c r="D103" s="261" t="s">
        <v>431</v>
      </c>
      <c r="E103" s="261" t="s">
        <v>706</v>
      </c>
      <c r="F103" s="335" t="s">
        <v>744</v>
      </c>
      <c r="G103" s="327" t="s">
        <v>745</v>
      </c>
      <c r="H103" s="327" t="s">
        <v>746</v>
      </c>
      <c r="I103" s="261" t="s">
        <v>599</v>
      </c>
      <c r="J103" s="425">
        <v>1000</v>
      </c>
      <c r="K103" s="2"/>
      <c r="L103" s="2"/>
    </row>
    <row r="104" spans="1:12" ht="52.8" x14ac:dyDescent="0.3">
      <c r="A104" s="261">
        <v>96</v>
      </c>
      <c r="B104" s="261" t="s">
        <v>738</v>
      </c>
      <c r="C104" s="335" t="s">
        <v>739</v>
      </c>
      <c r="D104" s="261" t="s">
        <v>431</v>
      </c>
      <c r="E104" s="261" t="s">
        <v>706</v>
      </c>
      <c r="F104" s="335" t="s">
        <v>747</v>
      </c>
      <c r="G104" s="327" t="s">
        <v>748</v>
      </c>
      <c r="H104" s="327" t="s">
        <v>749</v>
      </c>
      <c r="I104" s="261">
        <v>2018</v>
      </c>
      <c r="J104" s="425">
        <v>1000</v>
      </c>
      <c r="K104" s="2"/>
      <c r="L104" s="2"/>
    </row>
    <row r="105" spans="1:12" ht="39.6" x14ac:dyDescent="0.3">
      <c r="A105" s="261">
        <v>97</v>
      </c>
      <c r="B105" s="261" t="s">
        <v>738</v>
      </c>
      <c r="C105" s="335" t="s">
        <v>739</v>
      </c>
      <c r="D105" s="261" t="s">
        <v>431</v>
      </c>
      <c r="E105" s="261" t="s">
        <v>706</v>
      </c>
      <c r="F105" s="261" t="s">
        <v>750</v>
      </c>
      <c r="G105" s="495" t="s">
        <v>670</v>
      </c>
      <c r="H105" s="327" t="s">
        <v>751</v>
      </c>
      <c r="I105" s="261">
        <v>2018</v>
      </c>
      <c r="J105" s="425">
        <v>2100</v>
      </c>
      <c r="K105" s="2"/>
      <c r="L105" s="2"/>
    </row>
    <row r="106" spans="1:12" ht="49.5" customHeight="1" x14ac:dyDescent="0.3">
      <c r="A106" s="261">
        <v>98</v>
      </c>
      <c r="B106" s="261" t="s">
        <v>738</v>
      </c>
      <c r="C106" s="335" t="s">
        <v>752</v>
      </c>
      <c r="D106" s="261" t="s">
        <v>431</v>
      </c>
      <c r="E106" s="261" t="s">
        <v>706</v>
      </c>
      <c r="F106" s="335" t="s">
        <v>753</v>
      </c>
      <c r="G106" s="327" t="s">
        <v>533</v>
      </c>
      <c r="H106" s="327" t="s">
        <v>754</v>
      </c>
      <c r="I106" s="261" t="s">
        <v>442</v>
      </c>
      <c r="J106" s="425">
        <v>140000</v>
      </c>
      <c r="K106" s="2"/>
      <c r="L106" s="2"/>
    </row>
    <row r="107" spans="1:12" ht="39.6" x14ac:dyDescent="0.3">
      <c r="A107" s="261">
        <v>99</v>
      </c>
      <c r="B107" s="261" t="s">
        <v>738</v>
      </c>
      <c r="C107" s="335" t="s">
        <v>755</v>
      </c>
      <c r="D107" s="261" t="s">
        <v>431</v>
      </c>
      <c r="E107" s="261" t="s">
        <v>706</v>
      </c>
      <c r="F107" s="261" t="s">
        <v>756</v>
      </c>
      <c r="G107" s="327" t="s">
        <v>757</v>
      </c>
      <c r="H107" s="327" t="s">
        <v>758</v>
      </c>
      <c r="I107" s="261" t="s">
        <v>599</v>
      </c>
      <c r="J107" s="425">
        <v>4600</v>
      </c>
      <c r="K107" s="2"/>
      <c r="L107" s="2"/>
    </row>
    <row r="108" spans="1:12" x14ac:dyDescent="0.3">
      <c r="A108" s="523" t="s">
        <v>759</v>
      </c>
      <c r="B108" s="523"/>
      <c r="C108" s="523"/>
      <c r="D108" s="523"/>
      <c r="E108" s="523"/>
      <c r="F108" s="523"/>
      <c r="G108" s="523"/>
      <c r="H108" s="523"/>
      <c r="I108" s="521"/>
      <c r="J108" s="533">
        <f>SUM(J92:J107)</f>
        <v>423239.22</v>
      </c>
      <c r="K108" s="549">
        <v>0</v>
      </c>
      <c r="L108" s="2"/>
    </row>
  </sheetData>
  <mergeCells count="2">
    <mergeCell ref="A1:L1"/>
    <mergeCell ref="A47:H47"/>
  </mergeCells>
  <pageMargins left="0.7" right="0.7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AB98-B562-4C6E-AFE7-AEFF71E01A23}">
  <dimension ref="A1:M31"/>
  <sheetViews>
    <sheetView topLeftCell="A9" workbookViewId="0">
      <selection activeCell="J9" sqref="J9"/>
    </sheetView>
  </sheetViews>
  <sheetFormatPr defaultRowHeight="15.6" x14ac:dyDescent="0.3"/>
  <cols>
    <col min="1" max="1" width="3.59765625" customWidth="1"/>
    <col min="2" max="2" width="6.09765625" bestFit="1" customWidth="1"/>
    <col min="3" max="3" width="11.69921875" customWidth="1"/>
    <col min="4" max="4" width="6.5" customWidth="1"/>
    <col min="5" max="5" width="7.19921875" customWidth="1"/>
    <col min="6" max="6" width="9.5" bestFit="1" customWidth="1"/>
    <col min="7" max="7" width="13" customWidth="1"/>
    <col min="8" max="8" width="23.5" customWidth="1"/>
    <col min="9" max="9" width="8.69921875" customWidth="1"/>
    <col min="10" max="10" width="13.3984375" customWidth="1"/>
    <col min="11" max="11" width="9.8984375" customWidth="1"/>
    <col min="12" max="12" width="8.69921875" customWidth="1"/>
  </cols>
  <sheetData>
    <row r="1" spans="1:13" ht="21" thickBot="1" x14ac:dyDescent="0.4">
      <c r="A1" s="769" t="s">
        <v>253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247"/>
    </row>
    <row r="2" spans="1:13" s="110" customFormat="1" ht="201.75" customHeight="1" thickBot="1" x14ac:dyDescent="0.3">
      <c r="A2" s="536" t="s">
        <v>110</v>
      </c>
      <c r="B2" s="286" t="s">
        <v>30</v>
      </c>
      <c r="C2" s="286" t="s">
        <v>158</v>
      </c>
      <c r="D2" s="286" t="s">
        <v>795</v>
      </c>
      <c r="E2" s="286" t="s">
        <v>796</v>
      </c>
      <c r="F2" s="286" t="s">
        <v>111</v>
      </c>
      <c r="G2" s="286" t="s">
        <v>112</v>
      </c>
      <c r="H2" s="286" t="s">
        <v>99</v>
      </c>
      <c r="I2" s="286" t="s">
        <v>113</v>
      </c>
      <c r="J2" s="286" t="s">
        <v>764</v>
      </c>
      <c r="K2" s="286" t="s">
        <v>765</v>
      </c>
      <c r="L2" s="287" t="s">
        <v>116</v>
      </c>
      <c r="M2" s="109"/>
    </row>
    <row r="3" spans="1:13" ht="44.25" customHeight="1" x14ac:dyDescent="0.3">
      <c r="A3" s="378">
        <v>1</v>
      </c>
      <c r="B3" s="378" t="s">
        <v>429</v>
      </c>
      <c r="C3" s="378" t="s">
        <v>766</v>
      </c>
      <c r="D3" s="378" t="s">
        <v>431</v>
      </c>
      <c r="E3" s="378" t="s">
        <v>263</v>
      </c>
      <c r="F3" s="453" t="s">
        <v>767</v>
      </c>
      <c r="G3" s="294" t="s">
        <v>801</v>
      </c>
      <c r="H3" s="294" t="s">
        <v>797</v>
      </c>
      <c r="I3" s="453" t="s">
        <v>768</v>
      </c>
      <c r="J3" s="554">
        <v>300</v>
      </c>
      <c r="K3" s="551"/>
      <c r="L3" s="385"/>
      <c r="M3" s="105"/>
    </row>
    <row r="4" spans="1:13" ht="52.8" x14ac:dyDescent="0.3">
      <c r="A4" s="378">
        <v>2</v>
      </c>
      <c r="B4" s="261" t="s">
        <v>429</v>
      </c>
      <c r="C4" s="335" t="s">
        <v>792</v>
      </c>
      <c r="D4" s="335" t="s">
        <v>793</v>
      </c>
      <c r="E4" s="261" t="s">
        <v>263</v>
      </c>
      <c r="F4" s="335">
        <v>824537</v>
      </c>
      <c r="G4" s="327" t="s">
        <v>802</v>
      </c>
      <c r="H4" s="327" t="s">
        <v>794</v>
      </c>
      <c r="I4" s="453" t="s">
        <v>799</v>
      </c>
      <c r="J4" s="430">
        <v>2000</v>
      </c>
      <c r="K4" s="553"/>
      <c r="L4" s="364"/>
      <c r="M4" s="105"/>
    </row>
    <row r="5" spans="1:13" ht="52.8" x14ac:dyDescent="0.3">
      <c r="A5" s="378">
        <v>3</v>
      </c>
      <c r="B5" s="261" t="s">
        <v>414</v>
      </c>
      <c r="C5" s="493" t="s">
        <v>776</v>
      </c>
      <c r="D5" s="261" t="s">
        <v>431</v>
      </c>
      <c r="E5" s="261" t="s">
        <v>263</v>
      </c>
      <c r="F5" s="493" t="s">
        <v>777</v>
      </c>
      <c r="G5" s="327" t="s">
        <v>778</v>
      </c>
      <c r="H5" s="492" t="s">
        <v>779</v>
      </c>
      <c r="I5" s="493">
        <v>2018</v>
      </c>
      <c r="J5" s="430">
        <v>500</v>
      </c>
      <c r="K5" s="552"/>
      <c r="L5" s="373"/>
      <c r="M5" s="105"/>
    </row>
    <row r="6" spans="1:13" ht="39.6" x14ac:dyDescent="0.3">
      <c r="A6" s="378">
        <v>4</v>
      </c>
      <c r="B6" s="375" t="s">
        <v>410</v>
      </c>
      <c r="C6" s="375" t="s">
        <v>780</v>
      </c>
      <c r="D6" s="375" t="s">
        <v>431</v>
      </c>
      <c r="E6" s="375" t="s">
        <v>263</v>
      </c>
      <c r="F6" s="488" t="s">
        <v>781</v>
      </c>
      <c r="G6" s="489" t="s">
        <v>770</v>
      </c>
      <c r="H6" s="295" t="s">
        <v>782</v>
      </c>
      <c r="I6" s="405">
        <v>2018</v>
      </c>
      <c r="J6" s="555">
        <v>1410</v>
      </c>
      <c r="K6" s="552"/>
      <c r="L6" s="373"/>
      <c r="M6" s="105"/>
    </row>
    <row r="7" spans="1:13" ht="52.8" x14ac:dyDescent="0.3">
      <c r="A7" s="378">
        <v>5</v>
      </c>
      <c r="B7" s="261" t="s">
        <v>414</v>
      </c>
      <c r="C7" s="335" t="s">
        <v>792</v>
      </c>
      <c r="D7" s="335" t="s">
        <v>793</v>
      </c>
      <c r="E7" s="261" t="s">
        <v>263</v>
      </c>
      <c r="F7" s="335">
        <v>825026</v>
      </c>
      <c r="G7" s="327" t="s">
        <v>803</v>
      </c>
      <c r="H7" s="327" t="s">
        <v>667</v>
      </c>
      <c r="I7" s="405" t="s">
        <v>798</v>
      </c>
      <c r="J7" s="430">
        <v>2000</v>
      </c>
      <c r="K7" s="553"/>
      <c r="L7" s="364"/>
      <c r="M7" s="105"/>
    </row>
    <row r="8" spans="1:13" ht="79.2" x14ac:dyDescent="0.3">
      <c r="A8" s="375">
        <v>6</v>
      </c>
      <c r="B8" s="375" t="s">
        <v>800</v>
      </c>
      <c r="C8" s="375" t="s">
        <v>698</v>
      </c>
      <c r="D8" s="375"/>
      <c r="E8" s="375" t="s">
        <v>263</v>
      </c>
      <c r="F8" s="453" t="s">
        <v>788</v>
      </c>
      <c r="G8" s="327" t="s">
        <v>804</v>
      </c>
      <c r="H8" s="560" t="s">
        <v>787</v>
      </c>
      <c r="I8" s="453" t="s">
        <v>442</v>
      </c>
      <c r="J8" s="554">
        <v>12320</v>
      </c>
      <c r="K8" s="552"/>
      <c r="L8" s="373"/>
      <c r="M8" s="105"/>
    </row>
    <row r="9" spans="1:13" ht="21" customHeight="1" x14ac:dyDescent="0.3">
      <c r="A9" s="770" t="s">
        <v>704</v>
      </c>
      <c r="B9" s="771"/>
      <c r="C9" s="771"/>
      <c r="D9" s="771"/>
      <c r="E9" s="771"/>
      <c r="F9" s="771"/>
      <c r="G9" s="771"/>
      <c r="H9" s="771"/>
      <c r="I9" s="772"/>
      <c r="J9" s="556">
        <f>SUM(J3:J8)</f>
        <v>18530</v>
      </c>
      <c r="K9" s="557">
        <v>0</v>
      </c>
      <c r="L9" s="385"/>
      <c r="M9" s="105"/>
    </row>
    <row r="10" spans="1:13" ht="0.75" customHeight="1" x14ac:dyDescent="0.3">
      <c r="A10" s="376"/>
      <c r="B10" s="378"/>
      <c r="C10" s="378"/>
      <c r="D10" s="378"/>
      <c r="E10" s="378"/>
      <c r="F10" s="453"/>
      <c r="G10" s="294"/>
      <c r="H10" s="550"/>
      <c r="I10" s="453"/>
      <c r="J10" s="554"/>
      <c r="K10" s="551"/>
      <c r="L10" s="385"/>
      <c r="M10" s="105"/>
    </row>
    <row r="11" spans="1:13" ht="66" x14ac:dyDescent="0.3">
      <c r="A11" s="373">
        <v>7</v>
      </c>
      <c r="B11" s="378" t="s">
        <v>414</v>
      </c>
      <c r="C11" s="378" t="s">
        <v>755</v>
      </c>
      <c r="D11" s="378" t="s">
        <v>431</v>
      </c>
      <c r="E11" s="378" t="s">
        <v>706</v>
      </c>
      <c r="F11" s="453" t="s">
        <v>769</v>
      </c>
      <c r="G11" s="294" t="s">
        <v>770</v>
      </c>
      <c r="H11" s="327" t="s">
        <v>771</v>
      </c>
      <c r="I11" s="335" t="s">
        <v>772</v>
      </c>
      <c r="J11" s="554">
        <v>8172.6</v>
      </c>
      <c r="K11" s="552"/>
      <c r="L11" s="373"/>
      <c r="M11" s="105"/>
    </row>
    <row r="12" spans="1:13" ht="79.2" x14ac:dyDescent="0.3">
      <c r="A12" s="373">
        <v>8</v>
      </c>
      <c r="B12" s="375" t="s">
        <v>414</v>
      </c>
      <c r="C12" s="375" t="s">
        <v>755</v>
      </c>
      <c r="D12" s="405" t="s">
        <v>431</v>
      </c>
      <c r="E12" s="375" t="s">
        <v>706</v>
      </c>
      <c r="F12" s="405" t="s">
        <v>773</v>
      </c>
      <c r="G12" s="295" t="s">
        <v>656</v>
      </c>
      <c r="H12" s="295" t="s">
        <v>774</v>
      </c>
      <c r="I12" s="405" t="s">
        <v>775</v>
      </c>
      <c r="J12" s="425">
        <v>28701</v>
      </c>
      <c r="K12" s="552"/>
      <c r="L12" s="373"/>
      <c r="M12" s="105"/>
    </row>
    <row r="13" spans="1:13" ht="92.4" x14ac:dyDescent="0.3">
      <c r="A13" s="373">
        <v>9</v>
      </c>
      <c r="B13" s="375" t="s">
        <v>414</v>
      </c>
      <c r="C13" s="405" t="s">
        <v>783</v>
      </c>
      <c r="D13" s="375" t="s">
        <v>431</v>
      </c>
      <c r="E13" s="375" t="s">
        <v>706</v>
      </c>
      <c r="F13" s="405">
        <v>717275</v>
      </c>
      <c r="G13" s="295" t="s">
        <v>656</v>
      </c>
      <c r="H13" s="295" t="s">
        <v>784</v>
      </c>
      <c r="I13" s="405">
        <v>2016</v>
      </c>
      <c r="J13" s="425">
        <v>15950.49</v>
      </c>
      <c r="K13" s="552"/>
      <c r="L13" s="373"/>
      <c r="M13" s="105"/>
    </row>
    <row r="14" spans="1:13" ht="158.4" x14ac:dyDescent="0.3">
      <c r="A14" s="373">
        <v>10</v>
      </c>
      <c r="B14" s="375" t="s">
        <v>800</v>
      </c>
      <c r="C14" s="335" t="s">
        <v>785</v>
      </c>
      <c r="D14" s="375" t="s">
        <v>431</v>
      </c>
      <c r="E14" s="375" t="s">
        <v>706</v>
      </c>
      <c r="F14" s="405" t="s">
        <v>786</v>
      </c>
      <c r="G14" s="327" t="s">
        <v>804</v>
      </c>
      <c r="H14" s="559" t="s">
        <v>787</v>
      </c>
      <c r="I14" s="405" t="s">
        <v>465</v>
      </c>
      <c r="J14" s="425">
        <v>53707</v>
      </c>
      <c r="K14" s="552"/>
      <c r="L14" s="373"/>
      <c r="M14" s="449"/>
    </row>
    <row r="15" spans="1:13" ht="158.4" x14ac:dyDescent="0.3">
      <c r="A15" s="373">
        <v>11</v>
      </c>
      <c r="B15" s="375" t="s">
        <v>800</v>
      </c>
      <c r="C15" s="335" t="s">
        <v>785</v>
      </c>
      <c r="D15" s="375" t="s">
        <v>431</v>
      </c>
      <c r="E15" s="375" t="s">
        <v>706</v>
      </c>
      <c r="F15" s="453" t="s">
        <v>788</v>
      </c>
      <c r="G15" s="327" t="s">
        <v>804</v>
      </c>
      <c r="H15" s="559" t="s">
        <v>787</v>
      </c>
      <c r="I15" s="453" t="s">
        <v>442</v>
      </c>
      <c r="J15" s="425">
        <v>111776</v>
      </c>
      <c r="K15" s="552"/>
      <c r="L15" s="373"/>
      <c r="M15" s="449"/>
    </row>
    <row r="16" spans="1:13" ht="158.4" x14ac:dyDescent="0.3">
      <c r="A16" s="373">
        <v>12</v>
      </c>
      <c r="B16" s="375" t="s">
        <v>800</v>
      </c>
      <c r="C16" s="335" t="s">
        <v>785</v>
      </c>
      <c r="D16" s="375" t="s">
        <v>431</v>
      </c>
      <c r="E16" s="375" t="s">
        <v>706</v>
      </c>
      <c r="F16" s="405" t="s">
        <v>789</v>
      </c>
      <c r="G16" s="327" t="s">
        <v>804</v>
      </c>
      <c r="H16" s="559" t="s">
        <v>790</v>
      </c>
      <c r="I16" s="405" t="s">
        <v>465</v>
      </c>
      <c r="J16" s="425">
        <v>23763</v>
      </c>
      <c r="K16" s="552"/>
      <c r="L16" s="373"/>
      <c r="M16" s="449"/>
    </row>
    <row r="17" spans="1:13" ht="158.4" x14ac:dyDescent="0.3">
      <c r="A17" s="373">
        <v>13</v>
      </c>
      <c r="B17" s="375" t="s">
        <v>800</v>
      </c>
      <c r="C17" s="335" t="s">
        <v>785</v>
      </c>
      <c r="D17" s="375" t="s">
        <v>431</v>
      </c>
      <c r="E17" s="375" t="s">
        <v>706</v>
      </c>
      <c r="F17" s="405" t="s">
        <v>791</v>
      </c>
      <c r="G17" s="327" t="s">
        <v>804</v>
      </c>
      <c r="H17" s="558" t="s">
        <v>790</v>
      </c>
      <c r="I17" s="405" t="s">
        <v>442</v>
      </c>
      <c r="J17" s="425">
        <v>69890</v>
      </c>
      <c r="K17" s="552"/>
      <c r="L17" s="373"/>
      <c r="M17" s="449"/>
    </row>
    <row r="18" spans="1:13" ht="25.5" customHeight="1" x14ac:dyDescent="0.3">
      <c r="A18" s="773" t="s">
        <v>759</v>
      </c>
      <c r="B18" s="774"/>
      <c r="C18" s="774"/>
      <c r="D18" s="774"/>
      <c r="E18" s="774"/>
      <c r="F18" s="774"/>
      <c r="G18" s="774"/>
      <c r="H18" s="774"/>
      <c r="I18" s="775"/>
      <c r="J18" s="533">
        <f>SUM(J11:J17)</f>
        <v>311960.08999999997</v>
      </c>
      <c r="K18" s="549">
        <v>0</v>
      </c>
      <c r="L18" s="549"/>
    </row>
    <row r="19" spans="1:13" ht="56.25" customHeight="1" x14ac:dyDescent="0.3">
      <c r="A19" s="36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3" x14ac:dyDescent="0.3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</row>
    <row r="21" spans="1:13" x14ac:dyDescent="0.3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</row>
    <row r="22" spans="1:13" x14ac:dyDescent="0.3">
      <c r="A22" s="366"/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</row>
    <row r="23" spans="1:13" x14ac:dyDescent="0.3">
      <c r="A23" s="366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</row>
    <row r="24" spans="1:13" x14ac:dyDescent="0.3">
      <c r="A24" s="366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</row>
    <row r="25" spans="1:13" x14ac:dyDescent="0.3">
      <c r="A25" s="366"/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</row>
    <row r="26" spans="1:13" x14ac:dyDescent="0.3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</row>
    <row r="27" spans="1:13" x14ac:dyDescent="0.3">
      <c r="A27" s="366"/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</row>
    <row r="28" spans="1:13" x14ac:dyDescent="0.3">
      <c r="A28" s="540"/>
      <c r="B28" s="540"/>
      <c r="C28" s="540"/>
      <c r="D28" s="540"/>
      <c r="E28" s="540"/>
      <c r="F28" s="540"/>
      <c r="G28" s="540"/>
      <c r="H28" s="540"/>
      <c r="I28" s="540"/>
      <c r="J28" s="540"/>
      <c r="K28" s="540"/>
      <c r="L28" s="540"/>
    </row>
    <row r="29" spans="1:13" x14ac:dyDescent="0.3">
      <c r="A29" s="540"/>
      <c r="B29" s="540"/>
      <c r="C29" s="540"/>
      <c r="D29" s="540"/>
      <c r="E29" s="540"/>
      <c r="F29" s="540"/>
      <c r="G29" s="540"/>
      <c r="H29" s="540"/>
      <c r="I29" s="540"/>
      <c r="J29" s="540"/>
      <c r="K29" s="540"/>
      <c r="L29" s="540"/>
    </row>
    <row r="30" spans="1:13" x14ac:dyDescent="0.3">
      <c r="A30" s="540"/>
      <c r="B30" s="540"/>
      <c r="C30" s="540"/>
      <c r="D30" s="540"/>
      <c r="E30" s="540"/>
      <c r="F30" s="540"/>
      <c r="G30" s="540"/>
      <c r="H30" s="540"/>
      <c r="I30" s="540"/>
      <c r="J30" s="540"/>
      <c r="K30" s="540"/>
      <c r="L30" s="540"/>
    </row>
    <row r="31" spans="1:13" x14ac:dyDescent="0.3">
      <c r="A31" s="540"/>
      <c r="B31" s="540"/>
      <c r="C31" s="540"/>
      <c r="D31" s="540"/>
      <c r="E31" s="540"/>
      <c r="F31" s="540"/>
      <c r="G31" s="540"/>
      <c r="H31" s="540"/>
      <c r="I31" s="540"/>
      <c r="J31" s="540"/>
      <c r="K31" s="540"/>
      <c r="L31" s="540"/>
    </row>
  </sheetData>
  <mergeCells count="3">
    <mergeCell ref="A1:L1"/>
    <mergeCell ref="A9:I9"/>
    <mergeCell ref="A18:I18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60CCB-98EB-40D5-B31B-7428D1C71B01}">
  <dimension ref="A1:F28"/>
  <sheetViews>
    <sheetView topLeftCell="A13" zoomScaleNormal="100" workbookViewId="0">
      <selection activeCell="D3" sqref="D3"/>
    </sheetView>
  </sheetViews>
  <sheetFormatPr defaultColWidth="9" defaultRowHeight="13.2" x14ac:dyDescent="0.25"/>
  <cols>
    <col min="1" max="1" width="14.5" style="360" bestFit="1" customWidth="1"/>
    <col min="2" max="2" width="15.69921875" style="467" bestFit="1" customWidth="1"/>
    <col min="3" max="3" width="33.09765625" style="360" customWidth="1"/>
    <col min="4" max="4" width="38.69921875" style="467" customWidth="1"/>
    <col min="5" max="5" width="20.19921875" style="360" customWidth="1"/>
    <col min="6" max="16384" width="9" style="360"/>
  </cols>
  <sheetData>
    <row r="1" spans="1:5" ht="15.6" x14ac:dyDescent="0.3">
      <c r="A1" s="776" t="s">
        <v>254</v>
      </c>
      <c r="B1" s="776"/>
      <c r="C1" s="776"/>
      <c r="D1" s="776"/>
      <c r="E1" s="776"/>
    </row>
    <row r="2" spans="1:5" s="252" customFormat="1" ht="28.5" customHeight="1" x14ac:dyDescent="0.25">
      <c r="A2" s="252" t="s">
        <v>91</v>
      </c>
      <c r="B2" s="549" t="s">
        <v>92</v>
      </c>
      <c r="C2" s="549" t="s">
        <v>93</v>
      </c>
      <c r="D2" s="549" t="s">
        <v>94</v>
      </c>
      <c r="E2" s="549" t="s">
        <v>95</v>
      </c>
    </row>
    <row r="3" spans="1:5" s="252" customFormat="1" x14ac:dyDescent="0.25">
      <c r="A3" s="578" t="s">
        <v>825</v>
      </c>
      <c r="B3" s="464" t="s">
        <v>826</v>
      </c>
      <c r="C3" s="492" t="s">
        <v>827</v>
      </c>
      <c r="D3" s="327" t="s">
        <v>828</v>
      </c>
      <c r="E3" s="464" t="s">
        <v>829</v>
      </c>
    </row>
    <row r="4" spans="1:5" s="252" customFormat="1" ht="13.8" thickBot="1" x14ac:dyDescent="0.3">
      <c r="A4" s="579" t="s">
        <v>825</v>
      </c>
      <c r="B4" s="565" t="s">
        <v>830</v>
      </c>
      <c r="C4" s="571" t="s">
        <v>607</v>
      </c>
      <c r="D4" s="573" t="s">
        <v>831</v>
      </c>
      <c r="E4" s="566" t="s">
        <v>832</v>
      </c>
    </row>
    <row r="5" spans="1:5" s="252" customFormat="1" ht="13.8" thickBot="1" x14ac:dyDescent="0.3">
      <c r="A5" s="579" t="s">
        <v>825</v>
      </c>
      <c r="B5" s="567" t="s">
        <v>833</v>
      </c>
      <c r="C5" s="571" t="s">
        <v>900</v>
      </c>
      <c r="D5" s="574" t="s">
        <v>834</v>
      </c>
      <c r="E5" s="566" t="s">
        <v>835</v>
      </c>
    </row>
    <row r="6" spans="1:5" s="252" customFormat="1" ht="13.8" thickBot="1" x14ac:dyDescent="0.3">
      <c r="A6" s="579" t="s">
        <v>825</v>
      </c>
      <c r="B6" s="567" t="s">
        <v>836</v>
      </c>
      <c r="C6" s="571" t="s">
        <v>900</v>
      </c>
      <c r="D6" s="574" t="s">
        <v>834</v>
      </c>
      <c r="E6" s="566" t="s">
        <v>835</v>
      </c>
    </row>
    <row r="7" spans="1:5" s="252" customFormat="1" ht="27" thickBot="1" x14ac:dyDescent="0.3">
      <c r="A7" s="579" t="s">
        <v>825</v>
      </c>
      <c r="B7" s="567" t="s">
        <v>836</v>
      </c>
      <c r="C7" s="571" t="s">
        <v>837</v>
      </c>
      <c r="D7" s="574" t="s">
        <v>838</v>
      </c>
      <c r="E7" s="566" t="s">
        <v>839</v>
      </c>
    </row>
    <row r="8" spans="1:5" s="252" customFormat="1" x14ac:dyDescent="0.25">
      <c r="A8" s="578" t="s">
        <v>840</v>
      </c>
      <c r="B8" s="464" t="s">
        <v>833</v>
      </c>
      <c r="C8" s="327" t="s">
        <v>841</v>
      </c>
      <c r="D8" s="327" t="s">
        <v>842</v>
      </c>
      <c r="E8" s="576" t="s">
        <v>843</v>
      </c>
    </row>
    <row r="9" spans="1:5" s="252" customFormat="1" ht="39.6" x14ac:dyDescent="0.25">
      <c r="A9" s="578" t="s">
        <v>840</v>
      </c>
      <c r="B9" s="464" t="s">
        <v>844</v>
      </c>
      <c r="C9" s="483" t="s">
        <v>845</v>
      </c>
      <c r="D9" s="327" t="s">
        <v>846</v>
      </c>
      <c r="E9" s="576" t="s">
        <v>847</v>
      </c>
    </row>
    <row r="10" spans="1:5" ht="39.6" x14ac:dyDescent="0.25">
      <c r="A10" s="578" t="s">
        <v>840</v>
      </c>
      <c r="B10" s="464" t="s">
        <v>844</v>
      </c>
      <c r="C10" s="483" t="s">
        <v>848</v>
      </c>
      <c r="D10" s="327" t="s">
        <v>846</v>
      </c>
      <c r="E10" s="576" t="s">
        <v>847</v>
      </c>
    </row>
    <row r="11" spans="1:5" ht="26.4" x14ac:dyDescent="0.25">
      <c r="A11" s="578" t="s">
        <v>840</v>
      </c>
      <c r="B11" s="464" t="s">
        <v>849</v>
      </c>
      <c r="C11" s="483" t="s">
        <v>850</v>
      </c>
      <c r="D11" s="327" t="s">
        <v>851</v>
      </c>
      <c r="E11" s="576" t="s">
        <v>852</v>
      </c>
    </row>
    <row r="12" spans="1:5" x14ac:dyDescent="0.25">
      <c r="A12" s="578" t="s">
        <v>840</v>
      </c>
      <c r="B12" s="464" t="s">
        <v>833</v>
      </c>
      <c r="C12" s="483" t="s">
        <v>853</v>
      </c>
      <c r="D12" s="575" t="s">
        <v>854</v>
      </c>
      <c r="E12" s="576" t="s">
        <v>855</v>
      </c>
    </row>
    <row r="13" spans="1:5" ht="13.8" thickBot="1" x14ac:dyDescent="0.3">
      <c r="A13" s="578" t="s">
        <v>856</v>
      </c>
      <c r="B13" s="572" t="s">
        <v>857</v>
      </c>
      <c r="C13" s="483" t="s">
        <v>901</v>
      </c>
      <c r="D13" s="574" t="s">
        <v>838</v>
      </c>
      <c r="E13" s="464" t="s">
        <v>858</v>
      </c>
    </row>
    <row r="14" spans="1:5" ht="26.4" x14ac:dyDescent="0.25">
      <c r="A14" s="578" t="s">
        <v>859</v>
      </c>
      <c r="B14" s="464" t="s">
        <v>857</v>
      </c>
      <c r="C14" s="483" t="s">
        <v>902</v>
      </c>
      <c r="D14" s="492" t="s">
        <v>860</v>
      </c>
      <c r="E14" s="572" t="s">
        <v>861</v>
      </c>
    </row>
    <row r="15" spans="1:5" ht="26.4" x14ac:dyDescent="0.25">
      <c r="A15" s="578" t="s">
        <v>862</v>
      </c>
      <c r="B15" s="464" t="s">
        <v>826</v>
      </c>
      <c r="C15" s="483" t="s">
        <v>898</v>
      </c>
      <c r="D15" s="492" t="s">
        <v>863</v>
      </c>
      <c r="E15" s="577" t="s">
        <v>864</v>
      </c>
    </row>
    <row r="16" spans="1:5" ht="26.4" x14ac:dyDescent="0.25">
      <c r="A16" s="578" t="s">
        <v>865</v>
      </c>
      <c r="B16" s="464" t="s">
        <v>857</v>
      </c>
      <c r="C16" s="483" t="s">
        <v>903</v>
      </c>
      <c r="D16" s="492" t="s">
        <v>866</v>
      </c>
      <c r="E16" s="577" t="s">
        <v>867</v>
      </c>
    </row>
    <row r="17" spans="1:6" ht="39.6" x14ac:dyDescent="0.25">
      <c r="A17" s="578" t="s">
        <v>868</v>
      </c>
      <c r="B17" s="572" t="s">
        <v>826</v>
      </c>
      <c r="C17" s="483" t="s">
        <v>897</v>
      </c>
      <c r="D17" s="492" t="s">
        <v>869</v>
      </c>
      <c r="E17" s="577" t="s">
        <v>870</v>
      </c>
    </row>
    <row r="18" spans="1:6" ht="26.4" x14ac:dyDescent="0.25">
      <c r="A18" s="578" t="s">
        <v>868</v>
      </c>
      <c r="B18" s="464" t="s">
        <v>857</v>
      </c>
      <c r="C18" s="483" t="s">
        <v>871</v>
      </c>
      <c r="D18" s="492" t="s">
        <v>872</v>
      </c>
      <c r="E18" s="572" t="s">
        <v>873</v>
      </c>
    </row>
    <row r="19" spans="1:6" ht="26.4" x14ac:dyDescent="0.25">
      <c r="A19" s="578" t="s">
        <v>874</v>
      </c>
      <c r="B19" s="572" t="s">
        <v>833</v>
      </c>
      <c r="C19" s="483" t="s">
        <v>875</v>
      </c>
      <c r="D19" s="492" t="s">
        <v>876</v>
      </c>
      <c r="E19" s="577" t="s">
        <v>877</v>
      </c>
      <c r="F19" s="570"/>
    </row>
    <row r="20" spans="1:6" ht="26.4" x14ac:dyDescent="0.25">
      <c r="A20" s="578" t="s">
        <v>874</v>
      </c>
      <c r="B20" s="572" t="s">
        <v>849</v>
      </c>
      <c r="C20" s="483" t="s">
        <v>875</v>
      </c>
      <c r="D20" s="492" t="s">
        <v>876</v>
      </c>
      <c r="E20" s="577" t="s">
        <v>877</v>
      </c>
    </row>
    <row r="21" spans="1:6" x14ac:dyDescent="0.25">
      <c r="A21" s="578" t="s">
        <v>874</v>
      </c>
      <c r="B21" s="464" t="s">
        <v>826</v>
      </c>
      <c r="C21" s="483" t="s">
        <v>878</v>
      </c>
      <c r="D21" s="492" t="s">
        <v>879</v>
      </c>
      <c r="E21" s="572" t="s">
        <v>880</v>
      </c>
    </row>
    <row r="22" spans="1:6" ht="26.4" x14ac:dyDescent="0.25">
      <c r="A22" s="578" t="s">
        <v>881</v>
      </c>
      <c r="B22" s="464" t="s">
        <v>826</v>
      </c>
      <c r="C22" s="483" t="s">
        <v>882</v>
      </c>
      <c r="D22" s="492" t="s">
        <v>883</v>
      </c>
      <c r="E22" s="577" t="s">
        <v>884</v>
      </c>
    </row>
    <row r="23" spans="1:6" ht="26.4" x14ac:dyDescent="0.25">
      <c r="A23" s="578" t="s">
        <v>881</v>
      </c>
      <c r="B23" s="464" t="s">
        <v>826</v>
      </c>
      <c r="C23" s="483" t="s">
        <v>896</v>
      </c>
      <c r="D23" s="492" t="s">
        <v>885</v>
      </c>
      <c r="E23" s="577" t="s">
        <v>886</v>
      </c>
    </row>
    <row r="24" spans="1:6" ht="26.4" x14ac:dyDescent="0.25">
      <c r="A24" s="578" t="s">
        <v>881</v>
      </c>
      <c r="B24" s="572" t="s">
        <v>849</v>
      </c>
      <c r="C24" s="483" t="s">
        <v>896</v>
      </c>
      <c r="D24" s="492" t="s">
        <v>885</v>
      </c>
      <c r="E24" s="577" t="s">
        <v>886</v>
      </c>
    </row>
    <row r="25" spans="1:6" ht="52.8" x14ac:dyDescent="0.25">
      <c r="A25" s="578" t="s">
        <v>881</v>
      </c>
      <c r="B25" s="572" t="s">
        <v>849</v>
      </c>
      <c r="C25" s="483" t="s">
        <v>904</v>
      </c>
      <c r="D25" s="492" t="s">
        <v>887</v>
      </c>
      <c r="E25" s="572" t="s">
        <v>888</v>
      </c>
    </row>
    <row r="26" spans="1:6" x14ac:dyDescent="0.25">
      <c r="A26" s="578" t="s">
        <v>881</v>
      </c>
      <c r="B26" s="464" t="s">
        <v>857</v>
      </c>
      <c r="C26" s="483" t="s">
        <v>889</v>
      </c>
      <c r="D26" s="492" t="s">
        <v>890</v>
      </c>
      <c r="E26" s="572" t="s">
        <v>891</v>
      </c>
    </row>
    <row r="27" spans="1:6" ht="26.4" x14ac:dyDescent="0.25">
      <c r="A27" s="578" t="s">
        <v>892</v>
      </c>
      <c r="B27" s="572" t="s">
        <v>826</v>
      </c>
      <c r="C27" s="483" t="s">
        <v>893</v>
      </c>
      <c r="D27" s="492" t="s">
        <v>894</v>
      </c>
      <c r="E27" s="572" t="s">
        <v>895</v>
      </c>
    </row>
    <row r="28" spans="1:6" x14ac:dyDescent="0.25">
      <c r="A28" s="578"/>
      <c r="B28" s="569"/>
      <c r="C28" s="568"/>
      <c r="D28" s="569"/>
      <c r="E28" s="569"/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view="pageBreakPreview" topLeftCell="A4" zoomScaleNormal="100" zoomScaleSheetLayoutView="100" workbookViewId="0">
      <selection sqref="A1:G1"/>
    </sheetView>
  </sheetViews>
  <sheetFormatPr defaultRowHeight="15.6" x14ac:dyDescent="0.3"/>
  <cols>
    <col min="1" max="6" width="10.59765625" customWidth="1"/>
    <col min="7" max="7" width="11.5" customWidth="1"/>
  </cols>
  <sheetData>
    <row r="1" spans="1:7" x14ac:dyDescent="0.3">
      <c r="A1" s="628" t="s">
        <v>4</v>
      </c>
      <c r="B1" s="629"/>
      <c r="C1" s="629"/>
      <c r="D1" s="629"/>
      <c r="E1" s="629"/>
      <c r="F1" s="629"/>
      <c r="G1" s="629"/>
    </row>
    <row r="2" spans="1:7" ht="16.2" thickBot="1" x14ac:dyDescent="0.35">
      <c r="A2" s="630" t="s">
        <v>32</v>
      </c>
      <c r="B2" s="630"/>
      <c r="C2" s="630"/>
      <c r="D2" s="630"/>
      <c r="E2" s="630"/>
      <c r="F2" s="630"/>
      <c r="G2" s="630"/>
    </row>
    <row r="3" spans="1:7" ht="16.2" thickBot="1" x14ac:dyDescent="0.35">
      <c r="A3" s="276" t="s">
        <v>26</v>
      </c>
      <c r="B3" s="277">
        <v>2018</v>
      </c>
      <c r="C3" s="277">
        <v>2017</v>
      </c>
      <c r="D3" s="277">
        <v>2016</v>
      </c>
      <c r="E3" s="277">
        <v>2015</v>
      </c>
      <c r="F3" s="277">
        <v>2014</v>
      </c>
      <c r="G3" s="277">
        <v>2013</v>
      </c>
    </row>
    <row r="4" spans="1:7" x14ac:dyDescent="0.3">
      <c r="A4" s="258">
        <v>1</v>
      </c>
      <c r="B4" s="258">
        <v>2344</v>
      </c>
      <c r="C4" s="258">
        <v>2334</v>
      </c>
      <c r="D4" s="258">
        <v>2407</v>
      </c>
      <c r="E4" s="258">
        <v>2531</v>
      </c>
      <c r="F4" s="258">
        <v>2654</v>
      </c>
      <c r="G4" s="258">
        <v>2723</v>
      </c>
    </row>
    <row r="5" spans="1:7" x14ac:dyDescent="0.3">
      <c r="A5" s="261">
        <v>2</v>
      </c>
      <c r="B5" s="258">
        <v>884</v>
      </c>
      <c r="C5" s="261">
        <v>995</v>
      </c>
      <c r="D5" s="261">
        <v>1070</v>
      </c>
      <c r="E5" s="261">
        <v>1098</v>
      </c>
      <c r="F5" s="261">
        <v>1141</v>
      </c>
      <c r="G5" s="261">
        <v>1461</v>
      </c>
    </row>
    <row r="6" spans="1:7" x14ac:dyDescent="0.3">
      <c r="A6" s="261" t="s">
        <v>3</v>
      </c>
      <c r="B6" s="258">
        <v>0</v>
      </c>
      <c r="C6" s="261">
        <v>0</v>
      </c>
      <c r="D6" s="261">
        <v>0</v>
      </c>
      <c r="E6" s="261">
        <v>0</v>
      </c>
      <c r="F6" s="261">
        <v>0</v>
      </c>
      <c r="G6" s="261">
        <v>0</v>
      </c>
    </row>
    <row r="7" spans="1:7" x14ac:dyDescent="0.3">
      <c r="A7" s="261">
        <v>3</v>
      </c>
      <c r="B7" s="258">
        <v>68</v>
      </c>
      <c r="C7" s="261">
        <v>60</v>
      </c>
      <c r="D7" s="261">
        <v>71</v>
      </c>
      <c r="E7" s="261">
        <v>74</v>
      </c>
      <c r="F7" s="261">
        <v>90</v>
      </c>
      <c r="G7" s="261">
        <v>107</v>
      </c>
    </row>
    <row r="8" spans="1:7" x14ac:dyDescent="0.3">
      <c r="A8" s="270" t="s">
        <v>34</v>
      </c>
      <c r="B8" s="270">
        <f t="shared" ref="B8:G8" si="0">SUM(B4:B7)</f>
        <v>3296</v>
      </c>
      <c r="C8" s="270">
        <f t="shared" si="0"/>
        <v>3389</v>
      </c>
      <c r="D8" s="270">
        <f t="shared" si="0"/>
        <v>3548</v>
      </c>
      <c r="E8" s="270">
        <f t="shared" si="0"/>
        <v>3703</v>
      </c>
      <c r="F8" s="270">
        <f t="shared" si="0"/>
        <v>3885</v>
      </c>
      <c r="G8" s="270">
        <f t="shared" si="0"/>
        <v>4291</v>
      </c>
    </row>
    <row r="9" spans="1:7" ht="16.2" thickBot="1" x14ac:dyDescent="0.35">
      <c r="A9" s="631" t="s">
        <v>33</v>
      </c>
      <c r="B9" s="631"/>
      <c r="C9" s="631"/>
      <c r="D9" s="631"/>
      <c r="E9" s="631"/>
      <c r="F9" s="631"/>
      <c r="G9" s="631"/>
    </row>
    <row r="10" spans="1:7" ht="16.2" thickBot="1" x14ac:dyDescent="0.35">
      <c r="A10" s="276" t="s">
        <v>26</v>
      </c>
      <c r="B10" s="277">
        <v>2018</v>
      </c>
      <c r="C10" s="277">
        <v>2017</v>
      </c>
      <c r="D10" s="277">
        <v>2016</v>
      </c>
      <c r="E10" s="277">
        <v>2015</v>
      </c>
      <c r="F10" s="277">
        <v>2014</v>
      </c>
      <c r="G10" s="277">
        <v>2013</v>
      </c>
    </row>
    <row r="11" spans="1:7" x14ac:dyDescent="0.3">
      <c r="A11" s="258">
        <v>1</v>
      </c>
      <c r="B11" s="258">
        <v>658</v>
      </c>
      <c r="C11" s="258">
        <v>770</v>
      </c>
      <c r="D11" s="258">
        <v>848</v>
      </c>
      <c r="E11" s="258">
        <v>818</v>
      </c>
      <c r="F11" s="258">
        <v>830</v>
      </c>
      <c r="G11" s="258">
        <v>1009</v>
      </c>
    </row>
    <row r="12" spans="1:7" x14ac:dyDescent="0.3">
      <c r="A12" s="261">
        <v>2</v>
      </c>
      <c r="B12" s="258">
        <v>510</v>
      </c>
      <c r="C12" s="261">
        <v>410</v>
      </c>
      <c r="D12" s="261">
        <v>438</v>
      </c>
      <c r="E12" s="261">
        <v>549</v>
      </c>
      <c r="F12" s="261">
        <v>632</v>
      </c>
      <c r="G12" s="261">
        <v>645</v>
      </c>
    </row>
    <row r="13" spans="1:7" x14ac:dyDescent="0.3">
      <c r="A13" s="261" t="s">
        <v>3</v>
      </c>
      <c r="B13" s="258">
        <v>0</v>
      </c>
      <c r="C13" s="261">
        <v>0</v>
      </c>
      <c r="D13" s="261">
        <v>0</v>
      </c>
      <c r="E13" s="261">
        <v>0</v>
      </c>
      <c r="F13" s="261">
        <v>0</v>
      </c>
      <c r="G13" s="261">
        <v>0</v>
      </c>
    </row>
    <row r="14" spans="1:7" x14ac:dyDescent="0.3">
      <c r="A14" s="261">
        <v>3</v>
      </c>
      <c r="B14" s="258">
        <v>94</v>
      </c>
      <c r="C14" s="261">
        <v>103</v>
      </c>
      <c r="D14" s="261">
        <v>111</v>
      </c>
      <c r="E14" s="261">
        <v>124</v>
      </c>
      <c r="F14" s="261">
        <v>161</v>
      </c>
      <c r="G14" s="261">
        <v>182</v>
      </c>
    </row>
    <row r="15" spans="1:7" x14ac:dyDescent="0.3">
      <c r="A15" s="270" t="s">
        <v>34</v>
      </c>
      <c r="B15" s="270">
        <f t="shared" ref="B15:G15" si="1">SUM(B11:B14)</f>
        <v>1262</v>
      </c>
      <c r="C15" s="270">
        <f t="shared" si="1"/>
        <v>1283</v>
      </c>
      <c r="D15" s="270">
        <f t="shared" si="1"/>
        <v>1397</v>
      </c>
      <c r="E15" s="270">
        <f t="shared" si="1"/>
        <v>1491</v>
      </c>
      <c r="F15" s="270">
        <f t="shared" si="1"/>
        <v>1623</v>
      </c>
      <c r="G15" s="270">
        <f t="shared" si="1"/>
        <v>1836</v>
      </c>
    </row>
    <row r="16" spans="1:7" ht="16.2" thickBot="1" x14ac:dyDescent="0.35">
      <c r="A16" s="632" t="s">
        <v>135</v>
      </c>
      <c r="B16" s="632"/>
      <c r="C16" s="632"/>
      <c r="D16" s="632"/>
      <c r="E16" s="632"/>
      <c r="F16" s="632"/>
      <c r="G16" s="632"/>
    </row>
    <row r="17" spans="1:7" ht="16.2" thickBot="1" x14ac:dyDescent="0.35">
      <c r="A17" s="276" t="s">
        <v>36</v>
      </c>
      <c r="B17" s="277">
        <v>2018</v>
      </c>
      <c r="C17" s="277">
        <v>2017</v>
      </c>
      <c r="D17" s="277">
        <v>2016</v>
      </c>
      <c r="E17" s="277">
        <v>2015</v>
      </c>
      <c r="F17" s="277">
        <v>2014</v>
      </c>
      <c r="G17" s="277">
        <v>2013</v>
      </c>
    </row>
    <row r="18" spans="1:7" x14ac:dyDescent="0.3">
      <c r="A18" s="259">
        <v>1</v>
      </c>
      <c r="B18" s="259">
        <f t="shared" ref="B18:G21" si="2">+B11+B4</f>
        <v>3002</v>
      </c>
      <c r="C18" s="259">
        <f t="shared" si="2"/>
        <v>3104</v>
      </c>
      <c r="D18" s="259">
        <f t="shared" si="2"/>
        <v>3255</v>
      </c>
      <c r="E18" s="259">
        <f t="shared" si="2"/>
        <v>3349</v>
      </c>
      <c r="F18" s="259">
        <f t="shared" si="2"/>
        <v>3484</v>
      </c>
      <c r="G18" s="259">
        <f t="shared" si="2"/>
        <v>3732</v>
      </c>
    </row>
    <row r="19" spans="1:7" x14ac:dyDescent="0.3">
      <c r="A19" s="259">
        <v>2</v>
      </c>
      <c r="B19" s="259">
        <f t="shared" si="2"/>
        <v>1394</v>
      </c>
      <c r="C19" s="259">
        <f t="shared" si="2"/>
        <v>1405</v>
      </c>
      <c r="D19" s="259">
        <f t="shared" si="2"/>
        <v>1508</v>
      </c>
      <c r="E19" s="259">
        <f t="shared" si="2"/>
        <v>1647</v>
      </c>
      <c r="F19" s="259">
        <f t="shared" si="2"/>
        <v>1773</v>
      </c>
      <c r="G19" s="259">
        <f t="shared" si="2"/>
        <v>2106</v>
      </c>
    </row>
    <row r="20" spans="1:7" x14ac:dyDescent="0.3">
      <c r="A20" s="262" t="s">
        <v>3</v>
      </c>
      <c r="B20" s="259">
        <f t="shared" si="2"/>
        <v>0</v>
      </c>
      <c r="C20" s="259">
        <f t="shared" si="2"/>
        <v>0</v>
      </c>
      <c r="D20" s="259">
        <f t="shared" si="2"/>
        <v>0</v>
      </c>
      <c r="E20" s="259">
        <f t="shared" si="2"/>
        <v>0</v>
      </c>
      <c r="F20" s="259">
        <f t="shared" si="2"/>
        <v>0</v>
      </c>
      <c r="G20" s="259">
        <f t="shared" si="2"/>
        <v>0</v>
      </c>
    </row>
    <row r="21" spans="1:7" x14ac:dyDescent="0.3">
      <c r="A21" s="262">
        <v>3</v>
      </c>
      <c r="B21" s="259">
        <f t="shared" si="2"/>
        <v>162</v>
      </c>
      <c r="C21" s="259">
        <f t="shared" si="2"/>
        <v>163</v>
      </c>
      <c r="D21" s="259">
        <f t="shared" si="2"/>
        <v>182</v>
      </c>
      <c r="E21" s="259">
        <f t="shared" si="2"/>
        <v>198</v>
      </c>
      <c r="F21" s="259">
        <f t="shared" si="2"/>
        <v>251</v>
      </c>
      <c r="G21" s="259">
        <f t="shared" si="2"/>
        <v>289</v>
      </c>
    </row>
    <row r="22" spans="1:7" x14ac:dyDescent="0.3">
      <c r="A22" s="270" t="s">
        <v>34</v>
      </c>
      <c r="B22" s="270">
        <f t="shared" ref="B22:G22" si="3">SUM(B18:B21)</f>
        <v>4558</v>
      </c>
      <c r="C22" s="270">
        <f t="shared" si="3"/>
        <v>4672</v>
      </c>
      <c r="D22" s="270">
        <f t="shared" si="3"/>
        <v>4945</v>
      </c>
      <c r="E22" s="270">
        <f t="shared" si="3"/>
        <v>5194</v>
      </c>
      <c r="F22" s="270">
        <f t="shared" si="3"/>
        <v>5508</v>
      </c>
      <c r="G22" s="270">
        <f t="shared" si="3"/>
        <v>6127</v>
      </c>
    </row>
    <row r="23" spans="1:7" x14ac:dyDescent="0.3">
      <c r="A23" s="283" t="s">
        <v>35</v>
      </c>
      <c r="B23" s="283"/>
      <c r="C23" s="283"/>
      <c r="D23" s="283"/>
      <c r="E23" s="283"/>
      <c r="F23" s="257"/>
      <c r="G23" s="257"/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view="pageBreakPreview" topLeftCell="A10" zoomScale="60" zoomScaleNormal="100" workbookViewId="0">
      <selection activeCell="A10" sqref="A10"/>
    </sheetView>
  </sheetViews>
  <sheetFormatPr defaultRowHeight="15.6" x14ac:dyDescent="0.3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view="pageBreakPreview" topLeftCell="A19" zoomScaleNormal="100" zoomScaleSheetLayoutView="100" workbookViewId="0">
      <selection activeCell="A44" sqref="A44"/>
    </sheetView>
  </sheetViews>
  <sheetFormatPr defaultRowHeight="15.6" x14ac:dyDescent="0.3"/>
  <cols>
    <col min="1" max="1" width="16.8984375" customWidth="1"/>
    <col min="2" max="2" width="6" customWidth="1"/>
    <col min="3" max="3" width="4.69921875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 x14ac:dyDescent="0.35">
      <c r="A1" s="633" t="s">
        <v>339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3" ht="15.75" customHeight="1" x14ac:dyDescent="0.3">
      <c r="A2" s="636" t="s">
        <v>193</v>
      </c>
      <c r="B2" s="605" t="s">
        <v>195</v>
      </c>
      <c r="C2" s="605" t="s">
        <v>32</v>
      </c>
      <c r="D2" s="605"/>
      <c r="E2" s="605"/>
      <c r="F2" s="605"/>
      <c r="G2" s="605" t="s">
        <v>33</v>
      </c>
      <c r="H2" s="605"/>
      <c r="I2" s="605"/>
      <c r="J2" s="605"/>
      <c r="K2" s="634" t="s">
        <v>34</v>
      </c>
      <c r="L2" s="635"/>
      <c r="M2" s="4"/>
    </row>
    <row r="3" spans="1:13" ht="40.799999999999997" thickBot="1" x14ac:dyDescent="0.35">
      <c r="A3" s="637"/>
      <c r="B3" s="606"/>
      <c r="C3" s="278" t="s">
        <v>0</v>
      </c>
      <c r="D3" s="279" t="s">
        <v>194</v>
      </c>
      <c r="E3" s="278" t="s">
        <v>1</v>
      </c>
      <c r="F3" s="279" t="s">
        <v>194</v>
      </c>
      <c r="G3" s="278" t="s">
        <v>0</v>
      </c>
      <c r="H3" s="279" t="s">
        <v>194</v>
      </c>
      <c r="I3" s="278" t="s">
        <v>1</v>
      </c>
      <c r="J3" s="279" t="s">
        <v>194</v>
      </c>
      <c r="K3" s="280" t="s">
        <v>192</v>
      </c>
      <c r="L3" s="281" t="s">
        <v>194</v>
      </c>
      <c r="M3" s="4"/>
    </row>
    <row r="4" spans="1:13" x14ac:dyDescent="0.3">
      <c r="A4" s="612" t="s">
        <v>260</v>
      </c>
      <c r="B4" s="250">
        <v>1</v>
      </c>
      <c r="C4" s="258">
        <v>68</v>
      </c>
      <c r="D4" s="258">
        <v>55</v>
      </c>
      <c r="E4" s="258">
        <v>1</v>
      </c>
      <c r="F4" s="258">
        <v>1</v>
      </c>
      <c r="G4" s="258">
        <v>46</v>
      </c>
      <c r="H4" s="258">
        <v>38</v>
      </c>
      <c r="I4" s="258">
        <v>0</v>
      </c>
      <c r="J4" s="258">
        <v>0</v>
      </c>
      <c r="K4" s="259">
        <f>+C4+E4+G4+I4</f>
        <v>115</v>
      </c>
      <c r="L4" s="260">
        <f>+D4+F4+H4+J4</f>
        <v>94</v>
      </c>
    </row>
    <row r="5" spans="1:13" x14ac:dyDescent="0.3">
      <c r="A5" s="613"/>
      <c r="B5" s="252">
        <v>2</v>
      </c>
      <c r="C5" s="261">
        <v>89</v>
      </c>
      <c r="D5" s="261">
        <v>71</v>
      </c>
      <c r="E5" s="261">
        <v>1</v>
      </c>
      <c r="F5" s="261">
        <v>1</v>
      </c>
      <c r="G5" s="261">
        <v>2</v>
      </c>
      <c r="H5" s="261">
        <v>1</v>
      </c>
      <c r="I5" s="261">
        <v>0</v>
      </c>
      <c r="J5" s="261">
        <v>0</v>
      </c>
      <c r="K5" s="262">
        <f t="shared" ref="K5:L37" si="0">+C5+E5+G5+I5</f>
        <v>92</v>
      </c>
      <c r="L5" s="263">
        <f t="shared" si="0"/>
        <v>73</v>
      </c>
    </row>
    <row r="6" spans="1:13" x14ac:dyDescent="0.3">
      <c r="A6" s="613"/>
      <c r="B6" s="252" t="s">
        <v>3</v>
      </c>
      <c r="C6" s="261">
        <v>0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0</v>
      </c>
      <c r="J6" s="261">
        <v>0</v>
      </c>
      <c r="K6" s="262">
        <f t="shared" si="0"/>
        <v>0</v>
      </c>
      <c r="L6" s="263">
        <f t="shared" si="0"/>
        <v>0</v>
      </c>
    </row>
    <row r="7" spans="1:13" x14ac:dyDescent="0.3">
      <c r="A7" s="614"/>
      <c r="B7" s="252">
        <v>3</v>
      </c>
      <c r="C7" s="261">
        <v>2</v>
      </c>
      <c r="D7" s="261">
        <v>1</v>
      </c>
      <c r="E7" s="261">
        <v>0</v>
      </c>
      <c r="F7" s="261">
        <v>0</v>
      </c>
      <c r="G7" s="261">
        <v>3</v>
      </c>
      <c r="H7" s="261">
        <v>1</v>
      </c>
      <c r="I7" s="261">
        <v>0</v>
      </c>
      <c r="J7" s="261">
        <v>0</v>
      </c>
      <c r="K7" s="262">
        <f t="shared" si="0"/>
        <v>5</v>
      </c>
      <c r="L7" s="263">
        <f t="shared" si="0"/>
        <v>2</v>
      </c>
    </row>
    <row r="8" spans="1:13" x14ac:dyDescent="0.3">
      <c r="A8" s="624" t="s">
        <v>348</v>
      </c>
      <c r="B8" s="625"/>
      <c r="C8" s="270">
        <f>SUM(C4:C7)</f>
        <v>159</v>
      </c>
      <c r="D8" s="270">
        <f>SUM(D4:D7)</f>
        <v>127</v>
      </c>
      <c r="E8" s="270">
        <f>SUM(E4:E7)</f>
        <v>2</v>
      </c>
      <c r="F8" s="270">
        <f>SUM(F4:F7)</f>
        <v>2</v>
      </c>
      <c r="G8" s="270">
        <f>SUM(G4:G7)</f>
        <v>51</v>
      </c>
      <c r="H8" s="270">
        <f t="shared" ref="H8:J8" si="1">SUM(H4:H7)</f>
        <v>40</v>
      </c>
      <c r="I8" s="270">
        <f t="shared" si="1"/>
        <v>0</v>
      </c>
      <c r="J8" s="270">
        <f t="shared" si="1"/>
        <v>0</v>
      </c>
      <c r="K8" s="270">
        <f>+C8+E8+G8+I8</f>
        <v>212</v>
      </c>
      <c r="L8" s="271">
        <f t="shared" si="0"/>
        <v>169</v>
      </c>
    </row>
    <row r="9" spans="1:13" x14ac:dyDescent="0.3">
      <c r="A9" s="615" t="s">
        <v>276</v>
      </c>
      <c r="B9" s="252">
        <v>1</v>
      </c>
      <c r="C9" s="261">
        <v>154</v>
      </c>
      <c r="D9" s="261">
        <v>150</v>
      </c>
      <c r="E9" s="261">
        <v>4</v>
      </c>
      <c r="F9" s="261">
        <v>3</v>
      </c>
      <c r="G9" s="261">
        <v>13</v>
      </c>
      <c r="H9" s="261">
        <v>10</v>
      </c>
      <c r="I9" s="261">
        <v>1</v>
      </c>
      <c r="J9" s="261">
        <v>1</v>
      </c>
      <c r="K9" s="262">
        <f t="shared" si="0"/>
        <v>172</v>
      </c>
      <c r="L9" s="263">
        <f t="shared" si="0"/>
        <v>164</v>
      </c>
    </row>
    <row r="10" spans="1:13" x14ac:dyDescent="0.3">
      <c r="A10" s="613"/>
      <c r="B10" s="252">
        <v>2</v>
      </c>
      <c r="C10" s="261">
        <v>75</v>
      </c>
      <c r="D10" s="261">
        <v>65</v>
      </c>
      <c r="E10" s="261">
        <v>2</v>
      </c>
      <c r="F10" s="261">
        <v>2</v>
      </c>
      <c r="G10" s="282">
        <v>11</v>
      </c>
      <c r="H10" s="282">
        <v>9</v>
      </c>
      <c r="I10" s="282"/>
      <c r="J10" s="282"/>
      <c r="K10" s="262">
        <f t="shared" si="0"/>
        <v>88</v>
      </c>
      <c r="L10" s="263">
        <f t="shared" si="0"/>
        <v>76</v>
      </c>
    </row>
    <row r="11" spans="1:13" x14ac:dyDescent="0.3">
      <c r="A11" s="613"/>
      <c r="B11" s="252" t="s">
        <v>3</v>
      </c>
      <c r="C11" s="261"/>
      <c r="D11" s="261"/>
      <c r="E11" s="261"/>
      <c r="F11" s="261"/>
      <c r="G11" s="261"/>
      <c r="H11" s="261"/>
      <c r="I11" s="261"/>
      <c r="J11" s="261"/>
      <c r="K11" s="262">
        <f t="shared" si="0"/>
        <v>0</v>
      </c>
      <c r="L11" s="263">
        <f t="shared" si="0"/>
        <v>0</v>
      </c>
    </row>
    <row r="12" spans="1:13" x14ac:dyDescent="0.3">
      <c r="A12" s="614"/>
      <c r="B12" s="252">
        <v>3</v>
      </c>
      <c r="C12" s="261">
        <v>5</v>
      </c>
      <c r="D12" s="261">
        <v>5</v>
      </c>
      <c r="E12" s="261"/>
      <c r="F12" s="261"/>
      <c r="G12" s="261">
        <v>2</v>
      </c>
      <c r="H12" s="261">
        <v>1</v>
      </c>
      <c r="I12" s="261">
        <v>1</v>
      </c>
      <c r="J12" s="261">
        <v>0</v>
      </c>
      <c r="K12" s="262">
        <f t="shared" si="0"/>
        <v>8</v>
      </c>
      <c r="L12" s="263">
        <f t="shared" si="0"/>
        <v>6</v>
      </c>
    </row>
    <row r="13" spans="1:13" x14ac:dyDescent="0.3">
      <c r="A13" s="624" t="s">
        <v>349</v>
      </c>
      <c r="B13" s="625"/>
      <c r="C13" s="270">
        <f>SUM(C9:C12)</f>
        <v>234</v>
      </c>
      <c r="D13" s="270">
        <f>SUM(D9:D12)</f>
        <v>220</v>
      </c>
      <c r="E13" s="270">
        <f>SUM(E9:E12)</f>
        <v>6</v>
      </c>
      <c r="F13" s="270">
        <f>SUM(F9:F12)</f>
        <v>5</v>
      </c>
      <c r="G13" s="270">
        <f t="shared" ref="G13:J13" si="2">SUM(G9:G12)</f>
        <v>26</v>
      </c>
      <c r="H13" s="270">
        <f t="shared" si="2"/>
        <v>20</v>
      </c>
      <c r="I13" s="270">
        <f t="shared" si="2"/>
        <v>2</v>
      </c>
      <c r="J13" s="270">
        <f t="shared" si="2"/>
        <v>1</v>
      </c>
      <c r="K13" s="270">
        <f t="shared" si="0"/>
        <v>268</v>
      </c>
      <c r="L13" s="271">
        <f t="shared" si="0"/>
        <v>246</v>
      </c>
    </row>
    <row r="14" spans="1:13" x14ac:dyDescent="0.3">
      <c r="A14" s="616" t="s">
        <v>284</v>
      </c>
      <c r="B14" s="252">
        <v>1</v>
      </c>
      <c r="C14" s="261">
        <v>194</v>
      </c>
      <c r="D14" s="261">
        <v>180</v>
      </c>
      <c r="E14" s="261">
        <v>2</v>
      </c>
      <c r="F14" s="261">
        <v>2</v>
      </c>
      <c r="G14" s="261">
        <v>126</v>
      </c>
      <c r="H14" s="261">
        <v>124</v>
      </c>
      <c r="I14" s="261"/>
      <c r="J14" s="261"/>
      <c r="K14" s="262">
        <f t="shared" si="0"/>
        <v>322</v>
      </c>
      <c r="L14" s="263">
        <f t="shared" si="0"/>
        <v>306</v>
      </c>
    </row>
    <row r="15" spans="1:13" x14ac:dyDescent="0.3">
      <c r="A15" s="617"/>
      <c r="B15" s="252">
        <v>2</v>
      </c>
      <c r="C15" s="261">
        <v>183</v>
      </c>
      <c r="D15" s="261">
        <v>164</v>
      </c>
      <c r="E15" s="261">
        <v>1</v>
      </c>
      <c r="F15" s="261">
        <v>1</v>
      </c>
      <c r="G15" s="261">
        <v>43</v>
      </c>
      <c r="H15" s="261">
        <v>42</v>
      </c>
      <c r="I15" s="261"/>
      <c r="J15" s="261"/>
      <c r="K15" s="262">
        <f>+C15+E15+G15+I15</f>
        <v>227</v>
      </c>
      <c r="L15" s="263">
        <f t="shared" si="0"/>
        <v>207</v>
      </c>
    </row>
    <row r="16" spans="1:13" x14ac:dyDescent="0.3">
      <c r="A16" s="617"/>
      <c r="B16" s="252" t="s">
        <v>3</v>
      </c>
      <c r="C16" s="261"/>
      <c r="D16" s="261"/>
      <c r="E16" s="261"/>
      <c r="F16" s="261"/>
      <c r="G16" s="261"/>
      <c r="H16" s="261"/>
      <c r="I16" s="261"/>
      <c r="J16" s="261"/>
      <c r="K16" s="262">
        <f t="shared" si="0"/>
        <v>0</v>
      </c>
      <c r="L16" s="263">
        <f t="shared" si="0"/>
        <v>0</v>
      </c>
    </row>
    <row r="17" spans="1:12" x14ac:dyDescent="0.3">
      <c r="A17" s="618"/>
      <c r="B17" s="252">
        <v>3</v>
      </c>
      <c r="C17" s="261">
        <v>1</v>
      </c>
      <c r="D17" s="261">
        <v>1</v>
      </c>
      <c r="E17" s="261"/>
      <c r="F17" s="261"/>
      <c r="G17" s="261"/>
      <c r="H17" s="261"/>
      <c r="I17" s="261"/>
      <c r="J17" s="261"/>
      <c r="K17" s="262">
        <f t="shared" si="0"/>
        <v>1</v>
      </c>
      <c r="L17" s="263">
        <f t="shared" si="0"/>
        <v>1</v>
      </c>
    </row>
    <row r="18" spans="1:12" x14ac:dyDescent="0.3">
      <c r="A18" s="624" t="s">
        <v>350</v>
      </c>
      <c r="B18" s="625"/>
      <c r="C18" s="270">
        <f>SUM(C14:C17)</f>
        <v>378</v>
      </c>
      <c r="D18" s="270">
        <f>SUM(D14:D17)</f>
        <v>345</v>
      </c>
      <c r="E18" s="270">
        <f>SUM(E14:E17)</f>
        <v>3</v>
      </c>
      <c r="F18" s="270">
        <f>SUM(F14:F17)</f>
        <v>3</v>
      </c>
      <c r="G18" s="270">
        <f t="shared" ref="G18:I18" si="3">SUM(G14:G17)</f>
        <v>169</v>
      </c>
      <c r="H18" s="270">
        <f t="shared" si="3"/>
        <v>166</v>
      </c>
      <c r="I18" s="270">
        <f t="shared" si="3"/>
        <v>0</v>
      </c>
      <c r="J18" s="270">
        <f>SUM(J14:J17)</f>
        <v>0</v>
      </c>
      <c r="K18" s="270">
        <f t="shared" si="0"/>
        <v>550</v>
      </c>
      <c r="L18" s="271">
        <f t="shared" si="0"/>
        <v>514</v>
      </c>
    </row>
    <row r="19" spans="1:12" x14ac:dyDescent="0.3">
      <c r="A19" s="616" t="s">
        <v>282</v>
      </c>
      <c r="B19" s="252">
        <v>1</v>
      </c>
      <c r="C19" s="261">
        <v>111</v>
      </c>
      <c r="D19" s="261">
        <v>66</v>
      </c>
      <c r="E19" s="261">
        <v>0</v>
      </c>
      <c r="F19" s="261">
        <v>0</v>
      </c>
      <c r="G19" s="261">
        <v>35</v>
      </c>
      <c r="H19" s="261">
        <v>16</v>
      </c>
      <c r="I19" s="261">
        <v>0</v>
      </c>
      <c r="J19" s="261">
        <v>0</v>
      </c>
      <c r="K19" s="262">
        <f t="shared" si="0"/>
        <v>146</v>
      </c>
      <c r="L19" s="263">
        <f t="shared" si="0"/>
        <v>82</v>
      </c>
    </row>
    <row r="20" spans="1:12" x14ac:dyDescent="0.3">
      <c r="A20" s="617"/>
      <c r="B20" s="252">
        <v>2</v>
      </c>
      <c r="C20" s="261">
        <v>124</v>
      </c>
      <c r="D20" s="261">
        <v>76</v>
      </c>
      <c r="E20" s="261">
        <v>0</v>
      </c>
      <c r="F20" s="261">
        <v>0</v>
      </c>
      <c r="G20" s="261">
        <v>8</v>
      </c>
      <c r="H20" s="261">
        <v>3</v>
      </c>
      <c r="I20" s="261">
        <v>0</v>
      </c>
      <c r="J20" s="261">
        <v>0</v>
      </c>
      <c r="K20" s="262">
        <f t="shared" si="0"/>
        <v>132</v>
      </c>
      <c r="L20" s="263">
        <f t="shared" si="0"/>
        <v>79</v>
      </c>
    </row>
    <row r="21" spans="1:12" x14ac:dyDescent="0.3">
      <c r="A21" s="617"/>
      <c r="B21" s="252" t="s">
        <v>3</v>
      </c>
      <c r="C21" s="261">
        <v>0</v>
      </c>
      <c r="D21" s="261">
        <v>0</v>
      </c>
      <c r="E21" s="261">
        <v>0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262">
        <f t="shared" si="0"/>
        <v>0</v>
      </c>
      <c r="L21" s="263">
        <f t="shared" si="0"/>
        <v>0</v>
      </c>
    </row>
    <row r="22" spans="1:12" x14ac:dyDescent="0.3">
      <c r="A22" s="618"/>
      <c r="B22" s="252">
        <v>3</v>
      </c>
      <c r="C22" s="261">
        <v>6</v>
      </c>
      <c r="D22" s="261">
        <v>3</v>
      </c>
      <c r="E22" s="261">
        <v>0</v>
      </c>
      <c r="F22" s="261">
        <v>0</v>
      </c>
      <c r="G22" s="261">
        <v>9</v>
      </c>
      <c r="H22" s="261">
        <v>3</v>
      </c>
      <c r="I22" s="261">
        <v>0</v>
      </c>
      <c r="J22" s="261">
        <v>0</v>
      </c>
      <c r="K22" s="262">
        <f t="shared" si="0"/>
        <v>15</v>
      </c>
      <c r="L22" s="263">
        <f t="shared" si="0"/>
        <v>6</v>
      </c>
    </row>
    <row r="23" spans="1:12" x14ac:dyDescent="0.3">
      <c r="A23" s="624" t="s">
        <v>351</v>
      </c>
      <c r="B23" s="625"/>
      <c r="C23" s="270">
        <f>SUM(C19:C22)</f>
        <v>241</v>
      </c>
      <c r="D23" s="270">
        <f>SUM(D19:D22)</f>
        <v>145</v>
      </c>
      <c r="E23" s="270">
        <f>SUM(E19:E22)</f>
        <v>0</v>
      </c>
      <c r="F23" s="270">
        <f>SUM(F19:F22)</f>
        <v>0</v>
      </c>
      <c r="G23" s="270">
        <f t="shared" ref="G23:J23" si="4">SUM(G19:G22)</f>
        <v>52</v>
      </c>
      <c r="H23" s="270">
        <f t="shared" si="4"/>
        <v>22</v>
      </c>
      <c r="I23" s="270">
        <f t="shared" si="4"/>
        <v>0</v>
      </c>
      <c r="J23" s="270">
        <f t="shared" si="4"/>
        <v>0</v>
      </c>
      <c r="K23" s="270">
        <f t="shared" si="0"/>
        <v>293</v>
      </c>
      <c r="L23" s="271">
        <f t="shared" si="0"/>
        <v>167</v>
      </c>
    </row>
    <row r="24" spans="1:12" x14ac:dyDescent="0.3">
      <c r="A24" s="616" t="s">
        <v>306</v>
      </c>
      <c r="B24" s="252">
        <v>1</v>
      </c>
      <c r="C24" s="261">
        <v>9</v>
      </c>
      <c r="D24" s="261">
        <v>6</v>
      </c>
      <c r="E24" s="261">
        <v>1</v>
      </c>
      <c r="F24" s="261">
        <v>0</v>
      </c>
      <c r="G24" s="261">
        <v>6</v>
      </c>
      <c r="H24" s="261">
        <v>5</v>
      </c>
      <c r="I24" s="261">
        <v>0</v>
      </c>
      <c r="J24" s="261">
        <v>0</v>
      </c>
      <c r="K24" s="262">
        <f t="shared" si="0"/>
        <v>16</v>
      </c>
      <c r="L24" s="263">
        <f t="shared" si="0"/>
        <v>11</v>
      </c>
    </row>
    <row r="25" spans="1:12" x14ac:dyDescent="0.3">
      <c r="A25" s="617"/>
      <c r="B25" s="252">
        <v>2</v>
      </c>
      <c r="C25" s="261">
        <v>17</v>
      </c>
      <c r="D25" s="261">
        <v>11</v>
      </c>
      <c r="E25" s="261">
        <v>1</v>
      </c>
      <c r="F25" s="261">
        <v>0</v>
      </c>
      <c r="G25" s="261">
        <v>1</v>
      </c>
      <c r="H25" s="261">
        <v>1</v>
      </c>
      <c r="I25" s="261">
        <v>0</v>
      </c>
      <c r="J25" s="261">
        <v>0</v>
      </c>
      <c r="K25" s="262">
        <f t="shared" si="0"/>
        <v>19</v>
      </c>
      <c r="L25" s="263">
        <f t="shared" si="0"/>
        <v>12</v>
      </c>
    </row>
    <row r="26" spans="1:12" x14ac:dyDescent="0.3">
      <c r="A26" s="617"/>
      <c r="B26" s="252" t="s">
        <v>3</v>
      </c>
      <c r="C26" s="261">
        <v>0</v>
      </c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1">
        <v>0</v>
      </c>
      <c r="J26" s="261">
        <v>0</v>
      </c>
      <c r="K26" s="262">
        <f t="shared" si="0"/>
        <v>0</v>
      </c>
      <c r="L26" s="263">
        <f t="shared" si="0"/>
        <v>0</v>
      </c>
    </row>
    <row r="27" spans="1:12" x14ac:dyDescent="0.3">
      <c r="A27" s="618"/>
      <c r="B27" s="252">
        <v>3</v>
      </c>
      <c r="C27" s="261">
        <v>0</v>
      </c>
      <c r="D27" s="261">
        <v>0</v>
      </c>
      <c r="E27" s="261">
        <v>0</v>
      </c>
      <c r="F27" s="261">
        <v>0</v>
      </c>
      <c r="G27" s="261">
        <v>0</v>
      </c>
      <c r="H27" s="261">
        <v>0</v>
      </c>
      <c r="I27" s="261">
        <v>0</v>
      </c>
      <c r="J27" s="261">
        <v>0</v>
      </c>
      <c r="K27" s="262">
        <f t="shared" si="0"/>
        <v>0</v>
      </c>
      <c r="L27" s="263">
        <f t="shared" si="0"/>
        <v>0</v>
      </c>
    </row>
    <row r="28" spans="1:12" ht="18" customHeight="1" thickBot="1" x14ac:dyDescent="0.35">
      <c r="A28" s="624" t="s">
        <v>352</v>
      </c>
      <c r="B28" s="625"/>
      <c r="C28" s="270">
        <f>SUM(C24:C27)</f>
        <v>26</v>
      </c>
      <c r="D28" s="270">
        <f>SUM(D24:D27)</f>
        <v>17</v>
      </c>
      <c r="E28" s="270">
        <f>SUM(E24:E27)</f>
        <v>2</v>
      </c>
      <c r="F28" s="270">
        <f>SUM(F24:F27)</f>
        <v>0</v>
      </c>
      <c r="G28" s="270">
        <f t="shared" ref="G28:J28" si="5">SUM(G24:G27)</f>
        <v>7</v>
      </c>
      <c r="H28" s="270">
        <f t="shared" si="5"/>
        <v>6</v>
      </c>
      <c r="I28" s="270">
        <f t="shared" si="5"/>
        <v>0</v>
      </c>
      <c r="J28" s="270">
        <f t="shared" si="5"/>
        <v>0</v>
      </c>
      <c r="K28" s="270">
        <f t="shared" si="0"/>
        <v>35</v>
      </c>
      <c r="L28" s="271">
        <f t="shared" si="0"/>
        <v>23</v>
      </c>
    </row>
    <row r="29" spans="1:12" hidden="1" x14ac:dyDescent="0.3">
      <c r="A29" s="251" t="s">
        <v>133</v>
      </c>
      <c r="B29" s="252">
        <v>1</v>
      </c>
      <c r="C29" s="261"/>
      <c r="D29" s="261"/>
      <c r="E29" s="261"/>
      <c r="F29" s="261"/>
      <c r="G29" s="261"/>
      <c r="H29" s="261"/>
      <c r="I29" s="261"/>
      <c r="J29" s="261"/>
      <c r="K29" s="262">
        <f t="shared" si="0"/>
        <v>0</v>
      </c>
      <c r="L29" s="263">
        <f t="shared" si="0"/>
        <v>0</v>
      </c>
    </row>
    <row r="30" spans="1:12" hidden="1" x14ac:dyDescent="0.3">
      <c r="A30" s="251"/>
      <c r="B30" s="252">
        <v>2</v>
      </c>
      <c r="C30" s="261"/>
      <c r="D30" s="261"/>
      <c r="E30" s="261"/>
      <c r="F30" s="261"/>
      <c r="G30" s="261"/>
      <c r="H30" s="261"/>
      <c r="I30" s="261"/>
      <c r="J30" s="261"/>
      <c r="K30" s="262">
        <f t="shared" si="0"/>
        <v>0</v>
      </c>
      <c r="L30" s="263">
        <f t="shared" si="0"/>
        <v>0</v>
      </c>
    </row>
    <row r="31" spans="1:12" hidden="1" x14ac:dyDescent="0.3">
      <c r="A31" s="251"/>
      <c r="B31" s="252" t="s">
        <v>3</v>
      </c>
      <c r="C31" s="261"/>
      <c r="D31" s="261"/>
      <c r="E31" s="261"/>
      <c r="F31" s="261"/>
      <c r="G31" s="261"/>
      <c r="H31" s="261"/>
      <c r="I31" s="261"/>
      <c r="J31" s="261"/>
      <c r="K31" s="262">
        <f t="shared" si="0"/>
        <v>0</v>
      </c>
      <c r="L31" s="263">
        <f t="shared" si="0"/>
        <v>0</v>
      </c>
    </row>
    <row r="32" spans="1:12" hidden="1" x14ac:dyDescent="0.3">
      <c r="A32" s="251"/>
      <c r="B32" s="252">
        <v>3</v>
      </c>
      <c r="C32" s="261"/>
      <c r="D32" s="261"/>
      <c r="E32" s="261"/>
      <c r="F32" s="261"/>
      <c r="G32" s="261"/>
      <c r="H32" s="261"/>
      <c r="I32" s="261"/>
      <c r="J32" s="261"/>
      <c r="K32" s="262">
        <f t="shared" si="0"/>
        <v>0</v>
      </c>
      <c r="L32" s="263">
        <f t="shared" si="0"/>
        <v>0</v>
      </c>
    </row>
    <row r="33" spans="1:12" ht="16.2" hidden="1" thickBot="1" x14ac:dyDescent="0.35">
      <c r="A33" s="626" t="s">
        <v>136</v>
      </c>
      <c r="B33" s="627"/>
      <c r="C33" s="264">
        <f t="shared" ref="C33:J33" si="6">SUM(C29:C32)</f>
        <v>0</v>
      </c>
      <c r="D33" s="264">
        <f t="shared" si="6"/>
        <v>0</v>
      </c>
      <c r="E33" s="264">
        <f t="shared" si="6"/>
        <v>0</v>
      </c>
      <c r="F33" s="264">
        <f t="shared" si="6"/>
        <v>0</v>
      </c>
      <c r="G33" s="264">
        <f t="shared" si="6"/>
        <v>0</v>
      </c>
      <c r="H33" s="264">
        <f t="shared" si="6"/>
        <v>0</v>
      </c>
      <c r="I33" s="264">
        <f t="shared" si="6"/>
        <v>0</v>
      </c>
      <c r="J33" s="264">
        <f t="shared" si="6"/>
        <v>0</v>
      </c>
      <c r="K33" s="264">
        <f t="shared" si="0"/>
        <v>0</v>
      </c>
      <c r="L33" s="265">
        <f t="shared" si="0"/>
        <v>0</v>
      </c>
    </row>
    <row r="34" spans="1:12" x14ac:dyDescent="0.3">
      <c r="A34" s="621" t="s">
        <v>137</v>
      </c>
      <c r="B34" s="254">
        <v>1</v>
      </c>
      <c r="C34" s="266">
        <f>+C4+C9+C14+C19+C24+C29</f>
        <v>536</v>
      </c>
      <c r="D34" s="266">
        <f t="shared" ref="C34:J38" si="7">+D4+D9+D14+D19+D24+D29</f>
        <v>457</v>
      </c>
      <c r="E34" s="266">
        <f t="shared" si="7"/>
        <v>8</v>
      </c>
      <c r="F34" s="266">
        <f t="shared" si="7"/>
        <v>6</v>
      </c>
      <c r="G34" s="266">
        <f t="shared" si="7"/>
        <v>226</v>
      </c>
      <c r="H34" s="266">
        <f t="shared" si="7"/>
        <v>193</v>
      </c>
      <c r="I34" s="266">
        <f t="shared" si="7"/>
        <v>1</v>
      </c>
      <c r="J34" s="266">
        <f>+J4+J9+J14+J19+J24+J29</f>
        <v>1</v>
      </c>
      <c r="K34" s="266">
        <f>+C34+E34+G34+I34</f>
        <v>771</v>
      </c>
      <c r="L34" s="267">
        <f t="shared" si="0"/>
        <v>657</v>
      </c>
    </row>
    <row r="35" spans="1:12" x14ac:dyDescent="0.3">
      <c r="A35" s="622"/>
      <c r="B35" s="255">
        <v>2</v>
      </c>
      <c r="C35" s="262">
        <f>+C5+C10+C15+C20+C25+C30</f>
        <v>488</v>
      </c>
      <c r="D35" s="262">
        <f t="shared" si="7"/>
        <v>387</v>
      </c>
      <c r="E35" s="262">
        <f>+E5+E10+E15+E20+E25+E30</f>
        <v>5</v>
      </c>
      <c r="F35" s="262">
        <f t="shared" si="7"/>
        <v>4</v>
      </c>
      <c r="G35" s="262">
        <f>+G5+G10+G15+G20+G25+G30</f>
        <v>65</v>
      </c>
      <c r="H35" s="262">
        <f t="shared" si="7"/>
        <v>56</v>
      </c>
      <c r="I35" s="262">
        <f>+I5+I10+I15+I20+I25+I30</f>
        <v>0</v>
      </c>
      <c r="J35" s="262">
        <f t="shared" si="7"/>
        <v>0</v>
      </c>
      <c r="K35" s="262">
        <f>+C35+E35+G35+I35</f>
        <v>558</v>
      </c>
      <c r="L35" s="263">
        <f t="shared" si="0"/>
        <v>447</v>
      </c>
    </row>
    <row r="36" spans="1:12" x14ac:dyDescent="0.3">
      <c r="A36" s="622"/>
      <c r="B36" s="255" t="s">
        <v>3</v>
      </c>
      <c r="C36" s="262">
        <f t="shared" si="7"/>
        <v>0</v>
      </c>
      <c r="D36" s="262">
        <f t="shared" si="7"/>
        <v>0</v>
      </c>
      <c r="E36" s="262">
        <f t="shared" si="7"/>
        <v>0</v>
      </c>
      <c r="F36" s="262">
        <f t="shared" si="7"/>
        <v>0</v>
      </c>
      <c r="G36" s="262">
        <f t="shared" si="7"/>
        <v>0</v>
      </c>
      <c r="H36" s="262">
        <f t="shared" si="7"/>
        <v>0</v>
      </c>
      <c r="I36" s="262">
        <f t="shared" si="7"/>
        <v>0</v>
      </c>
      <c r="J36" s="262">
        <f t="shared" si="7"/>
        <v>0</v>
      </c>
      <c r="K36" s="262">
        <f t="shared" si="0"/>
        <v>0</v>
      </c>
      <c r="L36" s="263">
        <f t="shared" si="0"/>
        <v>0</v>
      </c>
    </row>
    <row r="37" spans="1:12" ht="16.2" thickBot="1" x14ac:dyDescent="0.35">
      <c r="A37" s="623"/>
      <c r="B37" s="253">
        <v>3</v>
      </c>
      <c r="C37" s="264">
        <f t="shared" si="7"/>
        <v>14</v>
      </c>
      <c r="D37" s="264">
        <f t="shared" si="7"/>
        <v>10</v>
      </c>
      <c r="E37" s="264">
        <f t="shared" si="7"/>
        <v>0</v>
      </c>
      <c r="F37" s="264">
        <f>+F7+F12+F17+F22+F27+F32</f>
        <v>0</v>
      </c>
      <c r="G37" s="264">
        <f t="shared" si="7"/>
        <v>14</v>
      </c>
      <c r="H37" s="264">
        <f t="shared" si="7"/>
        <v>5</v>
      </c>
      <c r="I37" s="264">
        <f t="shared" si="7"/>
        <v>1</v>
      </c>
      <c r="J37" s="264">
        <f>+J7+J12+J17+J22+J27+J32</f>
        <v>0</v>
      </c>
      <c r="K37" s="264">
        <f t="shared" si="0"/>
        <v>29</v>
      </c>
      <c r="L37" s="265">
        <f t="shared" si="0"/>
        <v>15</v>
      </c>
    </row>
    <row r="38" spans="1:12" ht="16.2" thickBot="1" x14ac:dyDescent="0.35">
      <c r="A38" s="619" t="s">
        <v>353</v>
      </c>
      <c r="B38" s="620"/>
      <c r="C38" s="272">
        <f t="shared" si="7"/>
        <v>1038</v>
      </c>
      <c r="D38" s="272">
        <f t="shared" si="7"/>
        <v>854</v>
      </c>
      <c r="E38" s="272">
        <f t="shared" si="7"/>
        <v>13</v>
      </c>
      <c r="F38" s="272">
        <f t="shared" si="7"/>
        <v>10</v>
      </c>
      <c r="G38" s="272">
        <f t="shared" si="7"/>
        <v>305</v>
      </c>
      <c r="H38" s="272">
        <f t="shared" si="7"/>
        <v>254</v>
      </c>
      <c r="I38" s="272">
        <f t="shared" si="7"/>
        <v>2</v>
      </c>
      <c r="J38" s="272">
        <f t="shared" si="7"/>
        <v>1</v>
      </c>
      <c r="K38" s="272">
        <f>+C38+E38+G38+I38</f>
        <v>1358</v>
      </c>
      <c r="L38" s="273">
        <f t="shared" ref="L38" si="8">+D38+F38+H38+J38</f>
        <v>1119</v>
      </c>
    </row>
    <row r="39" spans="1:12" x14ac:dyDescent="0.3">
      <c r="A39" s="283" t="s">
        <v>35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</row>
  </sheetData>
  <mergeCells count="19">
    <mergeCell ref="A38:B38"/>
    <mergeCell ref="A8:B8"/>
    <mergeCell ref="A13:B13"/>
    <mergeCell ref="A18:B18"/>
    <mergeCell ref="A23:B23"/>
    <mergeCell ref="A28:B28"/>
    <mergeCell ref="A33:B33"/>
    <mergeCell ref="A34:A37"/>
    <mergeCell ref="A1:L1"/>
    <mergeCell ref="C2:F2"/>
    <mergeCell ref="G2:J2"/>
    <mergeCell ref="K2:L2"/>
    <mergeCell ref="A2:A3"/>
    <mergeCell ref="B2:B3"/>
    <mergeCell ref="A4:A7"/>
    <mergeCell ref="A9:A12"/>
    <mergeCell ref="A14:A17"/>
    <mergeCell ref="A19:A22"/>
    <mergeCell ref="A24:A27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view="pageBreakPreview" topLeftCell="A19" zoomScaleNormal="100" zoomScaleSheetLayoutView="100" workbookViewId="0">
      <selection sqref="A1:J1"/>
    </sheetView>
  </sheetViews>
  <sheetFormatPr defaultRowHeight="15.6" x14ac:dyDescent="0.3"/>
  <cols>
    <col min="1" max="1" width="23.09765625" customWidth="1"/>
    <col min="2" max="2" width="7.8984375" customWidth="1"/>
    <col min="3" max="3" width="7.3984375" customWidth="1"/>
    <col min="4" max="4" width="5.59765625" customWidth="1"/>
    <col min="5" max="5" width="6.09765625" customWidth="1"/>
    <col min="6" max="6" width="6.3984375" customWidth="1"/>
    <col min="7" max="7" width="7.3984375" customWidth="1"/>
    <col min="8" max="9" width="6.8984375" customWidth="1"/>
    <col min="10" max="10" width="6.3984375" customWidth="1"/>
  </cols>
  <sheetData>
    <row r="1" spans="1:11" ht="46.5" customHeight="1" x14ac:dyDescent="0.3">
      <c r="A1" s="644" t="s">
        <v>416</v>
      </c>
      <c r="B1" s="644"/>
      <c r="C1" s="644"/>
      <c r="D1" s="644"/>
      <c r="E1" s="644"/>
      <c r="F1" s="644"/>
      <c r="G1" s="644"/>
      <c r="H1" s="644"/>
      <c r="I1" s="644"/>
      <c r="J1" s="644"/>
    </row>
    <row r="2" spans="1:11" ht="16.2" thickBot="1" x14ac:dyDescent="0.35">
      <c r="A2" s="638" t="s">
        <v>32</v>
      </c>
      <c r="B2" s="639"/>
      <c r="C2" s="639"/>
      <c r="D2" s="639"/>
      <c r="E2" s="639"/>
      <c r="F2" s="639"/>
      <c r="G2" s="639"/>
      <c r="H2" s="639"/>
      <c r="I2" s="639"/>
      <c r="J2" s="640"/>
      <c r="K2" s="14"/>
    </row>
    <row r="3" spans="1:11" ht="27" thickBot="1" x14ac:dyDescent="0.35">
      <c r="A3" s="284" t="s">
        <v>46</v>
      </c>
      <c r="B3" s="296" t="s">
        <v>37</v>
      </c>
      <c r="C3" s="285" t="s">
        <v>38</v>
      </c>
      <c r="D3" s="277" t="s">
        <v>39</v>
      </c>
      <c r="E3" s="277" t="s">
        <v>40</v>
      </c>
      <c r="F3" s="277" t="s">
        <v>41</v>
      </c>
      <c r="G3" s="286" t="s">
        <v>42</v>
      </c>
      <c r="H3" s="286" t="s">
        <v>43</v>
      </c>
      <c r="I3" s="286" t="s">
        <v>44</v>
      </c>
      <c r="J3" s="287" t="s">
        <v>45</v>
      </c>
    </row>
    <row r="4" spans="1:11" ht="26.4" x14ac:dyDescent="0.3">
      <c r="A4" s="294" t="s">
        <v>20</v>
      </c>
      <c r="B4" s="258">
        <v>422</v>
      </c>
      <c r="C4" s="258">
        <v>900</v>
      </c>
      <c r="D4" s="258">
        <v>900</v>
      </c>
      <c r="E4" s="258">
        <v>689</v>
      </c>
      <c r="F4" s="258">
        <v>403</v>
      </c>
      <c r="G4" s="297">
        <f>IFERROR(C4/B4,0)</f>
        <v>2.1327014218009479</v>
      </c>
      <c r="H4" s="297">
        <f>IFERROR(E4/D4,0)</f>
        <v>0.76555555555555554</v>
      </c>
      <c r="I4" s="297">
        <f>IFERROR(F4/E4,0)</f>
        <v>0.58490566037735847</v>
      </c>
      <c r="J4" s="297">
        <f>IFERROR(F4/B4,0)</f>
        <v>0.95497630331753558</v>
      </c>
    </row>
    <row r="5" spans="1:11" x14ac:dyDescent="0.3">
      <c r="A5" s="295" t="s">
        <v>21</v>
      </c>
      <c r="B5" s="261">
        <v>115</v>
      </c>
      <c r="C5" s="261">
        <v>140</v>
      </c>
      <c r="D5" s="261">
        <v>124</v>
      </c>
      <c r="E5" s="261">
        <v>124</v>
      </c>
      <c r="F5" s="261">
        <v>73</v>
      </c>
      <c r="G5" s="298">
        <f>IFERROR(C5/B5,0)</f>
        <v>1.2173913043478262</v>
      </c>
      <c r="H5" s="298">
        <f t="shared" ref="H5:H8" si="0">IFERROR(E5/D5,0)</f>
        <v>1</v>
      </c>
      <c r="I5" s="298">
        <f t="shared" ref="I5:I8" si="1">IFERROR(F5/E5,0)</f>
        <v>0.58870967741935487</v>
      </c>
      <c r="J5" s="298">
        <f t="shared" ref="J5:J8" si="2">IFERROR(F5/B5,0)</f>
        <v>0.63478260869565217</v>
      </c>
    </row>
    <row r="6" spans="1:11" ht="26.4" x14ac:dyDescent="0.3">
      <c r="A6" s="295" t="s">
        <v>22</v>
      </c>
      <c r="B6" s="261">
        <v>175</v>
      </c>
      <c r="C6" s="261">
        <v>350</v>
      </c>
      <c r="D6" s="261">
        <v>283</v>
      </c>
      <c r="E6" s="261">
        <v>241</v>
      </c>
      <c r="F6" s="261">
        <v>138</v>
      </c>
      <c r="G6" s="298">
        <f t="shared" ref="G6:G9" si="3">IFERROR(C6/B6,0)</f>
        <v>2</v>
      </c>
      <c r="H6" s="298">
        <f t="shared" si="0"/>
        <v>0.85159010600706708</v>
      </c>
      <c r="I6" s="298">
        <f t="shared" si="1"/>
        <v>0.57261410788381739</v>
      </c>
      <c r="J6" s="298">
        <f t="shared" si="2"/>
        <v>0.78857142857142859</v>
      </c>
    </row>
    <row r="7" spans="1:11" x14ac:dyDescent="0.3">
      <c r="A7" s="295" t="s">
        <v>23</v>
      </c>
      <c r="B7" s="261">
        <v>150</v>
      </c>
      <c r="C7" s="261">
        <v>300</v>
      </c>
      <c r="D7" s="261">
        <v>241</v>
      </c>
      <c r="E7" s="261">
        <v>241</v>
      </c>
      <c r="F7" s="261">
        <v>181</v>
      </c>
      <c r="G7" s="298">
        <f t="shared" si="3"/>
        <v>2</v>
      </c>
      <c r="H7" s="298">
        <f t="shared" si="0"/>
        <v>1</v>
      </c>
      <c r="I7" s="298">
        <f t="shared" si="1"/>
        <v>0.75103734439834025</v>
      </c>
      <c r="J7" s="298">
        <f t="shared" si="2"/>
        <v>1.2066666666666668</v>
      </c>
    </row>
    <row r="8" spans="1:11" x14ac:dyDescent="0.3">
      <c r="A8" s="295" t="s">
        <v>24</v>
      </c>
      <c r="B8" s="261">
        <v>460</v>
      </c>
      <c r="C8" s="261">
        <v>451</v>
      </c>
      <c r="D8" s="261">
        <v>451</v>
      </c>
      <c r="E8" s="261">
        <v>392</v>
      </c>
      <c r="F8" s="261">
        <v>209</v>
      </c>
      <c r="G8" s="298">
        <f t="shared" si="3"/>
        <v>0.98043478260869565</v>
      </c>
      <c r="H8" s="298">
        <f t="shared" si="0"/>
        <v>0.86917960088691792</v>
      </c>
      <c r="I8" s="298">
        <f t="shared" si="1"/>
        <v>0.53316326530612246</v>
      </c>
      <c r="J8" s="298">
        <f t="shared" si="2"/>
        <v>0.45434782608695651</v>
      </c>
    </row>
    <row r="9" spans="1:11" x14ac:dyDescent="0.3">
      <c r="A9" s="293" t="s">
        <v>34</v>
      </c>
      <c r="B9" s="270">
        <f>+SUM(B4:B8)</f>
        <v>1322</v>
      </c>
      <c r="C9" s="270">
        <f>+SUM(C4:C8)</f>
        <v>2141</v>
      </c>
      <c r="D9" s="270">
        <f>+SUM(D4:D8)</f>
        <v>1999</v>
      </c>
      <c r="E9" s="270">
        <f>+SUM(E4:E8)</f>
        <v>1687</v>
      </c>
      <c r="F9" s="270">
        <f>+SUM(F4:F8)</f>
        <v>1004</v>
      </c>
      <c r="G9" s="299">
        <f t="shared" si="3"/>
        <v>1.6195158850226929</v>
      </c>
      <c r="H9" s="299">
        <f t="shared" ref="H9:I9" si="4">IFERROR(E9/D9,0)</f>
        <v>0.84392196098049022</v>
      </c>
      <c r="I9" s="299">
        <f t="shared" si="4"/>
        <v>0.5951393005334914</v>
      </c>
      <c r="J9" s="299">
        <f>IFERROR(F9/B9,0)</f>
        <v>0.75945537065052948</v>
      </c>
    </row>
    <row r="10" spans="1:11" x14ac:dyDescent="0.3">
      <c r="A10" s="288"/>
      <c r="B10" s="289"/>
      <c r="C10" s="289"/>
      <c r="D10" s="289"/>
      <c r="E10" s="289"/>
      <c r="F10" s="289"/>
      <c r="G10" s="289"/>
      <c r="H10" s="289"/>
      <c r="I10" s="257"/>
      <c r="J10" s="289"/>
    </row>
    <row r="11" spans="1:11" ht="16.2" thickBot="1" x14ac:dyDescent="0.35">
      <c r="A11" s="641" t="s">
        <v>33</v>
      </c>
      <c r="B11" s="642"/>
      <c r="C11" s="642"/>
      <c r="D11" s="642"/>
      <c r="E11" s="642"/>
      <c r="F11" s="642"/>
      <c r="G11" s="642"/>
      <c r="H11" s="642"/>
      <c r="I11" s="642"/>
      <c r="J11" s="643"/>
    </row>
    <row r="12" spans="1:11" ht="27" thickBot="1" x14ac:dyDescent="0.35">
      <c r="A12" s="284" t="s">
        <v>46</v>
      </c>
      <c r="B12" s="296" t="s">
        <v>37</v>
      </c>
      <c r="C12" s="285" t="s">
        <v>38</v>
      </c>
      <c r="D12" s="277" t="s">
        <v>39</v>
      </c>
      <c r="E12" s="277" t="s">
        <v>40</v>
      </c>
      <c r="F12" s="277" t="s">
        <v>41</v>
      </c>
      <c r="G12" s="286" t="s">
        <v>42</v>
      </c>
      <c r="H12" s="286" t="s">
        <v>43</v>
      </c>
      <c r="I12" s="286" t="s">
        <v>44</v>
      </c>
      <c r="J12" s="287" t="s">
        <v>45</v>
      </c>
    </row>
    <row r="13" spans="1:11" ht="26.4" x14ac:dyDescent="0.3">
      <c r="A13" s="294" t="s">
        <v>20</v>
      </c>
      <c r="B13" s="258">
        <v>175</v>
      </c>
      <c r="C13" s="258">
        <v>183</v>
      </c>
      <c r="D13" s="258">
        <v>183</v>
      </c>
      <c r="E13" s="258">
        <v>177</v>
      </c>
      <c r="F13" s="258">
        <v>126</v>
      </c>
      <c r="G13" s="297">
        <f>IFERROR(C13/B13,0)</f>
        <v>1.0457142857142858</v>
      </c>
      <c r="H13" s="297">
        <f>IFERROR(E13/D13,0)</f>
        <v>0.96721311475409832</v>
      </c>
      <c r="I13" s="297">
        <f>IFERROR(F13/E13,0)</f>
        <v>0.71186440677966101</v>
      </c>
      <c r="J13" s="297">
        <f>IFERROR(F13/B13,0)</f>
        <v>0.72</v>
      </c>
    </row>
    <row r="14" spans="1:11" x14ac:dyDescent="0.3">
      <c r="A14" s="295" t="s">
        <v>21</v>
      </c>
      <c r="B14" s="261">
        <v>15</v>
      </c>
      <c r="C14" s="261">
        <v>18</v>
      </c>
      <c r="D14" s="261">
        <v>18</v>
      </c>
      <c r="E14" s="261">
        <v>18</v>
      </c>
      <c r="F14" s="261">
        <v>13</v>
      </c>
      <c r="G14" s="298">
        <f t="shared" ref="G14:G16" si="5">IFERROR(C14/B14,0)</f>
        <v>1.2</v>
      </c>
      <c r="H14" s="298">
        <f t="shared" ref="H14:H16" si="6">IFERROR(E14/D14,0)</f>
        <v>1</v>
      </c>
      <c r="I14" s="298">
        <f t="shared" ref="I14:I16" si="7">IFERROR(F14/E14,0)</f>
        <v>0.72222222222222221</v>
      </c>
      <c r="J14" s="298">
        <f t="shared" ref="J14:J16" si="8">IFERROR(F14/B14,0)</f>
        <v>0.8666666666666667</v>
      </c>
    </row>
    <row r="15" spans="1:11" ht="26.25" customHeight="1" x14ac:dyDescent="0.3">
      <c r="A15" s="295" t="s">
        <v>22</v>
      </c>
      <c r="B15" s="261">
        <v>95</v>
      </c>
      <c r="C15" s="261">
        <v>120</v>
      </c>
      <c r="D15" s="261">
        <v>85</v>
      </c>
      <c r="E15" s="261">
        <v>84</v>
      </c>
      <c r="F15" s="261">
        <v>62</v>
      </c>
      <c r="G15" s="298">
        <f t="shared" si="5"/>
        <v>1.263157894736842</v>
      </c>
      <c r="H15" s="298">
        <f t="shared" si="6"/>
        <v>0.9882352941176471</v>
      </c>
      <c r="I15" s="298">
        <f t="shared" si="7"/>
        <v>0.73809523809523814</v>
      </c>
      <c r="J15" s="298">
        <f t="shared" si="8"/>
        <v>0.65263157894736845</v>
      </c>
    </row>
    <row r="16" spans="1:11" ht="18" customHeight="1" x14ac:dyDescent="0.3">
      <c r="A16" s="295" t="s">
        <v>23</v>
      </c>
      <c r="B16" s="261">
        <v>50</v>
      </c>
      <c r="C16" s="261">
        <v>77</v>
      </c>
      <c r="D16" s="261">
        <v>61</v>
      </c>
      <c r="E16" s="261">
        <v>61</v>
      </c>
      <c r="F16" s="261">
        <v>51</v>
      </c>
      <c r="G16" s="298">
        <f t="shared" si="5"/>
        <v>1.54</v>
      </c>
      <c r="H16" s="298">
        <f t="shared" si="6"/>
        <v>1</v>
      </c>
      <c r="I16" s="298">
        <f t="shared" si="7"/>
        <v>0.83606557377049184</v>
      </c>
      <c r="J16" s="298">
        <f t="shared" si="8"/>
        <v>1.02</v>
      </c>
    </row>
    <row r="17" spans="1:10" ht="19.5" customHeight="1" x14ac:dyDescent="0.3">
      <c r="A17" s="295" t="s">
        <v>24</v>
      </c>
      <c r="B17" s="261">
        <v>120</v>
      </c>
      <c r="C17" s="261">
        <v>76</v>
      </c>
      <c r="D17" s="261">
        <v>76</v>
      </c>
      <c r="E17" s="261">
        <v>73</v>
      </c>
      <c r="F17" s="261">
        <v>65</v>
      </c>
      <c r="G17" s="298">
        <f t="shared" ref="G17:G18" si="9">IFERROR(C17/B17,0)</f>
        <v>0.6333333333333333</v>
      </c>
      <c r="H17" s="298">
        <f t="shared" ref="H17:H18" si="10">IFERROR(E17/D17,0)</f>
        <v>0.96052631578947367</v>
      </c>
      <c r="I17" s="298">
        <f t="shared" ref="I17:I18" si="11">IFERROR(F17/E17,0)</f>
        <v>0.8904109589041096</v>
      </c>
      <c r="J17" s="298">
        <f t="shared" ref="J17:J18" si="12">IFERROR(F17/B17,0)</f>
        <v>0.54166666666666663</v>
      </c>
    </row>
    <row r="18" spans="1:10" ht="17.25" customHeight="1" x14ac:dyDescent="0.3">
      <c r="A18" s="293" t="s">
        <v>34</v>
      </c>
      <c r="B18" s="270">
        <f>+SUM(B13:B17)</f>
        <v>455</v>
      </c>
      <c r="C18" s="270">
        <f>+SUM(C13:C17)</f>
        <v>474</v>
      </c>
      <c r="D18" s="270">
        <f>+SUM(D13:D17)</f>
        <v>423</v>
      </c>
      <c r="E18" s="270">
        <f>+SUM(E13:E17)</f>
        <v>413</v>
      </c>
      <c r="F18" s="270">
        <f>+SUM(F13:F17)</f>
        <v>317</v>
      </c>
      <c r="G18" s="299">
        <f t="shared" si="9"/>
        <v>1.0417582417582418</v>
      </c>
      <c r="H18" s="299">
        <f t="shared" si="10"/>
        <v>0.97635933806146569</v>
      </c>
      <c r="I18" s="299">
        <f t="shared" si="11"/>
        <v>0.76755447941888622</v>
      </c>
      <c r="J18" s="299">
        <f t="shared" si="12"/>
        <v>0.69670329670329667</v>
      </c>
    </row>
    <row r="19" spans="1:10" x14ac:dyDescent="0.3">
      <c r="A19" s="257"/>
      <c r="B19" s="257"/>
      <c r="C19" s="257"/>
      <c r="D19" s="257"/>
      <c r="E19" s="257"/>
      <c r="F19" s="257"/>
      <c r="G19" s="257"/>
      <c r="H19" s="257"/>
      <c r="I19" s="257"/>
      <c r="J19" s="257"/>
    </row>
    <row r="20" spans="1:10" ht="16.2" thickBot="1" x14ac:dyDescent="0.35">
      <c r="A20" s="290" t="s">
        <v>105</v>
      </c>
      <c r="B20" s="291"/>
      <c r="C20" s="291"/>
      <c r="D20" s="291"/>
      <c r="E20" s="291"/>
      <c r="F20" s="257"/>
      <c r="G20" s="257"/>
      <c r="H20" s="257"/>
      <c r="I20" s="257"/>
      <c r="J20" s="257"/>
    </row>
    <row r="21" spans="1:10" ht="46.2" thickBot="1" x14ac:dyDescent="0.35">
      <c r="A21" s="284" t="s">
        <v>46</v>
      </c>
      <c r="B21" s="285" t="s">
        <v>38</v>
      </c>
      <c r="C21" s="277" t="s">
        <v>39</v>
      </c>
      <c r="D21" s="277" t="s">
        <v>40</v>
      </c>
      <c r="E21" s="277" t="s">
        <v>41</v>
      </c>
      <c r="F21" s="301" t="s">
        <v>357</v>
      </c>
      <c r="G21" s="296" t="s">
        <v>354</v>
      </c>
      <c r="H21" s="296" t="s">
        <v>355</v>
      </c>
      <c r="I21" s="300" t="s">
        <v>356</v>
      </c>
      <c r="J21" s="257"/>
    </row>
    <row r="22" spans="1:10" ht="26.4" x14ac:dyDescent="0.3">
      <c r="A22" s="294" t="s">
        <v>20</v>
      </c>
      <c r="B22" s="258">
        <v>10</v>
      </c>
      <c r="C22" s="258">
        <v>10</v>
      </c>
      <c r="D22" s="258">
        <v>7</v>
      </c>
      <c r="E22" s="258">
        <v>7</v>
      </c>
      <c r="F22" s="297">
        <f t="shared" ref="F22:I23" si="13">+IFERROR(B22/(C4+C13),0)*100</f>
        <v>0.92336103416435833</v>
      </c>
      <c r="G22" s="297">
        <f t="shared" si="13"/>
        <v>0.92336103416435833</v>
      </c>
      <c r="H22" s="297">
        <f t="shared" si="13"/>
        <v>0.80831408775981528</v>
      </c>
      <c r="I22" s="297">
        <f t="shared" si="13"/>
        <v>1.3232514177693762</v>
      </c>
      <c r="J22" s="257"/>
    </row>
    <row r="23" spans="1:10" x14ac:dyDescent="0.3">
      <c r="A23" s="295" t="s">
        <v>21</v>
      </c>
      <c r="B23" s="261">
        <v>10</v>
      </c>
      <c r="C23" s="261">
        <v>7</v>
      </c>
      <c r="D23" s="261">
        <v>7</v>
      </c>
      <c r="E23" s="261">
        <v>6</v>
      </c>
      <c r="F23" s="298">
        <f t="shared" si="13"/>
        <v>6.3291139240506329</v>
      </c>
      <c r="G23" s="298">
        <f t="shared" si="13"/>
        <v>4.929577464788732</v>
      </c>
      <c r="H23" s="298">
        <f t="shared" si="13"/>
        <v>4.929577464788732</v>
      </c>
      <c r="I23" s="298">
        <f t="shared" si="13"/>
        <v>6.9767441860465116</v>
      </c>
      <c r="J23" s="257"/>
    </row>
    <row r="24" spans="1:10" ht="26.4" x14ac:dyDescent="0.3">
      <c r="A24" s="295" t="s">
        <v>22</v>
      </c>
      <c r="B24" s="261">
        <v>22</v>
      </c>
      <c r="C24" s="261">
        <v>15</v>
      </c>
      <c r="D24" s="261">
        <v>15</v>
      </c>
      <c r="E24" s="261">
        <v>9</v>
      </c>
      <c r="F24" s="298">
        <f t="shared" ref="F24:I27" si="14">+IFERROR(B24/(C6+C15),0)*100</f>
        <v>4.6808510638297873</v>
      </c>
      <c r="G24" s="298">
        <f t="shared" si="14"/>
        <v>4.0760869565217392</v>
      </c>
      <c r="H24" s="298">
        <f t="shared" si="14"/>
        <v>4.6153846153846159</v>
      </c>
      <c r="I24" s="298">
        <f t="shared" si="14"/>
        <v>4.5</v>
      </c>
      <c r="J24" s="257"/>
    </row>
    <row r="25" spans="1:10" x14ac:dyDescent="0.3">
      <c r="A25" s="295" t="s">
        <v>23</v>
      </c>
      <c r="B25" s="261">
        <v>6</v>
      </c>
      <c r="C25" s="261">
        <v>6</v>
      </c>
      <c r="D25" s="261">
        <v>6</v>
      </c>
      <c r="E25" s="261">
        <v>4</v>
      </c>
      <c r="F25" s="298">
        <f t="shared" si="14"/>
        <v>1.5915119363395225</v>
      </c>
      <c r="G25" s="298">
        <f t="shared" si="14"/>
        <v>1.9867549668874174</v>
      </c>
      <c r="H25" s="298">
        <f t="shared" si="14"/>
        <v>1.9867549668874174</v>
      </c>
      <c r="I25" s="298">
        <f t="shared" si="14"/>
        <v>1.7241379310344827</v>
      </c>
      <c r="J25" s="257"/>
    </row>
    <row r="26" spans="1:10" x14ac:dyDescent="0.3">
      <c r="A26" s="295" t="s">
        <v>24</v>
      </c>
      <c r="B26" s="261">
        <v>5</v>
      </c>
      <c r="C26" s="261">
        <v>5</v>
      </c>
      <c r="D26" s="261">
        <v>5</v>
      </c>
      <c r="E26" s="261">
        <v>5</v>
      </c>
      <c r="F26" s="298">
        <f t="shared" si="14"/>
        <v>0.94876660341555974</v>
      </c>
      <c r="G26" s="298">
        <f t="shared" si="14"/>
        <v>0.94876660341555974</v>
      </c>
      <c r="H26" s="298">
        <f t="shared" si="14"/>
        <v>1.0752688172043012</v>
      </c>
      <c r="I26" s="298">
        <f t="shared" si="14"/>
        <v>1.824817518248175</v>
      </c>
      <c r="J26" s="257"/>
    </row>
    <row r="27" spans="1:10" x14ac:dyDescent="0.3">
      <c r="A27" s="293" t="s">
        <v>34</v>
      </c>
      <c r="B27" s="270">
        <f>+SUM(B22:B26)</f>
        <v>53</v>
      </c>
      <c r="C27" s="270">
        <f>+SUM(C22:C26)</f>
        <v>43</v>
      </c>
      <c r="D27" s="270">
        <f>+SUM(D22:D26)</f>
        <v>40</v>
      </c>
      <c r="E27" s="270">
        <f>+SUM(E22:E26)</f>
        <v>31</v>
      </c>
      <c r="F27" s="299">
        <f t="shared" si="14"/>
        <v>2.0267686424474189</v>
      </c>
      <c r="G27" s="299">
        <f t="shared" si="14"/>
        <v>1.7753922378199833</v>
      </c>
      <c r="H27" s="299">
        <f t="shared" si="14"/>
        <v>1.9047619047619049</v>
      </c>
      <c r="I27" s="299">
        <f t="shared" si="14"/>
        <v>2.3467070401211201</v>
      </c>
      <c r="J27" s="257"/>
    </row>
    <row r="28" spans="1:10" x14ac:dyDescent="0.3">
      <c r="A28" s="292"/>
      <c r="B28" s="289"/>
      <c r="C28" s="289"/>
      <c r="D28" s="289"/>
      <c r="E28" s="257"/>
      <c r="F28" s="257"/>
      <c r="G28" s="257"/>
      <c r="H28" s="257"/>
      <c r="I28" s="289"/>
      <c r="J28" s="257"/>
    </row>
  </sheetData>
  <mergeCells count="3">
    <mergeCell ref="A2:J2"/>
    <mergeCell ref="A11:J11"/>
    <mergeCell ref="A1:J1"/>
  </mergeCells>
  <phoneticPr fontId="2" type="noConversion"/>
  <pageMargins left="0.75" right="0.75" top="0.17" bottom="0.17" header="0.17" footer="0.17"/>
  <pageSetup paperSize="9" scale="96" orientation="portrait" r:id="rId1"/>
  <headerFooter alignWithMargins="0"/>
  <rowBreaks count="1" manualBreakCount="1">
    <brk id="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2"/>
  <sheetViews>
    <sheetView view="pageBreakPreview" topLeftCell="A25" zoomScaleNormal="100" zoomScaleSheetLayoutView="100" workbookViewId="0">
      <selection activeCell="A11" sqref="A11:J11"/>
    </sheetView>
  </sheetViews>
  <sheetFormatPr defaultRowHeight="15.6" x14ac:dyDescent="0.3"/>
  <cols>
    <col min="1" max="1" width="24.09765625" customWidth="1"/>
    <col min="2" max="2" width="10.19921875" customWidth="1"/>
    <col min="3" max="3" width="10" customWidth="1"/>
    <col min="4" max="4" width="9.19921875" customWidth="1"/>
    <col min="5" max="5" width="8.69921875" customWidth="1"/>
    <col min="6" max="6" width="9" customWidth="1"/>
    <col min="7" max="7" width="9.59765625" customWidth="1"/>
    <col min="8" max="8" width="9.3984375" customWidth="1"/>
    <col min="9" max="9" width="8.59765625" customWidth="1"/>
    <col min="10" max="10" width="9.69921875" customWidth="1"/>
  </cols>
  <sheetData>
    <row r="1" spans="1:11" x14ac:dyDescent="0.3">
      <c r="A1" s="628" t="s">
        <v>225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1" ht="16.2" thickBot="1" x14ac:dyDescent="0.35">
      <c r="A2" s="650" t="s">
        <v>32</v>
      </c>
      <c r="B2" s="650"/>
      <c r="C2" s="650"/>
      <c r="D2" s="650"/>
      <c r="E2" s="650"/>
      <c r="F2" s="650"/>
      <c r="G2" s="650"/>
      <c r="H2" s="650"/>
      <c r="I2" s="650"/>
      <c r="J2" s="650"/>
    </row>
    <row r="3" spans="1:11" ht="27" thickBot="1" x14ac:dyDescent="0.35">
      <c r="A3" s="284" t="s">
        <v>46</v>
      </c>
      <c r="B3" s="285" t="s">
        <v>37</v>
      </c>
      <c r="C3" s="285" t="s">
        <v>38</v>
      </c>
      <c r="D3" s="277" t="s">
        <v>39</v>
      </c>
      <c r="E3" s="277" t="s">
        <v>40</v>
      </c>
      <c r="F3" s="277" t="s">
        <v>41</v>
      </c>
      <c r="G3" s="286" t="s">
        <v>42</v>
      </c>
      <c r="H3" s="286" t="s">
        <v>43</v>
      </c>
      <c r="I3" s="286" t="s">
        <v>44</v>
      </c>
      <c r="J3" s="287" t="s">
        <v>45</v>
      </c>
    </row>
    <row r="4" spans="1:11" ht="26.4" x14ac:dyDescent="0.3">
      <c r="A4" s="294" t="s">
        <v>20</v>
      </c>
      <c r="B4" s="258">
        <v>320</v>
      </c>
      <c r="C4" s="258">
        <v>233</v>
      </c>
      <c r="D4" s="258">
        <v>233</v>
      </c>
      <c r="E4" s="258">
        <v>195</v>
      </c>
      <c r="F4" s="258">
        <v>160</v>
      </c>
      <c r="G4" s="297">
        <f>IFERROR(C4/B4,0)</f>
        <v>0.72812500000000002</v>
      </c>
      <c r="H4" s="297">
        <f>IFERROR(E4/D4,0)</f>
        <v>0.83690987124463523</v>
      </c>
      <c r="I4" s="297">
        <f>IFERROR(F4/E4,0)</f>
        <v>0.82051282051282048</v>
      </c>
      <c r="J4" s="297">
        <f>IFERROR(F4/B4,0)</f>
        <v>0.5</v>
      </c>
    </row>
    <row r="5" spans="1:11" x14ac:dyDescent="0.3">
      <c r="A5" s="295" t="s">
        <v>21</v>
      </c>
      <c r="B5" s="261">
        <v>120</v>
      </c>
      <c r="C5" s="261">
        <v>59</v>
      </c>
      <c r="D5" s="261">
        <v>49</v>
      </c>
      <c r="E5" s="261">
        <v>49</v>
      </c>
      <c r="F5" s="261">
        <v>43</v>
      </c>
      <c r="G5" s="298">
        <f t="shared" ref="G5:G8" si="0">IFERROR(C5/B5,0)</f>
        <v>0.49166666666666664</v>
      </c>
      <c r="H5" s="298">
        <f t="shared" ref="H5:H8" si="1">IFERROR(E5/D5,0)</f>
        <v>1</v>
      </c>
      <c r="I5" s="298">
        <f t="shared" ref="I5:I8" si="2">IFERROR(F5/E5,0)</f>
        <v>0.87755102040816324</v>
      </c>
      <c r="J5" s="298">
        <f t="shared" ref="J5:J8" si="3">IFERROR(F5/B5,0)</f>
        <v>0.35833333333333334</v>
      </c>
    </row>
    <row r="6" spans="1:11" ht="26.4" x14ac:dyDescent="0.3">
      <c r="A6" s="295" t="s">
        <v>22</v>
      </c>
      <c r="B6" s="261">
        <v>160</v>
      </c>
      <c r="C6" s="261">
        <v>119</v>
      </c>
      <c r="D6" s="261">
        <v>105</v>
      </c>
      <c r="E6" s="261">
        <v>101</v>
      </c>
      <c r="F6" s="261">
        <v>64</v>
      </c>
      <c r="G6" s="298">
        <f t="shared" si="0"/>
        <v>0.74375000000000002</v>
      </c>
      <c r="H6" s="298">
        <f t="shared" si="1"/>
        <v>0.96190476190476193</v>
      </c>
      <c r="I6" s="298">
        <f t="shared" si="2"/>
        <v>0.63366336633663367</v>
      </c>
      <c r="J6" s="298">
        <f t="shared" si="3"/>
        <v>0.4</v>
      </c>
    </row>
    <row r="7" spans="1:11" x14ac:dyDescent="0.3">
      <c r="A7" s="295" t="s">
        <v>23</v>
      </c>
      <c r="B7" s="261">
        <v>100</v>
      </c>
      <c r="C7" s="261">
        <v>134</v>
      </c>
      <c r="D7" s="261">
        <v>134</v>
      </c>
      <c r="E7" s="261">
        <v>134</v>
      </c>
      <c r="F7" s="261">
        <v>132</v>
      </c>
      <c r="G7" s="298">
        <f t="shared" si="0"/>
        <v>1.34</v>
      </c>
      <c r="H7" s="298">
        <f t="shared" si="1"/>
        <v>1</v>
      </c>
      <c r="I7" s="298">
        <f t="shared" si="2"/>
        <v>0.9850746268656716</v>
      </c>
      <c r="J7" s="298">
        <f t="shared" si="3"/>
        <v>1.32</v>
      </c>
    </row>
    <row r="8" spans="1:11" x14ac:dyDescent="0.3">
      <c r="A8" s="295" t="s">
        <v>24</v>
      </c>
      <c r="B8" s="261">
        <v>70</v>
      </c>
      <c r="C8" s="261">
        <v>30</v>
      </c>
      <c r="D8" s="261">
        <v>30</v>
      </c>
      <c r="E8" s="261">
        <v>28</v>
      </c>
      <c r="F8" s="261">
        <v>25</v>
      </c>
      <c r="G8" s="298">
        <f t="shared" si="0"/>
        <v>0.42857142857142855</v>
      </c>
      <c r="H8" s="298">
        <f t="shared" si="1"/>
        <v>0.93333333333333335</v>
      </c>
      <c r="I8" s="298">
        <f t="shared" si="2"/>
        <v>0.8928571428571429</v>
      </c>
      <c r="J8" s="298">
        <f t="shared" si="3"/>
        <v>0.35714285714285715</v>
      </c>
      <c r="K8" s="6"/>
    </row>
    <row r="9" spans="1:11" x14ac:dyDescent="0.3">
      <c r="A9" s="293" t="s">
        <v>34</v>
      </c>
      <c r="B9" s="270">
        <f>SUM(B4:B8)</f>
        <v>770</v>
      </c>
      <c r="C9" s="270">
        <f>SUM(C4:C8)</f>
        <v>575</v>
      </c>
      <c r="D9" s="270">
        <f>SUM(D4:D8)</f>
        <v>551</v>
      </c>
      <c r="E9" s="270">
        <f>SUM(E4:E8)</f>
        <v>507</v>
      </c>
      <c r="F9" s="270">
        <f>SUM(F4:F8)</f>
        <v>424</v>
      </c>
      <c r="G9" s="299">
        <f>IFERROR(C9/B9,0)</f>
        <v>0.74675324675324672</v>
      </c>
      <c r="H9" s="299">
        <f t="shared" ref="H9:I9" si="4">IFERROR(E9/D9,0)</f>
        <v>0.92014519056261346</v>
      </c>
      <c r="I9" s="299">
        <f t="shared" si="4"/>
        <v>0.83629191321499019</v>
      </c>
      <c r="J9" s="299">
        <f>IFERROR(F9/B9,0)</f>
        <v>0.55064935064935061</v>
      </c>
    </row>
    <row r="10" spans="1:11" x14ac:dyDescent="0.3">
      <c r="A10" s="288"/>
      <c r="B10" s="289"/>
      <c r="C10" s="289"/>
      <c r="D10" s="289"/>
      <c r="E10" s="289"/>
      <c r="F10" s="289"/>
      <c r="G10" s="289"/>
      <c r="H10" s="289"/>
      <c r="I10" s="257"/>
      <c r="J10" s="289"/>
    </row>
    <row r="11" spans="1:11" ht="16.2" thickBot="1" x14ac:dyDescent="0.35">
      <c r="A11" s="645" t="s">
        <v>33</v>
      </c>
      <c r="B11" s="646"/>
      <c r="C11" s="646"/>
      <c r="D11" s="646"/>
      <c r="E11" s="646"/>
      <c r="F11" s="646"/>
      <c r="G11" s="646"/>
      <c r="H11" s="646"/>
      <c r="I11" s="646"/>
      <c r="J11" s="646"/>
    </row>
    <row r="12" spans="1:11" ht="27" thickBot="1" x14ac:dyDescent="0.35">
      <c r="A12" s="284" t="s">
        <v>46</v>
      </c>
      <c r="B12" s="285" t="s">
        <v>37</v>
      </c>
      <c r="C12" s="285" t="s">
        <v>38</v>
      </c>
      <c r="D12" s="277" t="s">
        <v>39</v>
      </c>
      <c r="E12" s="277" t="s">
        <v>40</v>
      </c>
      <c r="F12" s="277" t="s">
        <v>41</v>
      </c>
      <c r="G12" s="285" t="s">
        <v>42</v>
      </c>
      <c r="H12" s="285" t="s">
        <v>43</v>
      </c>
      <c r="I12" s="285" t="s">
        <v>44</v>
      </c>
      <c r="J12" s="303" t="s">
        <v>45</v>
      </c>
    </row>
    <row r="13" spans="1:11" ht="26.4" x14ac:dyDescent="0.3">
      <c r="A13" s="294" t="s">
        <v>20</v>
      </c>
      <c r="B13" s="258">
        <v>160</v>
      </c>
      <c r="C13" s="258">
        <v>187</v>
      </c>
      <c r="D13" s="258">
        <v>175</v>
      </c>
      <c r="E13" s="258">
        <v>157</v>
      </c>
      <c r="F13" s="258">
        <v>110</v>
      </c>
      <c r="G13" s="297">
        <f>IFERROR(C13/B13,0)</f>
        <v>1.16875</v>
      </c>
      <c r="H13" s="297">
        <f>IFERROR(E13/D13,0)</f>
        <v>0.89714285714285713</v>
      </c>
      <c r="I13" s="297">
        <f>IFERROR(F13/E13,0)</f>
        <v>0.70063694267515919</v>
      </c>
      <c r="J13" s="297">
        <f>IFERROR(F13/B13,0)</f>
        <v>0.6875</v>
      </c>
    </row>
    <row r="14" spans="1:11" x14ac:dyDescent="0.3">
      <c r="A14" s="295" t="s">
        <v>21</v>
      </c>
      <c r="B14" s="261">
        <v>30</v>
      </c>
      <c r="C14" s="261">
        <v>14</v>
      </c>
      <c r="D14" s="261">
        <v>13</v>
      </c>
      <c r="E14" s="261">
        <v>13</v>
      </c>
      <c r="F14" s="261">
        <v>10</v>
      </c>
      <c r="G14" s="298">
        <f t="shared" ref="G14:G16" si="5">IFERROR(C14/B14,0)</f>
        <v>0.46666666666666667</v>
      </c>
      <c r="H14" s="298">
        <f t="shared" ref="H14:H16" si="6">IFERROR(E14/D14,0)</f>
        <v>1</v>
      </c>
      <c r="I14" s="298">
        <f t="shared" ref="I14:I16" si="7">IFERROR(F14/E14,0)</f>
        <v>0.76923076923076927</v>
      </c>
      <c r="J14" s="298">
        <f t="shared" ref="J14:J16" si="8">IFERROR(F14/B14,0)</f>
        <v>0.33333333333333331</v>
      </c>
    </row>
    <row r="15" spans="1:11" ht="26.4" x14ac:dyDescent="0.3">
      <c r="A15" s="295" t="s">
        <v>22</v>
      </c>
      <c r="B15" s="261">
        <v>60</v>
      </c>
      <c r="C15" s="261">
        <v>18</v>
      </c>
      <c r="D15" s="261">
        <v>18</v>
      </c>
      <c r="E15" s="261">
        <v>18</v>
      </c>
      <c r="F15" s="261">
        <v>13</v>
      </c>
      <c r="G15" s="298">
        <f t="shared" si="5"/>
        <v>0.3</v>
      </c>
      <c r="H15" s="298">
        <f t="shared" si="6"/>
        <v>1</v>
      </c>
      <c r="I15" s="298">
        <f t="shared" si="7"/>
        <v>0.72222222222222221</v>
      </c>
      <c r="J15" s="298">
        <f t="shared" si="8"/>
        <v>0.21666666666666667</v>
      </c>
    </row>
    <row r="16" spans="1:11" x14ac:dyDescent="0.3">
      <c r="A16" s="295" t="s">
        <v>23</v>
      </c>
      <c r="B16" s="261">
        <v>50</v>
      </c>
      <c r="C16" s="261">
        <v>34</v>
      </c>
      <c r="D16" s="261">
        <v>34</v>
      </c>
      <c r="E16" s="261">
        <v>33</v>
      </c>
      <c r="F16" s="261">
        <v>31</v>
      </c>
      <c r="G16" s="298">
        <f t="shared" si="5"/>
        <v>0.68</v>
      </c>
      <c r="H16" s="298">
        <f t="shared" si="6"/>
        <v>0.97058823529411764</v>
      </c>
      <c r="I16" s="298">
        <f t="shared" si="7"/>
        <v>0.93939393939393945</v>
      </c>
      <c r="J16" s="298">
        <f t="shared" si="8"/>
        <v>0.62</v>
      </c>
    </row>
    <row r="17" spans="1:10" x14ac:dyDescent="0.3">
      <c r="A17" s="295" t="s">
        <v>24</v>
      </c>
      <c r="B17" s="261">
        <v>80</v>
      </c>
      <c r="C17" s="261">
        <v>51</v>
      </c>
      <c r="D17" s="261">
        <v>51</v>
      </c>
      <c r="E17" s="261">
        <v>48</v>
      </c>
      <c r="F17" s="261">
        <v>36</v>
      </c>
      <c r="G17" s="298">
        <f t="shared" ref="G17" si="9">IFERROR(C17/B17,0)</f>
        <v>0.63749999999999996</v>
      </c>
      <c r="H17" s="298">
        <f t="shared" ref="H17" si="10">IFERROR(E17/D17,0)</f>
        <v>0.94117647058823528</v>
      </c>
      <c r="I17" s="298">
        <f t="shared" ref="I17" si="11">IFERROR(F17/E17,0)</f>
        <v>0.75</v>
      </c>
      <c r="J17" s="298">
        <f t="shared" ref="J17" si="12">IFERROR(F17/B17,0)</f>
        <v>0.45</v>
      </c>
    </row>
    <row r="18" spans="1:10" x14ac:dyDescent="0.3">
      <c r="A18" s="293" t="s">
        <v>34</v>
      </c>
      <c r="B18" s="270">
        <f>SUM(B13:B17)</f>
        <v>380</v>
      </c>
      <c r="C18" s="270">
        <f>SUM(C13:C17)</f>
        <v>304</v>
      </c>
      <c r="D18" s="270">
        <f>SUM(D13:D17)</f>
        <v>291</v>
      </c>
      <c r="E18" s="270">
        <f>SUM(E13:E17)</f>
        <v>269</v>
      </c>
      <c r="F18" s="270">
        <f>SUM(F13:F17)</f>
        <v>200</v>
      </c>
      <c r="G18" s="299">
        <f>IFERROR(C18/B18,0)</f>
        <v>0.8</v>
      </c>
      <c r="H18" s="299">
        <f>IFERROR(E18/D18,0)</f>
        <v>0.92439862542955331</v>
      </c>
      <c r="I18" s="299">
        <f>IFERROR(F18/E18,0)</f>
        <v>0.74349442379182151</v>
      </c>
      <c r="J18" s="299">
        <f>IFERROR(F18/B18,0)</f>
        <v>0.52631578947368418</v>
      </c>
    </row>
    <row r="19" spans="1:10" x14ac:dyDescent="0.3">
      <c r="A19" s="257"/>
      <c r="B19" s="257"/>
      <c r="C19" s="257"/>
      <c r="D19" s="257"/>
      <c r="E19" s="257"/>
      <c r="F19" s="257"/>
      <c r="G19" s="257"/>
      <c r="H19" s="257"/>
      <c r="I19" s="257"/>
      <c r="J19" s="289"/>
    </row>
    <row r="20" spans="1:10" ht="16.2" thickBot="1" x14ac:dyDescent="0.35">
      <c r="A20" s="647" t="s">
        <v>101</v>
      </c>
      <c r="B20" s="648"/>
      <c r="C20" s="648"/>
      <c r="D20" s="648"/>
      <c r="E20" s="649"/>
      <c r="F20" s="257"/>
      <c r="G20" s="257"/>
      <c r="H20" s="257"/>
      <c r="I20" s="257"/>
      <c r="J20" s="257"/>
    </row>
    <row r="21" spans="1:10" ht="53.4" thickBot="1" x14ac:dyDescent="0.35">
      <c r="A21" s="304" t="s">
        <v>46</v>
      </c>
      <c r="B21" s="285" t="s">
        <v>38</v>
      </c>
      <c r="C21" s="277" t="s">
        <v>39</v>
      </c>
      <c r="D21" s="277" t="s">
        <v>40</v>
      </c>
      <c r="E21" s="277" t="s">
        <v>41</v>
      </c>
      <c r="F21" s="285" t="s">
        <v>119</v>
      </c>
      <c r="G21" s="285" t="s">
        <v>120</v>
      </c>
      <c r="H21" s="285" t="s">
        <v>121</v>
      </c>
      <c r="I21" s="303" t="s">
        <v>122</v>
      </c>
      <c r="J21" s="257"/>
    </row>
    <row r="22" spans="1:10" ht="26.4" x14ac:dyDescent="0.3">
      <c r="A22" s="294" t="s">
        <v>20</v>
      </c>
      <c r="B22" s="258">
        <v>363</v>
      </c>
      <c r="C22" s="258">
        <v>363</v>
      </c>
      <c r="D22" s="258">
        <v>312</v>
      </c>
      <c r="E22" s="258">
        <v>233</v>
      </c>
      <c r="F22" s="297">
        <f t="shared" ref="F22:I27" si="13">+IFERROR(B22/(C4+C13),0)*100</f>
        <v>86.428571428571431</v>
      </c>
      <c r="G22" s="297">
        <f t="shared" si="13"/>
        <v>88.970588235294116</v>
      </c>
      <c r="H22" s="297">
        <f t="shared" si="13"/>
        <v>88.63636363636364</v>
      </c>
      <c r="I22" s="297">
        <f t="shared" si="13"/>
        <v>86.296296296296291</v>
      </c>
      <c r="J22" s="257"/>
    </row>
    <row r="23" spans="1:10" x14ac:dyDescent="0.3">
      <c r="A23" s="295" t="s">
        <v>21</v>
      </c>
      <c r="B23" s="261">
        <v>50</v>
      </c>
      <c r="C23" s="261">
        <v>43</v>
      </c>
      <c r="D23" s="261">
        <v>43</v>
      </c>
      <c r="E23" s="261">
        <v>38</v>
      </c>
      <c r="F23" s="298">
        <f t="shared" si="13"/>
        <v>68.493150684931507</v>
      </c>
      <c r="G23" s="298">
        <f t="shared" si="13"/>
        <v>69.354838709677423</v>
      </c>
      <c r="H23" s="298">
        <f t="shared" si="13"/>
        <v>69.354838709677423</v>
      </c>
      <c r="I23" s="298">
        <f t="shared" si="13"/>
        <v>71.698113207547166</v>
      </c>
      <c r="J23" s="257"/>
    </row>
    <row r="24" spans="1:10" ht="26.4" x14ac:dyDescent="0.3">
      <c r="A24" s="295" t="s">
        <v>22</v>
      </c>
      <c r="B24" s="261">
        <v>85</v>
      </c>
      <c r="C24" s="261">
        <v>78</v>
      </c>
      <c r="D24" s="261">
        <v>78</v>
      </c>
      <c r="E24" s="261">
        <v>61</v>
      </c>
      <c r="F24" s="298">
        <f t="shared" si="13"/>
        <v>62.043795620437962</v>
      </c>
      <c r="G24" s="298">
        <f t="shared" si="13"/>
        <v>63.414634146341463</v>
      </c>
      <c r="H24" s="298">
        <f t="shared" si="13"/>
        <v>65.546218487394952</v>
      </c>
      <c r="I24" s="298">
        <f t="shared" si="13"/>
        <v>79.220779220779221</v>
      </c>
      <c r="J24" s="257"/>
    </row>
    <row r="25" spans="1:10" x14ac:dyDescent="0.3">
      <c r="A25" s="295" t="s">
        <v>23</v>
      </c>
      <c r="B25" s="261">
        <v>11</v>
      </c>
      <c r="C25" s="261">
        <v>11</v>
      </c>
      <c r="D25" s="261">
        <v>11</v>
      </c>
      <c r="E25" s="261">
        <v>10</v>
      </c>
      <c r="F25" s="298">
        <f t="shared" si="13"/>
        <v>6.5476190476190483</v>
      </c>
      <c r="G25" s="298">
        <f t="shared" si="13"/>
        <v>6.5476190476190483</v>
      </c>
      <c r="H25" s="298">
        <f t="shared" si="13"/>
        <v>6.5868263473053901</v>
      </c>
      <c r="I25" s="298">
        <f t="shared" si="13"/>
        <v>6.1349693251533743</v>
      </c>
      <c r="J25" s="257"/>
    </row>
    <row r="26" spans="1:10" x14ac:dyDescent="0.3">
      <c r="A26" s="295" t="s">
        <v>24</v>
      </c>
      <c r="B26" s="261">
        <v>44</v>
      </c>
      <c r="C26" s="261">
        <v>40</v>
      </c>
      <c r="D26" s="261">
        <v>40</v>
      </c>
      <c r="E26" s="261">
        <v>35</v>
      </c>
      <c r="F26" s="298">
        <f t="shared" si="13"/>
        <v>54.320987654320987</v>
      </c>
      <c r="G26" s="298">
        <f t="shared" si="13"/>
        <v>49.382716049382715</v>
      </c>
      <c r="H26" s="298">
        <f t="shared" si="13"/>
        <v>52.631578947368418</v>
      </c>
      <c r="I26" s="298">
        <f t="shared" si="13"/>
        <v>57.377049180327866</v>
      </c>
      <c r="J26" s="257"/>
    </row>
    <row r="27" spans="1:10" x14ac:dyDescent="0.3">
      <c r="A27" s="293" t="s">
        <v>34</v>
      </c>
      <c r="B27" s="270">
        <f>SUM(B22:B26)</f>
        <v>553</v>
      </c>
      <c r="C27" s="270">
        <f>SUM(C22:C26)</f>
        <v>535</v>
      </c>
      <c r="D27" s="270">
        <f>SUM(D22:D26)</f>
        <v>484</v>
      </c>
      <c r="E27" s="270">
        <f>SUM(E22:E26)</f>
        <v>377</v>
      </c>
      <c r="F27" s="299">
        <f t="shared" si="13"/>
        <v>62.912400455062567</v>
      </c>
      <c r="G27" s="299">
        <f t="shared" si="13"/>
        <v>63.539192399049881</v>
      </c>
      <c r="H27" s="299">
        <f t="shared" si="13"/>
        <v>62.371134020618555</v>
      </c>
      <c r="I27" s="299">
        <f t="shared" si="13"/>
        <v>60.416666666666664</v>
      </c>
      <c r="J27" s="257"/>
    </row>
    <row r="28" spans="1:10" x14ac:dyDescent="0.3">
      <c r="A28" s="292"/>
      <c r="B28" s="289"/>
      <c r="C28" s="289"/>
      <c r="D28" s="257"/>
      <c r="E28" s="289"/>
      <c r="F28" s="257"/>
      <c r="G28" s="257"/>
      <c r="H28" s="257"/>
      <c r="I28" s="289"/>
      <c r="J28" s="257"/>
    </row>
    <row r="29" spans="1:10" ht="16.2" thickBot="1" x14ac:dyDescent="0.35">
      <c r="A29" s="290" t="s">
        <v>102</v>
      </c>
      <c r="B29" s="291"/>
      <c r="C29" s="291"/>
      <c r="D29" s="291"/>
      <c r="E29" s="291"/>
      <c r="F29" s="257"/>
      <c r="G29" s="257"/>
      <c r="H29" s="257"/>
      <c r="I29" s="257"/>
      <c r="J29" s="257"/>
    </row>
    <row r="30" spans="1:10" ht="53.4" thickBot="1" x14ac:dyDescent="0.35">
      <c r="A30" s="304" t="s">
        <v>46</v>
      </c>
      <c r="B30" s="285" t="s">
        <v>38</v>
      </c>
      <c r="C30" s="277" t="s">
        <v>39</v>
      </c>
      <c r="D30" s="277" t="s">
        <v>40</v>
      </c>
      <c r="E30" s="277" t="s">
        <v>41</v>
      </c>
      <c r="F30" s="285" t="s">
        <v>119</v>
      </c>
      <c r="G30" s="285" t="s">
        <v>120</v>
      </c>
      <c r="H30" s="285" t="s">
        <v>121</v>
      </c>
      <c r="I30" s="303" t="s">
        <v>122</v>
      </c>
      <c r="J30" s="257"/>
    </row>
    <row r="31" spans="1:10" ht="26.4" x14ac:dyDescent="0.3">
      <c r="A31" s="294" t="s">
        <v>20</v>
      </c>
      <c r="B31" s="258">
        <v>5</v>
      </c>
      <c r="C31" s="258">
        <v>5</v>
      </c>
      <c r="D31" s="258">
        <v>4</v>
      </c>
      <c r="E31" s="258">
        <v>2</v>
      </c>
      <c r="F31" s="297">
        <f>+IFERROR(B31/(C4+C13),0)*100</f>
        <v>1.1904761904761905</v>
      </c>
      <c r="G31" s="297">
        <f>+IFERROR(C31/(D4+D13),0)*100</f>
        <v>1.2254901960784315</v>
      </c>
      <c r="H31" s="297">
        <f>+IFERROR(D31/(E4+E13),0)*100</f>
        <v>1.1363636363636365</v>
      </c>
      <c r="I31" s="297">
        <f>+IFERROR(E31/(F4+F13),0)*100</f>
        <v>0.74074074074074081</v>
      </c>
      <c r="J31" s="257"/>
    </row>
    <row r="32" spans="1:10" ht="26.4" x14ac:dyDescent="0.3">
      <c r="A32" s="295" t="s">
        <v>22</v>
      </c>
      <c r="B32" s="261">
        <v>2</v>
      </c>
      <c r="C32" s="261">
        <v>1</v>
      </c>
      <c r="D32" s="261">
        <v>1</v>
      </c>
      <c r="E32" s="261">
        <v>1</v>
      </c>
      <c r="F32" s="298">
        <f>+IFERROR(B32/(C6+C15),0)*100</f>
        <v>1.4598540145985401</v>
      </c>
      <c r="G32" s="298">
        <f>+IFERROR(C32/(D6+D15),0)*100</f>
        <v>0.81300813008130091</v>
      </c>
      <c r="H32" s="298">
        <f>+IFERROR(D32/(E6+E15),0)*100</f>
        <v>0.84033613445378152</v>
      </c>
      <c r="I32" s="298">
        <f>+IFERROR(E32/(F6+F15),0)*100</f>
        <v>1.2987012987012987</v>
      </c>
      <c r="J32" s="257"/>
    </row>
    <row r="33" spans="1:10" x14ac:dyDescent="0.3">
      <c r="A33" s="295" t="s">
        <v>24</v>
      </c>
      <c r="B33" s="261">
        <v>10</v>
      </c>
      <c r="C33" s="261">
        <v>10</v>
      </c>
      <c r="D33" s="261">
        <v>6</v>
      </c>
      <c r="E33" s="261">
        <v>6</v>
      </c>
      <c r="F33" s="298">
        <f t="shared" ref="F33:I34" si="14">+IFERROR(B33/(C8+C17),0)*100</f>
        <v>12.345679012345679</v>
      </c>
      <c r="G33" s="298">
        <f t="shared" si="14"/>
        <v>12.345679012345679</v>
      </c>
      <c r="H33" s="298">
        <f t="shared" si="14"/>
        <v>7.8947368421052628</v>
      </c>
      <c r="I33" s="298">
        <f t="shared" si="14"/>
        <v>9.8360655737704921</v>
      </c>
      <c r="J33" s="257"/>
    </row>
    <row r="34" spans="1:10" x14ac:dyDescent="0.3">
      <c r="A34" s="293" t="s">
        <v>34</v>
      </c>
      <c r="B34" s="270">
        <f>SUM(B31:B33)</f>
        <v>17</v>
      </c>
      <c r="C34" s="270">
        <f>SUM(C31:C33)</f>
        <v>16</v>
      </c>
      <c r="D34" s="270">
        <f>SUM(D31:D33)</f>
        <v>11</v>
      </c>
      <c r="E34" s="270">
        <f>SUM(E31:E33)</f>
        <v>9</v>
      </c>
      <c r="F34" s="299">
        <f t="shared" si="14"/>
        <v>1.9340159271899888</v>
      </c>
      <c r="G34" s="299">
        <f t="shared" si="14"/>
        <v>1.9002375296912115</v>
      </c>
      <c r="H34" s="299">
        <f t="shared" si="14"/>
        <v>1.4175257731958764</v>
      </c>
      <c r="I34" s="299">
        <f t="shared" si="14"/>
        <v>1.4423076923076923</v>
      </c>
      <c r="J34" s="257"/>
    </row>
    <row r="35" spans="1:10" x14ac:dyDescent="0.3">
      <c r="A35" s="20"/>
      <c r="B35" s="6"/>
      <c r="C35" s="6"/>
      <c r="D35" s="6"/>
      <c r="I35" s="6"/>
    </row>
    <row r="36" spans="1:10" x14ac:dyDescent="0.3">
      <c r="A36" s="20"/>
      <c r="B36" s="6"/>
      <c r="C36" s="6"/>
      <c r="D36" s="6"/>
      <c r="E36" s="6"/>
    </row>
    <row r="37" spans="1:10" x14ac:dyDescent="0.3">
      <c r="A37" s="20"/>
      <c r="B37" s="6"/>
      <c r="C37" s="6"/>
      <c r="D37" s="6"/>
      <c r="E37" s="6"/>
    </row>
    <row r="38" spans="1:10" x14ac:dyDescent="0.3">
      <c r="A38" s="20"/>
      <c r="B38" s="6"/>
      <c r="C38" s="6"/>
      <c r="D38" s="6"/>
      <c r="E38" s="6"/>
    </row>
    <row r="39" spans="1:10" x14ac:dyDescent="0.3">
      <c r="A39" s="20"/>
      <c r="B39" s="6"/>
      <c r="C39" s="6"/>
      <c r="D39" s="6"/>
      <c r="E39" s="6"/>
    </row>
    <row r="40" spans="1:10" x14ac:dyDescent="0.3">
      <c r="A40" s="20"/>
      <c r="B40" s="6"/>
      <c r="C40" s="6"/>
      <c r="D40" s="6"/>
      <c r="E40" s="6"/>
    </row>
    <row r="41" spans="1:10" x14ac:dyDescent="0.3">
      <c r="A41" s="9"/>
      <c r="B41" s="6"/>
      <c r="C41" s="6"/>
      <c r="D41" s="6"/>
      <c r="E41" s="6"/>
    </row>
    <row r="42" spans="1:10" x14ac:dyDescent="0.3">
      <c r="A42" s="20"/>
      <c r="B42" s="6"/>
      <c r="C42" s="6"/>
      <c r="D42" s="6"/>
      <c r="E42" s="6"/>
    </row>
  </sheetData>
  <mergeCells count="4">
    <mergeCell ref="A11:J11"/>
    <mergeCell ref="A20:E20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portrait" r:id="rId1"/>
  <headerFooter alignWithMargins="0"/>
  <rowBreaks count="3" manualBreakCount="3">
    <brk id="10" max="16383" man="1"/>
    <brk id="19" max="16383" man="1"/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7"/>
  <sheetViews>
    <sheetView view="pageBreakPreview" zoomScaleNormal="100" zoomScaleSheetLayoutView="100" workbookViewId="0">
      <selection sqref="A1:J1"/>
    </sheetView>
  </sheetViews>
  <sheetFormatPr defaultRowHeight="15.6" x14ac:dyDescent="0.3"/>
  <cols>
    <col min="1" max="1" width="23.69921875" customWidth="1"/>
    <col min="2" max="2" width="9.59765625" customWidth="1"/>
    <col min="3" max="3" width="9.8984375" customWidth="1"/>
    <col min="4" max="4" width="9.19921875" customWidth="1"/>
    <col min="5" max="6" width="9" customWidth="1"/>
    <col min="7" max="7" width="9.59765625" customWidth="1"/>
    <col min="8" max="8" width="9" customWidth="1"/>
    <col min="9" max="9" width="9.69921875" customWidth="1"/>
    <col min="10" max="10" width="9.3984375" customWidth="1"/>
  </cols>
  <sheetData>
    <row r="1" spans="1:12" ht="25.5" customHeight="1" x14ac:dyDescent="0.3">
      <c r="A1" s="652" t="s">
        <v>226</v>
      </c>
      <c r="B1" s="652"/>
      <c r="C1" s="652"/>
      <c r="D1" s="652"/>
      <c r="E1" s="652"/>
      <c r="F1" s="652"/>
      <c r="G1" s="652"/>
      <c r="H1" s="652"/>
      <c r="I1" s="652"/>
      <c r="J1" s="652"/>
      <c r="K1" s="137"/>
    </row>
    <row r="2" spans="1:12" ht="16.2" thickBot="1" x14ac:dyDescent="0.35">
      <c r="A2" s="650" t="s">
        <v>32</v>
      </c>
      <c r="B2" s="650"/>
      <c r="C2" s="650"/>
      <c r="D2" s="650"/>
      <c r="E2" s="650"/>
      <c r="F2" s="650"/>
      <c r="G2" s="650"/>
      <c r="H2" s="650"/>
      <c r="I2" s="650"/>
      <c r="J2" s="650"/>
      <c r="K2" s="14"/>
      <c r="L2" s="6"/>
    </row>
    <row r="3" spans="1:12" ht="27" thickBot="1" x14ac:dyDescent="0.35">
      <c r="A3" s="284" t="s">
        <v>46</v>
      </c>
      <c r="B3" s="285" t="s">
        <v>37</v>
      </c>
      <c r="C3" s="285" t="s">
        <v>38</v>
      </c>
      <c r="D3" s="277" t="s">
        <v>39</v>
      </c>
      <c r="E3" s="277" t="s">
        <v>40</v>
      </c>
      <c r="F3" s="277" t="s">
        <v>41</v>
      </c>
      <c r="G3" s="285" t="s">
        <v>42</v>
      </c>
      <c r="H3" s="285" t="s">
        <v>43</v>
      </c>
      <c r="I3" s="285" t="s">
        <v>44</v>
      </c>
      <c r="J3" s="303" t="s">
        <v>45</v>
      </c>
      <c r="K3" s="14"/>
      <c r="L3" s="6"/>
    </row>
    <row r="4" spans="1:12" ht="26.4" x14ac:dyDescent="0.3">
      <c r="A4" s="294" t="s">
        <v>20</v>
      </c>
      <c r="B4" s="258">
        <v>6</v>
      </c>
      <c r="C4" s="258">
        <v>9</v>
      </c>
      <c r="D4" s="258">
        <v>9</v>
      </c>
      <c r="E4" s="258">
        <v>8</v>
      </c>
      <c r="F4" s="258">
        <v>6</v>
      </c>
      <c r="G4" s="297">
        <f>IFERROR(C4/B4,0)</f>
        <v>1.5</v>
      </c>
      <c r="H4" s="297">
        <f>IFERROR(E4/D4,0)</f>
        <v>0.88888888888888884</v>
      </c>
      <c r="I4" s="297">
        <f>IFERROR(F4/E4,0)</f>
        <v>0.75</v>
      </c>
      <c r="J4" s="297">
        <f>IFERROR(F4/B4,0)</f>
        <v>1</v>
      </c>
      <c r="K4" s="14"/>
      <c r="L4" s="6"/>
    </row>
    <row r="5" spans="1:12" x14ac:dyDescent="0.3">
      <c r="A5" s="295" t="s">
        <v>21</v>
      </c>
      <c r="B5" s="261">
        <v>7</v>
      </c>
      <c r="C5" s="261">
        <v>20</v>
      </c>
      <c r="D5" s="261">
        <v>17</v>
      </c>
      <c r="E5" s="261">
        <v>9</v>
      </c>
      <c r="F5" s="261">
        <v>8</v>
      </c>
      <c r="G5" s="298">
        <f t="shared" ref="G5:G7" si="0">IFERROR(C5/B5,0)</f>
        <v>2.8571428571428572</v>
      </c>
      <c r="H5" s="298">
        <f t="shared" ref="H5:H7" si="1">IFERROR(E5/D5,0)</f>
        <v>0.52941176470588236</v>
      </c>
      <c r="I5" s="298">
        <f t="shared" ref="I5:I7" si="2">IFERROR(F5/E5,0)</f>
        <v>0.88888888888888884</v>
      </c>
      <c r="J5" s="298">
        <f t="shared" ref="J5:J7" si="3">IFERROR(F5/B5,0)</f>
        <v>1.1428571428571428</v>
      </c>
      <c r="K5" s="14"/>
      <c r="L5" s="6"/>
    </row>
    <row r="6" spans="1:12" ht="26.4" x14ac:dyDescent="0.3">
      <c r="A6" s="295" t="s">
        <v>22</v>
      </c>
      <c r="B6" s="261">
        <v>2</v>
      </c>
      <c r="C6" s="261">
        <v>4</v>
      </c>
      <c r="D6" s="261">
        <v>4</v>
      </c>
      <c r="E6" s="261">
        <v>2</v>
      </c>
      <c r="F6" s="261">
        <v>2</v>
      </c>
      <c r="G6" s="298">
        <f t="shared" si="0"/>
        <v>2</v>
      </c>
      <c r="H6" s="298">
        <f t="shared" si="1"/>
        <v>0.5</v>
      </c>
      <c r="I6" s="298">
        <f t="shared" si="2"/>
        <v>1</v>
      </c>
      <c r="J6" s="298">
        <f t="shared" si="3"/>
        <v>1</v>
      </c>
      <c r="K6" s="14"/>
      <c r="L6" s="6"/>
    </row>
    <row r="7" spans="1:12" x14ac:dyDescent="0.3">
      <c r="A7" s="295" t="s">
        <v>23</v>
      </c>
      <c r="B7" s="261">
        <v>1</v>
      </c>
      <c r="C7" s="261">
        <v>16</v>
      </c>
      <c r="D7" s="261">
        <v>15</v>
      </c>
      <c r="E7" s="261">
        <v>4</v>
      </c>
      <c r="F7" s="261">
        <v>4</v>
      </c>
      <c r="G7" s="298">
        <f t="shared" si="0"/>
        <v>16</v>
      </c>
      <c r="H7" s="298">
        <f t="shared" si="1"/>
        <v>0.26666666666666666</v>
      </c>
      <c r="I7" s="298">
        <f t="shared" si="2"/>
        <v>1</v>
      </c>
      <c r="J7" s="298">
        <f t="shared" si="3"/>
        <v>4</v>
      </c>
      <c r="K7" s="14"/>
      <c r="L7" s="6"/>
    </row>
    <row r="8" spans="1:12" x14ac:dyDescent="0.3">
      <c r="A8" s="295" t="s">
        <v>24</v>
      </c>
      <c r="B8" s="261">
        <v>3</v>
      </c>
      <c r="C8" s="261">
        <v>9</v>
      </c>
      <c r="D8" s="261">
        <v>7</v>
      </c>
      <c r="E8" s="261">
        <v>4</v>
      </c>
      <c r="F8" s="261">
        <v>3</v>
      </c>
      <c r="G8" s="298">
        <f t="shared" ref="G8:G9" si="4">IFERROR(C8/B8,0)</f>
        <v>3</v>
      </c>
      <c r="H8" s="298">
        <f t="shared" ref="H8:H9" si="5">IFERROR(E8/D8,0)</f>
        <v>0.5714285714285714</v>
      </c>
      <c r="I8" s="298">
        <f t="shared" ref="I8:I9" si="6">IFERROR(F8/E8,0)</f>
        <v>0.75</v>
      </c>
      <c r="J8" s="298">
        <f t="shared" ref="J8:J9" si="7">IFERROR(F8/B8,0)</f>
        <v>1</v>
      </c>
      <c r="K8" s="14"/>
      <c r="L8" s="6"/>
    </row>
    <row r="9" spans="1:12" x14ac:dyDescent="0.3">
      <c r="A9" s="302" t="s">
        <v>34</v>
      </c>
      <c r="B9" s="270">
        <f>SUM(B4:B8)</f>
        <v>19</v>
      </c>
      <c r="C9" s="270">
        <f>SUM(C4:C8)</f>
        <v>58</v>
      </c>
      <c r="D9" s="270">
        <f>SUM(D4:D8)</f>
        <v>52</v>
      </c>
      <c r="E9" s="270">
        <f>SUM(E4:E8)</f>
        <v>27</v>
      </c>
      <c r="F9" s="270">
        <f>SUM(F4:F8)</f>
        <v>23</v>
      </c>
      <c r="G9" s="299">
        <f t="shared" si="4"/>
        <v>3.0526315789473686</v>
      </c>
      <c r="H9" s="299">
        <f t="shared" si="5"/>
        <v>0.51923076923076927</v>
      </c>
      <c r="I9" s="299">
        <f t="shared" si="6"/>
        <v>0.85185185185185186</v>
      </c>
      <c r="J9" s="299">
        <f t="shared" si="7"/>
        <v>1.2105263157894737</v>
      </c>
      <c r="K9" s="14"/>
      <c r="L9" s="6"/>
    </row>
    <row r="10" spans="1:12" x14ac:dyDescent="0.3">
      <c r="A10" s="288"/>
      <c r="B10" s="289"/>
      <c r="C10" s="289"/>
      <c r="D10" s="289"/>
      <c r="E10" s="289"/>
      <c r="F10" s="289"/>
      <c r="G10" s="289"/>
      <c r="H10" s="289"/>
      <c r="I10" s="289"/>
      <c r="J10" s="289"/>
      <c r="K10" s="14"/>
      <c r="L10" s="6"/>
    </row>
    <row r="11" spans="1:12" ht="16.2" thickBot="1" x14ac:dyDescent="0.35">
      <c r="A11" s="645" t="s">
        <v>33</v>
      </c>
      <c r="B11" s="645"/>
      <c r="C11" s="645"/>
      <c r="D11" s="645"/>
      <c r="E11" s="645"/>
      <c r="F11" s="645"/>
      <c r="G11" s="645"/>
      <c r="H11" s="645"/>
      <c r="I11" s="645"/>
      <c r="J11" s="645"/>
      <c r="K11" s="14"/>
      <c r="L11" s="6"/>
    </row>
    <row r="12" spans="1:12" ht="27" thickBot="1" x14ac:dyDescent="0.35">
      <c r="A12" s="284" t="s">
        <v>46</v>
      </c>
      <c r="B12" s="285" t="s">
        <v>37</v>
      </c>
      <c r="C12" s="285" t="s">
        <v>38</v>
      </c>
      <c r="D12" s="277" t="s">
        <v>39</v>
      </c>
      <c r="E12" s="277" t="s">
        <v>40</v>
      </c>
      <c r="F12" s="277" t="s">
        <v>41</v>
      </c>
      <c r="G12" s="285" t="s">
        <v>42</v>
      </c>
      <c r="H12" s="285" t="s">
        <v>43</v>
      </c>
      <c r="I12" s="285" t="s">
        <v>44</v>
      </c>
      <c r="J12" s="303" t="s">
        <v>45</v>
      </c>
      <c r="K12" s="14"/>
      <c r="L12" s="6"/>
    </row>
    <row r="13" spans="1:12" ht="26.4" x14ac:dyDescent="0.3">
      <c r="A13" s="294" t="s">
        <v>20</v>
      </c>
      <c r="B13" s="258">
        <v>4</v>
      </c>
      <c r="C13" s="258">
        <v>4</v>
      </c>
      <c r="D13" s="258">
        <v>4</v>
      </c>
      <c r="E13" s="258">
        <v>4</v>
      </c>
      <c r="F13" s="258">
        <v>4</v>
      </c>
      <c r="G13" s="297">
        <f>IFERROR(C13/B13,0)</f>
        <v>1</v>
      </c>
      <c r="H13" s="297">
        <f>IFERROR(E13/D13,0)</f>
        <v>1</v>
      </c>
      <c r="I13" s="297">
        <f>IFERROR(F13/E13,0)</f>
        <v>1</v>
      </c>
      <c r="J13" s="297">
        <f>IFERROR(F13/B13,0)</f>
        <v>1</v>
      </c>
      <c r="K13" s="14"/>
      <c r="L13" s="6"/>
    </row>
    <row r="14" spans="1:12" ht="20.25" customHeight="1" x14ac:dyDescent="0.3">
      <c r="A14" s="295" t="s">
        <v>21</v>
      </c>
      <c r="B14" s="261">
        <v>13</v>
      </c>
      <c r="C14" s="261">
        <v>10</v>
      </c>
      <c r="D14" s="261">
        <v>9</v>
      </c>
      <c r="E14" s="261">
        <v>8</v>
      </c>
      <c r="F14" s="261">
        <v>5</v>
      </c>
      <c r="G14" s="298">
        <f t="shared" ref="G14:G16" si="8">IFERROR(C14/B14,0)</f>
        <v>0.76923076923076927</v>
      </c>
      <c r="H14" s="298">
        <f t="shared" ref="H14:H16" si="9">IFERROR(E14/D14,0)</f>
        <v>0.88888888888888884</v>
      </c>
      <c r="I14" s="298">
        <f t="shared" ref="I14:I16" si="10">IFERROR(F14/E14,0)</f>
        <v>0.625</v>
      </c>
      <c r="J14" s="298">
        <f t="shared" ref="J14:J16" si="11">IFERROR(F14/B14,0)</f>
        <v>0.38461538461538464</v>
      </c>
      <c r="K14" s="14"/>
      <c r="L14" s="6"/>
    </row>
    <row r="15" spans="1:12" ht="26.4" x14ac:dyDescent="0.3">
      <c r="A15" s="295" t="s">
        <v>22</v>
      </c>
      <c r="B15" s="261">
        <v>4</v>
      </c>
      <c r="C15" s="261">
        <v>2</v>
      </c>
      <c r="D15" s="261">
        <v>2</v>
      </c>
      <c r="E15" s="261">
        <v>2</v>
      </c>
      <c r="F15" s="261">
        <v>2</v>
      </c>
      <c r="G15" s="298">
        <f t="shared" si="8"/>
        <v>0.5</v>
      </c>
      <c r="H15" s="298">
        <f t="shared" si="9"/>
        <v>1</v>
      </c>
      <c r="I15" s="298">
        <f t="shared" si="10"/>
        <v>1</v>
      </c>
      <c r="J15" s="298">
        <f t="shared" si="11"/>
        <v>0.5</v>
      </c>
      <c r="K15" s="11"/>
    </row>
    <row r="16" spans="1:12" ht="19.5" customHeight="1" x14ac:dyDescent="0.3">
      <c r="A16" s="295" t="s">
        <v>23</v>
      </c>
      <c r="B16" s="261">
        <v>1</v>
      </c>
      <c r="C16" s="261">
        <v>11</v>
      </c>
      <c r="D16" s="261">
        <v>10</v>
      </c>
      <c r="E16" s="261">
        <v>10</v>
      </c>
      <c r="F16" s="261">
        <v>9</v>
      </c>
      <c r="G16" s="298">
        <f t="shared" si="8"/>
        <v>11</v>
      </c>
      <c r="H16" s="298">
        <f t="shared" si="9"/>
        <v>1</v>
      </c>
      <c r="I16" s="298">
        <f t="shared" si="10"/>
        <v>0.9</v>
      </c>
      <c r="J16" s="298">
        <f t="shared" si="11"/>
        <v>9</v>
      </c>
      <c r="K16" s="11"/>
    </row>
    <row r="17" spans="1:11" ht="20.25" customHeight="1" x14ac:dyDescent="0.3">
      <c r="A17" s="295" t="s">
        <v>24</v>
      </c>
      <c r="B17" s="261">
        <v>3</v>
      </c>
      <c r="C17" s="261">
        <v>3</v>
      </c>
      <c r="D17" s="261">
        <v>3</v>
      </c>
      <c r="E17" s="261">
        <v>2</v>
      </c>
      <c r="F17" s="261">
        <v>1</v>
      </c>
      <c r="G17" s="298">
        <f t="shared" ref="G17:G18" si="12">IFERROR(C17/B17,0)</f>
        <v>1</v>
      </c>
      <c r="H17" s="298">
        <f t="shared" ref="H17:H18" si="13">IFERROR(E17/D17,0)</f>
        <v>0.66666666666666663</v>
      </c>
      <c r="I17" s="298">
        <f t="shared" ref="I17:I18" si="14">IFERROR(F17/E17,0)</f>
        <v>0.5</v>
      </c>
      <c r="J17" s="298">
        <f t="shared" ref="J17:J18" si="15">IFERROR(F17/B17,0)</f>
        <v>0.33333333333333331</v>
      </c>
      <c r="K17" s="11"/>
    </row>
    <row r="18" spans="1:11" x14ac:dyDescent="0.3">
      <c r="A18" s="302" t="s">
        <v>34</v>
      </c>
      <c r="B18" s="270">
        <f>SUM(B13:B17)</f>
        <v>25</v>
      </c>
      <c r="C18" s="270">
        <f>SUM(C13:C17)</f>
        <v>30</v>
      </c>
      <c r="D18" s="270">
        <f>SUM(D13:D17)</f>
        <v>28</v>
      </c>
      <c r="E18" s="270">
        <f>SUM(E13:E17)</f>
        <v>26</v>
      </c>
      <c r="F18" s="270">
        <f>SUM(F13:F17)</f>
        <v>21</v>
      </c>
      <c r="G18" s="299">
        <f t="shared" si="12"/>
        <v>1.2</v>
      </c>
      <c r="H18" s="299">
        <f t="shared" si="13"/>
        <v>0.9285714285714286</v>
      </c>
      <c r="I18" s="299">
        <f t="shared" si="14"/>
        <v>0.80769230769230771</v>
      </c>
      <c r="J18" s="299">
        <f t="shared" si="15"/>
        <v>0.84</v>
      </c>
      <c r="K18" s="11"/>
    </row>
    <row r="19" spans="1:11" x14ac:dyDescent="0.3">
      <c r="A19" s="257"/>
      <c r="B19" s="257"/>
      <c r="C19" s="257"/>
      <c r="D19" s="257"/>
      <c r="E19" s="257"/>
      <c r="F19" s="257"/>
      <c r="G19" s="257"/>
      <c r="H19" s="257"/>
      <c r="I19" s="257"/>
      <c r="J19" s="257"/>
      <c r="K19" s="11"/>
    </row>
    <row r="20" spans="1:11" ht="16.2" thickBot="1" x14ac:dyDescent="0.35">
      <c r="A20" s="647" t="s">
        <v>101</v>
      </c>
      <c r="B20" s="648"/>
      <c r="C20" s="648"/>
      <c r="D20" s="648"/>
      <c r="E20" s="649"/>
      <c r="F20" s="257"/>
      <c r="G20" s="257"/>
      <c r="H20" s="257"/>
      <c r="I20" s="257"/>
      <c r="J20" s="257"/>
      <c r="K20" s="11"/>
    </row>
    <row r="21" spans="1:11" ht="53.4" thickBot="1" x14ac:dyDescent="0.35">
      <c r="A21" s="284" t="s">
        <v>46</v>
      </c>
      <c r="B21" s="285" t="s">
        <v>38</v>
      </c>
      <c r="C21" s="277" t="s">
        <v>39</v>
      </c>
      <c r="D21" s="277" t="s">
        <v>40</v>
      </c>
      <c r="E21" s="277" t="s">
        <v>41</v>
      </c>
      <c r="F21" s="285" t="s">
        <v>119</v>
      </c>
      <c r="G21" s="285" t="s">
        <v>120</v>
      </c>
      <c r="H21" s="285" t="s">
        <v>121</v>
      </c>
      <c r="I21" s="303" t="s">
        <v>122</v>
      </c>
      <c r="J21" s="257"/>
      <c r="K21" s="11"/>
    </row>
    <row r="22" spans="1:11" ht="26.4" x14ac:dyDescent="0.3">
      <c r="A22" s="294" t="s">
        <v>20</v>
      </c>
      <c r="B22" s="258">
        <v>5</v>
      </c>
      <c r="C22" s="258">
        <v>5</v>
      </c>
      <c r="D22" s="258">
        <v>4</v>
      </c>
      <c r="E22" s="258">
        <v>4</v>
      </c>
      <c r="F22" s="297">
        <f t="shared" ref="F22:I27" si="16">+IFERROR(B22/(C4+C13),0)*100</f>
        <v>38.461538461538467</v>
      </c>
      <c r="G22" s="297">
        <f t="shared" si="16"/>
        <v>38.461538461538467</v>
      </c>
      <c r="H22" s="297">
        <f t="shared" si="16"/>
        <v>33.333333333333329</v>
      </c>
      <c r="I22" s="297">
        <f t="shared" si="16"/>
        <v>40</v>
      </c>
      <c r="J22" s="257"/>
      <c r="K22" s="11"/>
    </row>
    <row r="23" spans="1:11" x14ac:dyDescent="0.3">
      <c r="A23" s="295" t="s">
        <v>21</v>
      </c>
      <c r="B23" s="261">
        <v>19</v>
      </c>
      <c r="C23" s="261">
        <v>17</v>
      </c>
      <c r="D23" s="261">
        <v>11</v>
      </c>
      <c r="E23" s="261">
        <v>8</v>
      </c>
      <c r="F23" s="298">
        <f t="shared" si="16"/>
        <v>63.333333333333329</v>
      </c>
      <c r="G23" s="298">
        <f t="shared" si="16"/>
        <v>65.384615384615387</v>
      </c>
      <c r="H23" s="298">
        <f t="shared" si="16"/>
        <v>64.705882352941174</v>
      </c>
      <c r="I23" s="298">
        <f t="shared" si="16"/>
        <v>61.53846153846154</v>
      </c>
      <c r="J23" s="257"/>
      <c r="K23" s="11"/>
    </row>
    <row r="24" spans="1:11" ht="26.4" x14ac:dyDescent="0.3">
      <c r="A24" s="295" t="s">
        <v>22</v>
      </c>
      <c r="B24" s="261">
        <v>3</v>
      </c>
      <c r="C24" s="261">
        <v>3</v>
      </c>
      <c r="D24" s="261">
        <v>2</v>
      </c>
      <c r="E24" s="261">
        <v>2</v>
      </c>
      <c r="F24" s="298">
        <f t="shared" si="16"/>
        <v>50</v>
      </c>
      <c r="G24" s="298">
        <f t="shared" si="16"/>
        <v>50</v>
      </c>
      <c r="H24" s="298">
        <f t="shared" si="16"/>
        <v>50</v>
      </c>
      <c r="I24" s="298">
        <f t="shared" si="16"/>
        <v>50</v>
      </c>
      <c r="J24" s="257"/>
      <c r="K24" s="11"/>
    </row>
    <row r="25" spans="1:11" x14ac:dyDescent="0.3">
      <c r="A25" s="295" t="s">
        <v>23</v>
      </c>
      <c r="B25" s="261">
        <v>17</v>
      </c>
      <c r="C25" s="261">
        <v>16</v>
      </c>
      <c r="D25" s="261">
        <v>6</v>
      </c>
      <c r="E25" s="261">
        <v>5</v>
      </c>
      <c r="F25" s="298">
        <f t="shared" si="16"/>
        <v>62.962962962962962</v>
      </c>
      <c r="G25" s="298">
        <f t="shared" si="16"/>
        <v>64</v>
      </c>
      <c r="H25" s="298">
        <f t="shared" si="16"/>
        <v>42.857142857142854</v>
      </c>
      <c r="I25" s="298">
        <f t="shared" si="16"/>
        <v>38.461538461538467</v>
      </c>
      <c r="J25" s="257"/>
      <c r="K25" s="11"/>
    </row>
    <row r="26" spans="1:11" x14ac:dyDescent="0.3">
      <c r="A26" s="295" t="s">
        <v>24</v>
      </c>
      <c r="B26" s="261">
        <v>1</v>
      </c>
      <c r="C26" s="261">
        <v>1</v>
      </c>
      <c r="D26" s="261">
        <v>1</v>
      </c>
      <c r="E26" s="261">
        <v>1</v>
      </c>
      <c r="F26" s="298">
        <f t="shared" si="16"/>
        <v>8.3333333333333321</v>
      </c>
      <c r="G26" s="298">
        <f t="shared" si="16"/>
        <v>10</v>
      </c>
      <c r="H26" s="298">
        <f t="shared" si="16"/>
        <v>16.666666666666664</v>
      </c>
      <c r="I26" s="298">
        <f t="shared" si="16"/>
        <v>25</v>
      </c>
      <c r="J26" s="257"/>
      <c r="K26" s="11"/>
    </row>
    <row r="27" spans="1:11" x14ac:dyDescent="0.3">
      <c r="A27" s="302" t="s">
        <v>34</v>
      </c>
      <c r="B27" s="270">
        <v>45</v>
      </c>
      <c r="C27" s="270">
        <v>42</v>
      </c>
      <c r="D27" s="270">
        <v>24</v>
      </c>
      <c r="E27" s="270">
        <v>20</v>
      </c>
      <c r="F27" s="299">
        <f t="shared" si="16"/>
        <v>51.136363636363633</v>
      </c>
      <c r="G27" s="299">
        <f t="shared" si="16"/>
        <v>52.5</v>
      </c>
      <c r="H27" s="299">
        <f t="shared" si="16"/>
        <v>45.283018867924532</v>
      </c>
      <c r="I27" s="299">
        <f t="shared" si="16"/>
        <v>45.454545454545453</v>
      </c>
      <c r="J27" s="257"/>
      <c r="K27" s="11"/>
    </row>
    <row r="28" spans="1:11" x14ac:dyDescent="0.3">
      <c r="A28" s="289"/>
      <c r="B28" s="289"/>
      <c r="C28" s="289"/>
      <c r="D28" s="257"/>
      <c r="E28" s="289"/>
      <c r="F28" s="257"/>
      <c r="G28" s="257"/>
      <c r="H28" s="257"/>
      <c r="I28" s="289"/>
      <c r="J28" s="257"/>
      <c r="K28" s="11"/>
    </row>
    <row r="29" spans="1:11" x14ac:dyDescent="0.3">
      <c r="A29" s="306"/>
      <c r="B29" s="306"/>
      <c r="C29" s="306"/>
      <c r="D29" s="306"/>
      <c r="E29" s="306"/>
      <c r="F29" s="257"/>
      <c r="G29" s="257"/>
      <c r="H29" s="257"/>
      <c r="I29" s="257"/>
      <c r="J29" s="257"/>
      <c r="K29" s="11"/>
    </row>
    <row r="30" spans="1:11" ht="17.25" customHeight="1" thickBot="1" x14ac:dyDescent="0.35">
      <c r="A30" s="651" t="s">
        <v>102</v>
      </c>
      <c r="B30" s="651"/>
      <c r="C30" s="651"/>
      <c r="D30" s="651"/>
      <c r="E30" s="651"/>
      <c r="F30" s="289"/>
      <c r="G30" s="289"/>
      <c r="H30" s="289"/>
      <c r="I30" s="289"/>
      <c r="J30" s="257"/>
      <c r="K30" s="11"/>
    </row>
    <row r="31" spans="1:11" ht="53.4" thickBot="1" x14ac:dyDescent="0.35">
      <c r="A31" s="284" t="s">
        <v>46</v>
      </c>
      <c r="B31" s="285" t="s">
        <v>38</v>
      </c>
      <c r="C31" s="277" t="s">
        <v>39</v>
      </c>
      <c r="D31" s="277" t="s">
        <v>40</v>
      </c>
      <c r="E31" s="277" t="s">
        <v>41</v>
      </c>
      <c r="F31" s="285" t="s">
        <v>119</v>
      </c>
      <c r="G31" s="285" t="s">
        <v>120</v>
      </c>
      <c r="H31" s="285" t="s">
        <v>121</v>
      </c>
      <c r="I31" s="303" t="s">
        <v>122</v>
      </c>
      <c r="J31" s="257"/>
      <c r="K31" s="11"/>
    </row>
    <row r="32" spans="1:11" ht="26.4" x14ac:dyDescent="0.3">
      <c r="A32" s="294" t="s">
        <v>20</v>
      </c>
      <c r="B32" s="258">
        <v>1</v>
      </c>
      <c r="C32" s="258">
        <v>1</v>
      </c>
      <c r="D32" s="258">
        <v>1</v>
      </c>
      <c r="E32" s="258">
        <v>1</v>
      </c>
      <c r="F32" s="297">
        <f>+IFERROR(B32/(C4+C13),0)*100</f>
        <v>7.6923076923076925</v>
      </c>
      <c r="G32" s="297">
        <f>+IFERROR(C32/(D4+D13),0)*100</f>
        <v>7.6923076923076925</v>
      </c>
      <c r="H32" s="297">
        <f>+IFERROR(D32/(E4+E13),0)*100</f>
        <v>8.3333333333333321</v>
      </c>
      <c r="I32" s="297">
        <f>+IFERROR(E32/(F4+F13),0)*100</f>
        <v>10</v>
      </c>
      <c r="J32" s="257"/>
      <c r="K32" s="11"/>
    </row>
    <row r="33" spans="1:11" ht="26.4" x14ac:dyDescent="0.3">
      <c r="A33" s="295" t="s">
        <v>22</v>
      </c>
      <c r="B33" s="261">
        <v>1</v>
      </c>
      <c r="C33" s="261">
        <v>1</v>
      </c>
      <c r="D33" s="261">
        <v>1</v>
      </c>
      <c r="E33" s="261">
        <v>1</v>
      </c>
      <c r="F33" s="298">
        <f t="shared" ref="F33:I34" si="17">+IFERROR(B33/(C6+C15),0)*100</f>
        <v>16.666666666666664</v>
      </c>
      <c r="G33" s="298">
        <f t="shared" si="17"/>
        <v>16.666666666666664</v>
      </c>
      <c r="H33" s="298">
        <f t="shared" si="17"/>
        <v>25</v>
      </c>
      <c r="I33" s="298">
        <f t="shared" si="17"/>
        <v>25</v>
      </c>
      <c r="J33" s="257"/>
      <c r="K33" s="11"/>
    </row>
    <row r="34" spans="1:11" x14ac:dyDescent="0.3">
      <c r="A34" s="295" t="s">
        <v>23</v>
      </c>
      <c r="B34" s="261">
        <v>2</v>
      </c>
      <c r="C34" s="261">
        <v>1</v>
      </c>
      <c r="D34" s="261">
        <v>1</v>
      </c>
      <c r="E34" s="261">
        <v>1</v>
      </c>
      <c r="F34" s="298">
        <f t="shared" si="17"/>
        <v>7.4074074074074066</v>
      </c>
      <c r="G34" s="298">
        <f t="shared" si="17"/>
        <v>4</v>
      </c>
      <c r="H34" s="298">
        <f t="shared" si="17"/>
        <v>7.1428571428571423</v>
      </c>
      <c r="I34" s="298">
        <f t="shared" si="17"/>
        <v>7.6923076923076925</v>
      </c>
      <c r="J34" s="257"/>
      <c r="K34" s="11"/>
    </row>
    <row r="35" spans="1:11" x14ac:dyDescent="0.3">
      <c r="A35" s="302" t="s">
        <v>34</v>
      </c>
      <c r="B35" s="270">
        <f>SUM(B32:B34)</f>
        <v>4</v>
      </c>
      <c r="C35" s="270">
        <f>SUM(C32:C34)</f>
        <v>3</v>
      </c>
      <c r="D35" s="270">
        <f>SUM(D32:D34)</f>
        <v>3</v>
      </c>
      <c r="E35" s="270">
        <f>SUM(E32:E34)</f>
        <v>3</v>
      </c>
      <c r="F35" s="299">
        <f>+IFERROR(B35/(C9+C18),0)*100</f>
        <v>4.5454545454545459</v>
      </c>
      <c r="G35" s="299">
        <f>+IFERROR(C35/(D9+D18),0)*100</f>
        <v>3.75</v>
      </c>
      <c r="H35" s="299">
        <f>+IFERROR(D35/(E9+E18),0)*100</f>
        <v>5.6603773584905666</v>
      </c>
      <c r="I35" s="299">
        <f>+IFERROR(E35/(F9+F18),0)*100</f>
        <v>6.8181818181818175</v>
      </c>
      <c r="J35" s="257"/>
      <c r="K35" s="11"/>
    </row>
    <row r="36" spans="1:11" x14ac:dyDescent="0.3">
      <c r="A36" s="307"/>
      <c r="B36" s="307"/>
      <c r="C36" s="307"/>
      <c r="D36" s="307"/>
      <c r="E36" s="257"/>
      <c r="F36" s="307"/>
      <c r="G36" s="307"/>
      <c r="H36" s="307"/>
      <c r="I36" s="307"/>
      <c r="J36" s="307"/>
      <c r="K36" s="11"/>
    </row>
    <row r="37" spans="1:1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</sheetData>
  <mergeCells count="5">
    <mergeCell ref="A11:J11"/>
    <mergeCell ref="A20:E20"/>
    <mergeCell ref="A2:J2"/>
    <mergeCell ref="A30:E30"/>
    <mergeCell ref="A1:J1"/>
  </mergeCells>
  <phoneticPr fontId="2" type="noConversion"/>
  <pageMargins left="0.75" right="0.75" top="1" bottom="1" header="0.4921259845" footer="0.4921259845"/>
  <pageSetup paperSize="9" scale="72" orientation="portrait" r:id="rId1"/>
  <headerFooter alignWithMargins="0"/>
  <rowBreaks count="2" manualBreakCount="2">
    <brk id="10" max="9" man="1"/>
    <brk id="2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view="pageBreakPreview" zoomScaleNormal="100" zoomScaleSheetLayoutView="100" workbookViewId="0">
      <selection sqref="A1:J1"/>
    </sheetView>
  </sheetViews>
  <sheetFormatPr defaultRowHeight="15.6" x14ac:dyDescent="0.3"/>
  <cols>
    <col min="1" max="1" width="10.5" customWidth="1"/>
    <col min="2" max="2" width="7" customWidth="1"/>
    <col min="3" max="3" width="8.19921875" customWidth="1"/>
    <col min="4" max="4" width="7.5" customWidth="1"/>
    <col min="5" max="5" width="8.09765625" customWidth="1"/>
    <col min="6" max="6" width="7.69921875" customWidth="1"/>
    <col min="7" max="7" width="7.59765625" customWidth="1"/>
    <col min="8" max="8" width="8.09765625" customWidth="1"/>
    <col min="9" max="9" width="7.19921875" customWidth="1"/>
    <col min="10" max="10" width="8.5" customWidth="1"/>
  </cols>
  <sheetData>
    <row r="1" spans="1:10" ht="22.5" customHeight="1" thickBot="1" x14ac:dyDescent="0.35">
      <c r="A1" s="662" t="s">
        <v>227</v>
      </c>
      <c r="B1" s="663"/>
      <c r="C1" s="663"/>
      <c r="D1" s="663"/>
      <c r="E1" s="663"/>
      <c r="F1" s="663"/>
      <c r="G1" s="663"/>
      <c r="H1" s="663"/>
      <c r="I1" s="663"/>
      <c r="J1" s="663"/>
    </row>
    <row r="2" spans="1:10" ht="15.75" customHeight="1" x14ac:dyDescent="0.3">
      <c r="A2" s="659" t="s">
        <v>47</v>
      </c>
      <c r="B2" s="675" t="s">
        <v>48</v>
      </c>
      <c r="C2" s="676"/>
      <c r="D2" s="677"/>
      <c r="E2" s="677"/>
      <c r="F2" s="678"/>
      <c r="G2" s="671" t="s">
        <v>49</v>
      </c>
      <c r="H2" s="672"/>
      <c r="I2" s="664" t="s">
        <v>50</v>
      </c>
      <c r="J2" s="666" t="s">
        <v>51</v>
      </c>
    </row>
    <row r="3" spans="1:10" ht="15.75" customHeight="1" x14ac:dyDescent="0.3">
      <c r="A3" s="660"/>
      <c r="B3" s="261"/>
      <c r="C3" s="668" t="s">
        <v>103</v>
      </c>
      <c r="D3" s="669"/>
      <c r="E3" s="669"/>
      <c r="F3" s="670"/>
      <c r="G3" s="673"/>
      <c r="H3" s="674"/>
      <c r="I3" s="665"/>
      <c r="J3" s="667"/>
    </row>
    <row r="4" spans="1:10" s="4" customFormat="1" ht="132" x14ac:dyDescent="0.3">
      <c r="A4" s="661"/>
      <c r="B4" s="309" t="s">
        <v>2</v>
      </c>
      <c r="C4" s="309" t="s">
        <v>228</v>
      </c>
      <c r="D4" s="309" t="s">
        <v>100</v>
      </c>
      <c r="E4" s="309" t="s">
        <v>359</v>
      </c>
      <c r="F4" s="309" t="s">
        <v>358</v>
      </c>
      <c r="G4" s="309" t="s">
        <v>97</v>
      </c>
      <c r="H4" s="309" t="s">
        <v>96</v>
      </c>
      <c r="I4" s="665"/>
      <c r="J4" s="667"/>
    </row>
    <row r="5" spans="1:10" x14ac:dyDescent="0.3">
      <c r="A5" s="653" t="s">
        <v>32</v>
      </c>
      <c r="B5" s="261">
        <v>1</v>
      </c>
      <c r="C5" s="261">
        <v>253</v>
      </c>
      <c r="D5" s="261">
        <v>0</v>
      </c>
      <c r="E5" s="261">
        <v>267</v>
      </c>
      <c r="F5" s="261">
        <v>1</v>
      </c>
      <c r="G5" s="261">
        <v>42</v>
      </c>
      <c r="H5" s="261">
        <v>3</v>
      </c>
      <c r="I5" s="261">
        <v>61</v>
      </c>
      <c r="J5" s="261">
        <v>13</v>
      </c>
    </row>
    <row r="6" spans="1:10" x14ac:dyDescent="0.3">
      <c r="A6" s="654"/>
      <c r="B6" s="261">
        <v>2</v>
      </c>
      <c r="C6" s="261">
        <v>67</v>
      </c>
      <c r="D6" s="261">
        <v>0</v>
      </c>
      <c r="E6" s="261">
        <v>73</v>
      </c>
      <c r="F6" s="261">
        <v>1</v>
      </c>
      <c r="G6" s="261">
        <v>34</v>
      </c>
      <c r="H6" s="261">
        <v>3</v>
      </c>
      <c r="I6" s="261">
        <v>38</v>
      </c>
      <c r="J6" s="261">
        <v>6</v>
      </c>
    </row>
    <row r="7" spans="1:10" x14ac:dyDescent="0.3">
      <c r="A7" s="654"/>
      <c r="B7" s="261" t="s">
        <v>3</v>
      </c>
      <c r="C7" s="261">
        <v>0</v>
      </c>
      <c r="D7" s="261">
        <v>0</v>
      </c>
      <c r="E7" s="261">
        <v>0</v>
      </c>
      <c r="F7" s="261">
        <v>0</v>
      </c>
      <c r="G7" s="261">
        <v>0</v>
      </c>
      <c r="H7" s="261">
        <v>0</v>
      </c>
      <c r="I7" s="261">
        <v>0</v>
      </c>
      <c r="J7" s="261">
        <v>0</v>
      </c>
    </row>
    <row r="8" spans="1:10" x14ac:dyDescent="0.3">
      <c r="A8" s="655"/>
      <c r="B8" s="261">
        <v>3</v>
      </c>
      <c r="C8" s="261">
        <v>4</v>
      </c>
      <c r="D8" s="261">
        <v>0</v>
      </c>
      <c r="E8" s="261">
        <v>5</v>
      </c>
      <c r="F8" s="261">
        <v>0</v>
      </c>
      <c r="G8" s="261">
        <v>2</v>
      </c>
      <c r="H8" s="261">
        <v>0</v>
      </c>
      <c r="I8" s="261">
        <v>0</v>
      </c>
      <c r="J8" s="261">
        <v>2</v>
      </c>
    </row>
    <row r="9" spans="1:10" x14ac:dyDescent="0.3">
      <c r="A9" s="657" t="s">
        <v>138</v>
      </c>
      <c r="B9" s="658"/>
      <c r="C9" s="270">
        <v>324</v>
      </c>
      <c r="D9" s="270">
        <v>0</v>
      </c>
      <c r="E9" s="270">
        <v>345</v>
      </c>
      <c r="F9" s="270">
        <v>2</v>
      </c>
      <c r="G9" s="270">
        <v>78</v>
      </c>
      <c r="H9" s="270">
        <v>6</v>
      </c>
      <c r="I9" s="270">
        <v>99</v>
      </c>
      <c r="J9" s="270">
        <v>21</v>
      </c>
    </row>
    <row r="10" spans="1:10" x14ac:dyDescent="0.3">
      <c r="A10" s="653" t="s">
        <v>33</v>
      </c>
      <c r="B10" s="261">
        <v>1</v>
      </c>
      <c r="C10" s="261">
        <v>771</v>
      </c>
      <c r="D10" s="261">
        <v>752</v>
      </c>
      <c r="E10" s="261">
        <v>32</v>
      </c>
      <c r="F10" s="261">
        <v>4</v>
      </c>
      <c r="G10" s="261">
        <v>23</v>
      </c>
      <c r="H10" s="261">
        <v>4</v>
      </c>
      <c r="I10" s="261">
        <v>26</v>
      </c>
      <c r="J10" s="261">
        <v>9</v>
      </c>
    </row>
    <row r="11" spans="1:10" x14ac:dyDescent="0.3">
      <c r="A11" s="654"/>
      <c r="B11" s="261">
        <v>2</v>
      </c>
      <c r="C11" s="261">
        <v>410</v>
      </c>
      <c r="D11" s="261">
        <v>396</v>
      </c>
      <c r="E11" s="261">
        <v>24</v>
      </c>
      <c r="F11" s="261">
        <v>1</v>
      </c>
      <c r="G11" s="261">
        <v>4</v>
      </c>
      <c r="H11" s="261">
        <v>0</v>
      </c>
      <c r="I11" s="261">
        <v>13</v>
      </c>
      <c r="J11" s="261">
        <v>2</v>
      </c>
    </row>
    <row r="12" spans="1:10" x14ac:dyDescent="0.3">
      <c r="A12" s="654"/>
      <c r="B12" s="261" t="s">
        <v>3</v>
      </c>
      <c r="C12" s="261">
        <v>0</v>
      </c>
      <c r="D12" s="261">
        <v>0</v>
      </c>
      <c r="E12" s="261">
        <v>0</v>
      </c>
      <c r="F12" s="261">
        <v>0</v>
      </c>
      <c r="G12" s="261">
        <v>0</v>
      </c>
      <c r="H12" s="261">
        <v>0</v>
      </c>
      <c r="I12" s="261">
        <v>0</v>
      </c>
      <c r="J12" s="261">
        <v>0</v>
      </c>
    </row>
    <row r="13" spans="1:10" x14ac:dyDescent="0.3">
      <c r="A13" s="655"/>
      <c r="B13" s="261">
        <v>3</v>
      </c>
      <c r="C13" s="261">
        <v>94</v>
      </c>
      <c r="D13" s="261">
        <v>84</v>
      </c>
      <c r="E13" s="261">
        <v>14</v>
      </c>
      <c r="F13" s="261">
        <v>1</v>
      </c>
      <c r="G13" s="261">
        <v>3</v>
      </c>
      <c r="H13" s="261">
        <v>4</v>
      </c>
      <c r="I13" s="261">
        <v>9</v>
      </c>
      <c r="J13" s="261">
        <v>4</v>
      </c>
    </row>
    <row r="14" spans="1:10" x14ac:dyDescent="0.3">
      <c r="A14" s="657" t="s">
        <v>139</v>
      </c>
      <c r="B14" s="658"/>
      <c r="C14" s="311">
        <v>1275</v>
      </c>
      <c r="D14" s="311">
        <v>1232</v>
      </c>
      <c r="E14" s="311">
        <v>70</v>
      </c>
      <c r="F14" s="311">
        <v>6</v>
      </c>
      <c r="G14" s="311">
        <v>30</v>
      </c>
      <c r="H14" s="311">
        <v>8</v>
      </c>
      <c r="I14" s="311">
        <v>48</v>
      </c>
      <c r="J14" s="311">
        <v>15</v>
      </c>
    </row>
    <row r="15" spans="1:10" x14ac:dyDescent="0.3">
      <c r="A15" s="656" t="s">
        <v>140</v>
      </c>
      <c r="B15" s="262">
        <v>1</v>
      </c>
      <c r="C15" s="262">
        <v>1024</v>
      </c>
      <c r="D15" s="262">
        <v>752</v>
      </c>
      <c r="E15" s="262">
        <v>299</v>
      </c>
      <c r="F15" s="262">
        <v>5</v>
      </c>
      <c r="G15" s="262">
        <v>65</v>
      </c>
      <c r="H15" s="262">
        <v>7</v>
      </c>
      <c r="I15" s="262">
        <v>87</v>
      </c>
      <c r="J15" s="262">
        <v>22</v>
      </c>
    </row>
    <row r="16" spans="1:10" x14ac:dyDescent="0.3">
      <c r="A16" s="654"/>
      <c r="B16" s="262">
        <v>2</v>
      </c>
      <c r="C16" s="262">
        <v>477</v>
      </c>
      <c r="D16" s="262">
        <v>396</v>
      </c>
      <c r="E16" s="262">
        <v>97</v>
      </c>
      <c r="F16" s="262">
        <v>2</v>
      </c>
      <c r="G16" s="262">
        <v>38</v>
      </c>
      <c r="H16" s="262">
        <v>3</v>
      </c>
      <c r="I16" s="262">
        <v>51</v>
      </c>
      <c r="J16" s="262">
        <v>8</v>
      </c>
    </row>
    <row r="17" spans="1:10" x14ac:dyDescent="0.3">
      <c r="A17" s="654"/>
      <c r="B17" s="262" t="s">
        <v>3</v>
      </c>
      <c r="C17" s="262">
        <v>0</v>
      </c>
      <c r="D17" s="262">
        <v>0</v>
      </c>
      <c r="E17" s="262">
        <v>0</v>
      </c>
      <c r="F17" s="262">
        <v>0</v>
      </c>
      <c r="G17" s="262">
        <v>0</v>
      </c>
      <c r="H17" s="262">
        <v>0</v>
      </c>
      <c r="I17" s="262">
        <v>0</v>
      </c>
      <c r="J17" s="262">
        <v>0</v>
      </c>
    </row>
    <row r="18" spans="1:10" x14ac:dyDescent="0.3">
      <c r="A18" s="655"/>
      <c r="B18" s="262">
        <v>3</v>
      </c>
      <c r="C18" s="262">
        <v>98</v>
      </c>
      <c r="D18" s="262">
        <v>84</v>
      </c>
      <c r="E18" s="262">
        <v>19</v>
      </c>
      <c r="F18" s="262">
        <v>1</v>
      </c>
      <c r="G18" s="262">
        <v>5</v>
      </c>
      <c r="H18" s="262">
        <v>4</v>
      </c>
      <c r="I18" s="262">
        <v>9</v>
      </c>
      <c r="J18" s="262">
        <v>6</v>
      </c>
    </row>
    <row r="19" spans="1:10" x14ac:dyDescent="0.3">
      <c r="A19" s="312" t="s">
        <v>34</v>
      </c>
      <c r="B19" s="270"/>
      <c r="C19" s="270">
        <v>1599</v>
      </c>
      <c r="D19" s="270">
        <v>1232</v>
      </c>
      <c r="E19" s="270">
        <v>415</v>
      </c>
      <c r="F19" s="270">
        <v>8</v>
      </c>
      <c r="G19" s="270">
        <v>108</v>
      </c>
      <c r="H19" s="270">
        <v>14</v>
      </c>
      <c r="I19" s="270">
        <v>147</v>
      </c>
      <c r="J19" s="270">
        <v>36</v>
      </c>
    </row>
    <row r="20" spans="1:10" x14ac:dyDescent="0.3">
      <c r="A20" s="6"/>
      <c r="B20" s="30"/>
      <c r="C20" s="6"/>
      <c r="D20" s="6"/>
      <c r="E20" s="6"/>
      <c r="F20" s="6"/>
      <c r="G20" s="6"/>
      <c r="H20" s="6"/>
      <c r="I20" s="6"/>
      <c r="J20" s="6"/>
    </row>
    <row r="21" spans="1:10" x14ac:dyDescent="0.3">
      <c r="A21" s="6"/>
      <c r="B21" s="10"/>
      <c r="C21" s="6"/>
      <c r="D21" s="6"/>
      <c r="E21" s="6"/>
      <c r="F21" s="6"/>
      <c r="G21" s="6"/>
      <c r="H21" s="6"/>
    </row>
    <row r="22" spans="1:10" x14ac:dyDescent="0.3">
      <c r="A22" s="6"/>
      <c r="B22" s="10"/>
      <c r="C22" s="6"/>
      <c r="D22" s="6"/>
      <c r="E22" s="6"/>
      <c r="F22" s="6"/>
      <c r="G22" s="6"/>
      <c r="H22" s="6"/>
    </row>
  </sheetData>
  <mergeCells count="12">
    <mergeCell ref="A2:A4"/>
    <mergeCell ref="A1:J1"/>
    <mergeCell ref="I2:I4"/>
    <mergeCell ref="J2:J4"/>
    <mergeCell ref="C3:F3"/>
    <mergeCell ref="G2:H3"/>
    <mergeCell ref="B2:F2"/>
    <mergeCell ref="A5:A8"/>
    <mergeCell ref="A10:A13"/>
    <mergeCell ref="A15:A18"/>
    <mergeCell ref="A9:B9"/>
    <mergeCell ref="A14:B1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E4545-BAD6-469B-9218-C04FA07708F4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40</vt:i4>
      </vt:variant>
      <vt:variant>
        <vt:lpstr>Pomenované rozsahy</vt:lpstr>
      </vt:variant>
      <vt:variant>
        <vt:i4>8</vt:i4>
      </vt:variant>
    </vt:vector>
  </HeadingPairs>
  <TitlesOfParts>
    <vt:vector size="48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T6-mobility študenti</vt:lpstr>
      <vt:lpstr>T7-profesori</vt:lpstr>
      <vt:lpstr>T8-docenti</vt:lpstr>
      <vt:lpstr>T9-výberové konania</vt:lpstr>
      <vt:lpstr>T10-kvalif.štruktúra učiteľov</vt:lpstr>
      <vt:lpstr>T11-mobility zam.</vt:lpstr>
      <vt:lpstr>T12 záverečné práce</vt:lpstr>
      <vt:lpstr>T13 publ činnosť</vt:lpstr>
      <vt:lpstr>T14 umel.cinnost</vt:lpstr>
      <vt:lpstr>T13-publik.činnosť </vt:lpstr>
      <vt:lpstr>T14-umel.činnosť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T17-HI konania</vt:lpstr>
      <vt:lpstr>T18-HI pozastavenie, odňatie</vt:lpstr>
      <vt:lpstr>T19-výskumné projekty</vt:lpstr>
      <vt:lpstr>T20-ostatné(nevýskum.) projekty</vt:lpstr>
      <vt:lpstr>T21-umelecká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'T16 pozastavene, odňaté ŠP'!Oblasť_tlače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Gažová Magdaléna</cp:lastModifiedBy>
  <cp:lastPrinted>2019-04-03T12:24:13Z</cp:lastPrinted>
  <dcterms:created xsi:type="dcterms:W3CDTF">2010-01-11T10:19:31Z</dcterms:created>
  <dcterms:modified xsi:type="dcterms:W3CDTF">2021-07-02T07:01:04Z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