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100436\Documents\Výročná správa 2016\Správa - tabuľky\"/>
    </mc:Choice>
  </mc:AlternateContent>
  <bookViews>
    <workbookView xWindow="0" yWindow="0" windowWidth="21570" windowHeight="8070" tabRatio="1000" firstSheet="20" activeTab="25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konania'!$A$1:$B$18</definedName>
    <definedName name="_xlnm.Print_Area" localSheetId="22">'18 HI pozastavene, odňatie '!$A$1:$C$18</definedName>
    <definedName name="_xlnm.Print_Area" localSheetId="16">'T12 záverečné práce'!$A$1:$K$36</definedName>
    <definedName name="_xlnm.Print_Area" localSheetId="24">'T20 Ostatné (nevýsk.) projekty'!$A$1:$L$24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62913"/>
</workbook>
</file>

<file path=xl/calcChain.xml><?xml version="1.0" encoding="utf-8"?>
<calcChain xmlns="http://schemas.openxmlformats.org/spreadsheetml/2006/main">
  <c r="C32" i="10" l="1"/>
  <c r="B32" i="10"/>
  <c r="D29" i="10"/>
  <c r="D32" i="10" s="1"/>
  <c r="C22" i="9"/>
  <c r="B22" i="9"/>
  <c r="K21" i="9"/>
  <c r="K22" i="9" s="1"/>
  <c r="J21" i="9"/>
  <c r="J22" i="9" s="1"/>
  <c r="C21" i="9"/>
  <c r="B21" i="9"/>
  <c r="I10" i="9"/>
  <c r="I21" i="9" s="1"/>
  <c r="H10" i="9"/>
  <c r="H21" i="9" s="1"/>
  <c r="G10" i="9"/>
  <c r="G21" i="9" s="1"/>
  <c r="G22" i="9" s="1"/>
  <c r="F10" i="9"/>
  <c r="F21" i="9" s="1"/>
  <c r="F22" i="9" s="1"/>
  <c r="E10" i="9"/>
  <c r="E21" i="9" s="1"/>
  <c r="E22" i="9" s="1"/>
  <c r="D10" i="9"/>
  <c r="D21" i="9" s="1"/>
  <c r="D22" i="9" s="1"/>
  <c r="B10" i="9"/>
  <c r="B20" i="13" l="1"/>
  <c r="M19" i="13"/>
  <c r="K19" i="13"/>
  <c r="J19" i="13"/>
  <c r="I19" i="13"/>
  <c r="G19" i="13"/>
  <c r="F19" i="13"/>
  <c r="E19" i="13"/>
  <c r="C19" i="13"/>
  <c r="M15" i="13"/>
  <c r="L15" i="13"/>
  <c r="L19" i="13" s="1"/>
  <c r="K15" i="13"/>
  <c r="J15" i="13"/>
  <c r="I15" i="13"/>
  <c r="H15" i="13"/>
  <c r="H19" i="13" s="1"/>
  <c r="G15" i="13"/>
  <c r="F15" i="13"/>
  <c r="E15" i="13"/>
  <c r="D15" i="13"/>
  <c r="D19" i="13" s="1"/>
  <c r="C15" i="13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H5" i="13"/>
  <c r="B5" i="13"/>
  <c r="H4" i="13"/>
  <c r="B4" i="13"/>
  <c r="I16" i="13" l="1"/>
  <c r="I20" i="13" s="1"/>
  <c r="M16" i="13"/>
  <c r="M20" i="13" s="1"/>
  <c r="J16" i="13"/>
  <c r="J20" i="13" s="1"/>
  <c r="B15" i="13"/>
  <c r="K16" i="13"/>
  <c r="K20" i="13" s="1"/>
  <c r="L16" i="13"/>
  <c r="L20" i="13" s="1"/>
  <c r="G16" i="13" l="1"/>
  <c r="G20" i="13" s="1"/>
  <c r="C16" i="13"/>
  <c r="C20" i="13" s="1"/>
  <c r="B19" i="13"/>
  <c r="F16" i="13"/>
  <c r="F20" i="13" s="1"/>
  <c r="E16" i="13"/>
  <c r="E20" i="13" s="1"/>
  <c r="H16" i="13"/>
  <c r="H20" i="13" s="1"/>
  <c r="D16" i="13"/>
  <c r="D20" i="13" s="1"/>
  <c r="C12" i="19" l="1"/>
  <c r="B12" i="19"/>
  <c r="I6" i="19"/>
  <c r="H6" i="19"/>
  <c r="G6" i="19"/>
  <c r="F6" i="19"/>
  <c r="E6" i="19"/>
  <c r="D6" i="19"/>
  <c r="C6" i="19"/>
  <c r="B6" i="19"/>
  <c r="K22" i="16" l="1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K22" i="15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J24" i="35" l="1"/>
  <c r="J15" i="35"/>
  <c r="J89" i="34"/>
  <c r="J73" i="34"/>
  <c r="J69" i="34"/>
  <c r="J55" i="34"/>
  <c r="J43" i="34"/>
  <c r="J74" i="34" s="1"/>
  <c r="E30" i="36" l="1"/>
  <c r="D30" i="36"/>
  <c r="I29" i="36"/>
  <c r="H29" i="36"/>
  <c r="G29" i="36"/>
  <c r="F29" i="36"/>
  <c r="E29" i="36"/>
  <c r="D29" i="36"/>
  <c r="I28" i="36"/>
  <c r="D28" i="36"/>
  <c r="I27" i="36"/>
  <c r="H27" i="36"/>
  <c r="G27" i="36"/>
  <c r="F27" i="36"/>
  <c r="E27" i="36"/>
  <c r="D27" i="36"/>
  <c r="I18" i="36"/>
  <c r="H18" i="36"/>
  <c r="G18" i="36"/>
  <c r="F18" i="36"/>
  <c r="E18" i="36"/>
  <c r="D18" i="36"/>
  <c r="I17" i="36"/>
  <c r="H17" i="36"/>
  <c r="G17" i="36"/>
  <c r="F17" i="36"/>
  <c r="E17" i="36"/>
  <c r="D17" i="36"/>
  <c r="I16" i="36"/>
  <c r="H16" i="36"/>
  <c r="G16" i="36"/>
  <c r="F16" i="36"/>
  <c r="E16" i="36"/>
  <c r="D16" i="36"/>
  <c r="I8" i="36"/>
  <c r="H8" i="36"/>
  <c r="G8" i="36"/>
  <c r="F8" i="36"/>
  <c r="E8" i="36"/>
  <c r="D8" i="36"/>
  <c r="I7" i="36"/>
  <c r="H7" i="36"/>
  <c r="G7" i="36"/>
  <c r="F7" i="36"/>
  <c r="E7" i="36"/>
  <c r="D7" i="36"/>
  <c r="I6" i="36"/>
  <c r="H6" i="36"/>
  <c r="G6" i="36"/>
  <c r="F6" i="36"/>
  <c r="E6" i="36"/>
  <c r="D6" i="36"/>
  <c r="I5" i="36"/>
  <c r="H5" i="36"/>
  <c r="G5" i="36"/>
  <c r="F5" i="36"/>
  <c r="E5" i="36"/>
  <c r="D5" i="36"/>
  <c r="J37" i="2"/>
  <c r="I37" i="2"/>
  <c r="H37" i="2"/>
  <c r="G37" i="2"/>
  <c r="F37" i="2"/>
  <c r="E37" i="2"/>
  <c r="D37" i="2"/>
  <c r="L37" i="2" s="1"/>
  <c r="C37" i="2"/>
  <c r="K37" i="2" s="1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F38" i="2" s="1"/>
  <c r="E8" i="2"/>
  <c r="E38" i="2" s="1"/>
  <c r="D8" i="2"/>
  <c r="D38" i="2" s="1"/>
  <c r="L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1"/>
  <c r="I37" i="1"/>
  <c r="H37" i="1"/>
  <c r="G37" i="1"/>
  <c r="F37" i="1"/>
  <c r="E37" i="1"/>
  <c r="D37" i="1"/>
  <c r="L37" i="1" s="1"/>
  <c r="C37" i="1"/>
  <c r="K37" i="1" s="1"/>
  <c r="J36" i="1"/>
  <c r="I36" i="1"/>
  <c r="H36" i="1"/>
  <c r="G36" i="1"/>
  <c r="F36" i="1"/>
  <c r="E36" i="1"/>
  <c r="D36" i="1"/>
  <c r="L36" i="1" s="1"/>
  <c r="C36" i="1"/>
  <c r="K36" i="1" s="1"/>
  <c r="J35" i="1"/>
  <c r="I35" i="1"/>
  <c r="H35" i="1"/>
  <c r="G35" i="1"/>
  <c r="F35" i="1"/>
  <c r="E35" i="1"/>
  <c r="D35" i="1"/>
  <c r="L35" i="1" s="1"/>
  <c r="C35" i="1"/>
  <c r="K35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L38" i="1" s="1"/>
  <c r="C34" i="1"/>
  <c r="C38" i="1" s="1"/>
  <c r="K38" i="1" s="1"/>
  <c r="J33" i="1"/>
  <c r="I33" i="1"/>
  <c r="H33" i="1"/>
  <c r="G33" i="1"/>
  <c r="F33" i="1"/>
  <c r="E33" i="1"/>
  <c r="D33" i="1"/>
  <c r="L33" i="1" s="1"/>
  <c r="C33" i="1"/>
  <c r="K33" i="1" s="1"/>
  <c r="L32" i="1"/>
  <c r="K32" i="1"/>
  <c r="L31" i="1"/>
  <c r="K31" i="1"/>
  <c r="L30" i="1"/>
  <c r="K30" i="1"/>
  <c r="L29" i="1"/>
  <c r="K29" i="1"/>
  <c r="J28" i="1"/>
  <c r="I28" i="1"/>
  <c r="H28" i="1"/>
  <c r="G28" i="1"/>
  <c r="F28" i="1"/>
  <c r="E28" i="1"/>
  <c r="D28" i="1"/>
  <c r="L28" i="1" s="1"/>
  <c r="C28" i="1"/>
  <c r="K28" i="1" s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L23" i="1" s="1"/>
  <c r="C23" i="1"/>
  <c r="K23" i="1" s="1"/>
  <c r="L22" i="1"/>
  <c r="K22" i="1"/>
  <c r="L21" i="1"/>
  <c r="K21" i="1"/>
  <c r="L20" i="1"/>
  <c r="K20" i="1"/>
  <c r="L19" i="1"/>
  <c r="K19" i="1"/>
  <c r="J18" i="1"/>
  <c r="I18" i="1"/>
  <c r="H18" i="1"/>
  <c r="G18" i="1"/>
  <c r="F18" i="1"/>
  <c r="E18" i="1"/>
  <c r="D18" i="1"/>
  <c r="L18" i="1" s="1"/>
  <c r="C18" i="1"/>
  <c r="K18" i="1" s="1"/>
  <c r="L17" i="1"/>
  <c r="K17" i="1"/>
  <c r="L16" i="1"/>
  <c r="K16" i="1"/>
  <c r="L15" i="1"/>
  <c r="K15" i="1"/>
  <c r="L14" i="1"/>
  <c r="K14" i="1"/>
  <c r="J13" i="1"/>
  <c r="I13" i="1"/>
  <c r="H13" i="1"/>
  <c r="G13" i="1"/>
  <c r="F13" i="1"/>
  <c r="E13" i="1"/>
  <c r="D13" i="1"/>
  <c r="L13" i="1" s="1"/>
  <c r="C13" i="1"/>
  <c r="K13" i="1" s="1"/>
  <c r="L12" i="1"/>
  <c r="K12" i="1"/>
  <c r="L11" i="1"/>
  <c r="K11" i="1"/>
  <c r="L10" i="1"/>
  <c r="K10" i="1"/>
  <c r="L9" i="1"/>
  <c r="K9" i="1"/>
  <c r="J8" i="1"/>
  <c r="I8" i="1"/>
  <c r="H8" i="1"/>
  <c r="G8" i="1"/>
  <c r="F8" i="1"/>
  <c r="E8" i="1"/>
  <c r="D8" i="1"/>
  <c r="L8" i="1" s="1"/>
  <c r="C8" i="1"/>
  <c r="K8" i="1" s="1"/>
  <c r="L7" i="1"/>
  <c r="K7" i="1"/>
  <c r="L6" i="1"/>
  <c r="K6" i="1"/>
  <c r="L5" i="1"/>
  <c r="K5" i="1"/>
  <c r="L4" i="1"/>
  <c r="K4" i="1"/>
  <c r="K8" i="2" l="1"/>
  <c r="L8" i="2"/>
  <c r="K34" i="1"/>
  <c r="L34" i="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<sst xmlns="http://schemas.openxmlformats.org/spreadsheetml/2006/main" count="2575" uniqueCount="858">
  <si>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</si>
  <si>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</si>
  <si>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</si>
  <si>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</si>
  <si>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</si>
  <si>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</si>
  <si>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</si>
  <si>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</si>
  <si>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</si>
  <si>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</si>
  <si>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</si>
  <si>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</si>
  <si>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</si>
  <si>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</si>
  <si>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</si>
  <si>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</si>
  <si>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</si>
  <si>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</si>
  <si>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</si>
  <si>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</si>
  <si>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</si>
  <si>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</si>
  <si>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</si>
  <si>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</si>
  <si>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</si>
  <si>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</si>
  <si>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</si>
  <si>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</si>
  <si>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</si>
  <si>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</si>
  <si>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</si>
  <si>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</si>
  <si>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</si>
  <si>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</si>
  <si>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</si>
  <si>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</si>
  <si>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</si>
  <si>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</si>
  <si>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</si>
  <si>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</si>
  <si>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</si>
  <si>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</si>
  <si>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</si>
  <si>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</si>
  <si>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</si>
  <si>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</si>
  <si>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</si>
  <si>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</si>
  <si>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</si>
  <si>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</si>
  <si>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</si>
  <si>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</si>
  <si>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</si>
  <si>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</si>
  <si>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</si>
  <si>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</si>
  <si>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</si>
  <si>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</si>
  <si>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</si>
  <si>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</si>
  <si>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</si>
  <si>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</si>
  <si>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</si>
  <si>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</si>
  <si>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</si>
  <si>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</si>
  <si>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</si>
  <si>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</si>
  <si>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</si>
  <si>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</si>
  <si>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</si>
  <si>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</si>
  <si>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</si>
  <si>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</si>
  <si>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</si>
  <si>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</si>
  <si>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</si>
  <si>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</si>
  <si>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</si>
  <si>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</si>
  <si>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</si>
  <si>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</si>
  <si>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</si>
  <si>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</si>
  <si>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</si>
  <si>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</si>
  <si>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</si>
  <si>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</si>
  <si>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</si>
  <si>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</si>
  <si>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</si>
  <si>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</si>
  <si>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</si>
  <si>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</si>
  <si>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</si>
  <si>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</si>
  <si>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</si>
  <si>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</si>
  <si>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</si>
  <si>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</si>
  <si>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</si>
  <si>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</si>
  <si>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</si>
  <si>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</si>
  <si>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</si>
  <si>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</si>
  <si>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</si>
  <si>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</si>
  <si>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</si>
  <si>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</si>
  <si>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</si>
  <si>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</si>
  <si>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</si>
  <si>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</si>
  <si>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</si>
  <si>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</si>
  <si>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</si>
  <si>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</si>
  <si>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</si>
  <si>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</si>
  <si>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</si>
  <si>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</si>
  <si>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</si>
  <si>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</si>
  <si>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</si>
  <si>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</si>
  <si>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</si>
  <si>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</si>
  <si>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</si>
  <si>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</si>
  <si>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</si>
  <si>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</si>
  <si>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</si>
  <si>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</si>
  <si>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</si>
  <si>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</si>
  <si>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</si>
  <si>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</si>
  <si>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</si>
  <si>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</si>
  <si>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</si>
  <si>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</si>
  <si>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</si>
  <si>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</si>
  <si>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</si>
  <si>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</si>
  <si>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</si>
  <si>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</si>
  <si>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</si>
  <si>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</si>
  <si>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</si>
  <si>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</si>
  <si>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</si>
  <si>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</si>
  <si>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</si>
  <si>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</si>
  <si>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fakulta6</t>
  </si>
  <si>
    <t>spolu fakulta 6</t>
  </si>
  <si>
    <t>V dennej aj v externej forme spolu</t>
  </si>
  <si>
    <t xml:space="preserve">Spolu vysoká škola 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</si>
  <si>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</si>
  <si>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</si>
  <si>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</si>
  <si>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</si>
  <si>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</si>
  <si>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</si>
  <si>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</si>
  <si>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</si>
  <si>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</si>
  <si>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Profesora</t>
  </si>
  <si>
    <t>Docenta</t>
  </si>
  <si>
    <t>VŠ učiteľ nad 70 rokov</t>
  </si>
  <si>
    <t>Ostatní</t>
  </si>
  <si>
    <t>Podiel v %</t>
  </si>
  <si>
    <t>Rozdiel v %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</si>
  <si>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</si>
  <si>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</si>
  <si>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</si>
  <si>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</si>
  <si>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</si>
  <si>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</si>
  <si>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</si>
  <si>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</si>
  <si>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</si>
  <si>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</si>
  <si>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</si>
  <si>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</si>
  <si>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</si>
  <si>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</si>
  <si>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</si>
  <si>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</si>
  <si>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</si>
  <si>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</si>
  <si>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</si>
  <si>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</si>
  <si>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</si>
  <si>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</si>
  <si>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</si>
  <si>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</si>
  <si>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</si>
  <si>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</si>
  <si>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</si>
  <si>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</si>
  <si>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</si>
  <si>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</si>
  <si>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</si>
  <si>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</si>
  <si>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</si>
  <si>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</si>
  <si>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</si>
  <si>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</si>
  <si>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</si>
  <si>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</si>
  <si>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</si>
  <si>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</si>
  <si>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</si>
  <si>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</si>
  <si>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V roku 2014/2015</t>
  </si>
  <si>
    <t>V roku 2015</t>
  </si>
  <si>
    <t>Stupeň štúdia</t>
  </si>
  <si>
    <t>Pozn.: Percentuálny podiel  v jednotlivých kategóriách žien je z celkového počtu žien</t>
  </si>
  <si>
    <t>Tabuľková príloha
k výročnej správe o činnosti vysokej školy za rok 2016</t>
  </si>
  <si>
    <t>2015 / 2016</t>
  </si>
  <si>
    <t>Počet študentov vysokej školy k 31. 10. 2016</t>
  </si>
  <si>
    <t>Počet študentov, ktorí riadne skončili štúdium v akademickom roku 2015/2016</t>
  </si>
  <si>
    <t>Prijímacie konanie na študijné programy v prvom stupni a v spojenom prvom a druhom stupni v roku 2016</t>
  </si>
  <si>
    <t>Prijímacie konanie na študijné programy v druhom stupni v roku 2016</t>
  </si>
  <si>
    <t>Prijímacie konanie na študijné programy v treťom stupni v roku 2016</t>
  </si>
  <si>
    <t>Počet študentov uhrádzajúcich školné (ak. rok 2015/2016)</t>
  </si>
  <si>
    <t>Podiel riadne skončených štúdií na celkovom počte začatých štúdií v danom akademickom roku k 31.12.2016</t>
  </si>
  <si>
    <t xml:space="preserve"> Prehľad akademických mobilít - študenti v akademickom roku 2015/2016 a porovnanie s akademickým rokom 2014/2015</t>
  </si>
  <si>
    <t>Zoznam predložených návrhov na vymenovanie za profesora v roku 2016</t>
  </si>
  <si>
    <t>Zoznam vymenovaných docentov za rok 2016</t>
  </si>
  <si>
    <t>Výberové konania na miesta vysokoškolských učiteľov uskutočnené v roku 2016</t>
  </si>
  <si>
    <t>Prehľad umeleckej činnosti vysokej školy za rok 2016</t>
  </si>
  <si>
    <t>Finančné prostriedky na ostatné (nevýskumné) projekty získané v roku 2016</t>
  </si>
  <si>
    <t>Finančné prostriedky na výskumné projekty získané v roku 2016</t>
  </si>
  <si>
    <t>Zoznam priznaných práv uskutočňovať habilitačné konanie a konanie na vymenúvanie profesorov - pozastavenie, odňatie alebo skončenie platnosti priznaného práva k 31.12.2016</t>
  </si>
  <si>
    <t>Zoznam priznaných práv uskutočňovať habilitačné konanie a konanie na vymenúvanie profesorov  k 31.12.2016</t>
  </si>
  <si>
    <t>Zoznam akreditovaných študijných programov - pozastavenie práva, odňatie práva alebo skončenie platnosti priznaného práva k 31.12. 2016</t>
  </si>
  <si>
    <t>Zoznam akreditovaných študijných programov ponúkaných  k 1.9.2016</t>
  </si>
  <si>
    <t>Umelecká činnosť vysokej školy za rok 2016 a porovnanie s rokom 2015</t>
  </si>
  <si>
    <t xml:space="preserve"> Publikačná činnosť vysokej školy za rok 2016 a porovnanie s rokom 2015</t>
  </si>
  <si>
    <t>Informácie o záverečných prácach a rigoróznych prácach predložených na obhajobu v roku 2016</t>
  </si>
  <si>
    <t>Prehľad akademických mobilít - zamestnanci v akademickom roku 2015/2016 a porovnanie s akademickým rokom 2014/2015</t>
  </si>
  <si>
    <t>Tabuľka č. 1: Počet študentov vysokej školy k 31. 10. 2016</t>
  </si>
  <si>
    <t>Tabuľka č. 2: Počet študentov, ktorí riadne skončili štúdium v akademickom roku 2015/2016</t>
  </si>
  <si>
    <t>Tabuľka č. 3a: Prijímacie konanie na študijné programy v prvom stupni a v spojenom prvom a druhom stupni v roku 2016</t>
  </si>
  <si>
    <t>Tabuľla č. 3b: Prijímacie konanie na študijné programy v druhom stupni v roku 2016</t>
  </si>
  <si>
    <t>Tabuľka č. 3c: Prijímacie konanie na študijné programy v treťom stupni v roku 2016</t>
  </si>
  <si>
    <t>Tabuľka č. 4: Počet študentov uhrádzajúcich školné (ak. rok 2015/2016)</t>
  </si>
  <si>
    <t>ktorým vznikla v ak. roku 2015/2016 povinnosť uhradiť školné</t>
  </si>
  <si>
    <t>Tabuľka č. 5: Podiel riadne skončených štúdií na celkovom počte začatých štúdií v danom akademickom roku k 31.12.2016</t>
  </si>
  <si>
    <t>Tabuľka č. 6: Prehľad akademických mobilít - študenti v akademickom roku 2015/2016 a porovnanie s akademickým rokom 2014/2015</t>
  </si>
  <si>
    <t>V roku 2015/2016</t>
  </si>
  <si>
    <t>Tabuľka č. 7: Zoznam predložených návrhov na vymenovanie za profesora v roku 2016</t>
  </si>
  <si>
    <t>Počet neskončených konaní: stav k 1.1.2016</t>
  </si>
  <si>
    <t>Počet neskončených konaní: stav k 31.12.2016</t>
  </si>
  <si>
    <t>Počet riadne skončených konaní k 31.12.2016</t>
  </si>
  <si>
    <t>Tabuľka č. 8: Zoznam vymenovaných docentov za rok 2016</t>
  </si>
  <si>
    <t>Tabuľka č. 9: Výberové konania na miesta vysokoškolských učiteľov uskutočnené v roku 2016</t>
  </si>
  <si>
    <t>Evidenčný prepočítaný počet vysokoškolských učiteľov k 31. 10. 2016</t>
  </si>
  <si>
    <t>Rozdiel 2016 - 2015</t>
  </si>
  <si>
    <t>Rozdiel v % 2016 - 2015</t>
  </si>
  <si>
    <t>Tabuľka č. 11: Prehľad akademických mobilít - zamestnanci v akademickom roku 2015/2016 a porovnanie s akademickým rokom 2014/2015</t>
  </si>
  <si>
    <t>Tabuľka č. 13: Publikačná činnosť vysokej školy za rok 2016 a porovnanie s rokom 2015</t>
  </si>
  <si>
    <t>V roku 2016</t>
  </si>
  <si>
    <t>Tabuľka č. 14: Umelecká činnosť vysokej školy za rok 2016 a porovnanie s rokom 2015</t>
  </si>
  <si>
    <t>Tabuľka č. 15: Zoznam akreditovaných študijných programov ponúkaných
 k 1.9.2016</t>
  </si>
  <si>
    <t>Tabuľka č. 16: Zoznam akreditovaných študijných programov - pozastavenie práva, odňatie práva alebo skončenie platnosti priznaného práva k 31.12. 2016</t>
  </si>
  <si>
    <t>Tabuľka č. 17: Zoznam priznaných práv uskutočňovať habilitačné konanie a konanie na vymenúvanie profesorov  k 31.12.2016</t>
  </si>
  <si>
    <t>Tabuľka č. 18: Zoznam priznaných práv uskutočňovať habilitačné konanie a konanie na vymenúvanie profesorov - pozastavenie, odňatie alebo skončenie platnosti priznaného práva k 31.12.2016</t>
  </si>
  <si>
    <t>Tabuľka č. 19: Finančné prostriedky na výskumné projekty získané v roku 2016</t>
  </si>
  <si>
    <t>Tabuľka č. 20: Finančné prostriedky na ostatné (nevýskumné) projekty získané v roku 2016</t>
  </si>
  <si>
    <t>Tabuľka č. 21: Prehľad umeleckej činnosti vysokej školy za rok 2016</t>
  </si>
  <si>
    <t>Filozofická</t>
  </si>
  <si>
    <t>spolu filozofická</t>
  </si>
  <si>
    <t>Právnická</t>
  </si>
  <si>
    <t>spolu právnická</t>
  </si>
  <si>
    <t>Pedagogická</t>
  </si>
  <si>
    <t>spolu pedagogická</t>
  </si>
  <si>
    <t>Teologická</t>
  </si>
  <si>
    <t>spolu teologická</t>
  </si>
  <si>
    <t>FZSP</t>
  </si>
  <si>
    <t>spolu FZSP</t>
  </si>
  <si>
    <t>Spolu Filozofická</t>
  </si>
  <si>
    <t>Spolu Právnická</t>
  </si>
  <si>
    <t>Spolu Teologická</t>
  </si>
  <si>
    <t>Spolu Pedagogická</t>
  </si>
  <si>
    <t>Spolu FZSP</t>
  </si>
  <si>
    <t>1.stupeň</t>
  </si>
  <si>
    <t>v %</t>
  </si>
  <si>
    <t>denné</t>
  </si>
  <si>
    <t>externé</t>
  </si>
  <si>
    <t>Filozofická fakulta</t>
  </si>
  <si>
    <t>Dejiny a teória umenia</t>
  </si>
  <si>
    <t>D</t>
  </si>
  <si>
    <t>S</t>
  </si>
  <si>
    <t>Bc.</t>
  </si>
  <si>
    <t>Etika</t>
  </si>
  <si>
    <t>D, E</t>
  </si>
  <si>
    <t>Filozofia</t>
  </si>
  <si>
    <t>História</t>
  </si>
  <si>
    <t>Klasická archeológia</t>
  </si>
  <si>
    <t>Klasické jazyky</t>
  </si>
  <si>
    <t>Politológia</t>
  </si>
  <si>
    <t>Psychológia</t>
  </si>
  <si>
    <t>Sociológia</t>
  </si>
  <si>
    <t>FZaSP TU</t>
  </si>
  <si>
    <t>ošetrovateľstvo</t>
  </si>
  <si>
    <t>ošetrovateľstvodenná</t>
  </si>
  <si>
    <t>laboratórne vyšetrovacie metódy v zdravotníctve</t>
  </si>
  <si>
    <t>sociálna práca</t>
  </si>
  <si>
    <t>sociálna práca v zdravotníctve</t>
  </si>
  <si>
    <t>verejné zdravotníctvo</t>
  </si>
  <si>
    <t>Pedagogická fakulta</t>
  </si>
  <si>
    <t>učiteľstvo akademických predmetov</t>
  </si>
  <si>
    <t xml:space="preserve">učiteľstvo anglického jazyka a literatúry </t>
  </si>
  <si>
    <t>S,A</t>
  </si>
  <si>
    <t>učiteľstvo slovenského jazyka a literatúry v kombinácii</t>
  </si>
  <si>
    <t>učiteľstvo nemeckého jazyka a literatúry v kombinácii</t>
  </si>
  <si>
    <t>S,N</t>
  </si>
  <si>
    <t>učiteľstvo anglického jazyka a literatúry v kombinácii</t>
  </si>
  <si>
    <t>učiteľstvo matematiky v kombinácii</t>
  </si>
  <si>
    <t>učiteľstvo informatiky v kombinácii</t>
  </si>
  <si>
    <t>učiteľstvo biológie v kombinácii</t>
  </si>
  <si>
    <t>učiteľstvo chémie v kombinácii</t>
  </si>
  <si>
    <t>učiteľstvo umelecko- výchovných a výchovných predmetov</t>
  </si>
  <si>
    <t>učiteľstvo etickej výchovy v kombinácii</t>
  </si>
  <si>
    <t>učiteľstvo náboženskej výchovy v kombinácii</t>
  </si>
  <si>
    <t>učiteľstvo výtvarneho umenia v kombinácii</t>
  </si>
  <si>
    <t>animácia výtvarného umenia</t>
  </si>
  <si>
    <t>pedagogika</t>
  </si>
  <si>
    <t>sociálna pedagogika a vychovávateľstvo</t>
  </si>
  <si>
    <t>spolu FZ a SP</t>
  </si>
  <si>
    <t>predškolská a elementárna pedagogika</t>
  </si>
  <si>
    <t>vzdelávanie a zdravotníctvo v rozvojovej spolupráci</t>
  </si>
  <si>
    <t>Právnická fakulta</t>
  </si>
  <si>
    <t>Teologická fakulta</t>
  </si>
  <si>
    <t>Kresťanská filozofia</t>
  </si>
  <si>
    <t>Katolícka teológia</t>
  </si>
  <si>
    <t>Náuka o rodine</t>
  </si>
  <si>
    <t>Sociálna práca</t>
  </si>
  <si>
    <t>Sociálna práca so zameraním na rodinu</t>
  </si>
  <si>
    <t>Základy kresťanskej filozofie a katolíckej teológie</t>
  </si>
  <si>
    <t>Mgr.</t>
  </si>
  <si>
    <t>Kognitívne štúdiá</t>
  </si>
  <si>
    <t>riadenie a organizácia sociálnych služieb</t>
  </si>
  <si>
    <t>učiteľstvo fyziky v kombinácii</t>
  </si>
  <si>
    <t>učiteľstvo umelecko-výchovných a výchovných predmetov</t>
  </si>
  <si>
    <t>pedagogika výtvarného umenia</t>
  </si>
  <si>
    <t>učiteľstvo pre primárne vzdelávanie</t>
  </si>
  <si>
    <t>predškolská pedagogika</t>
  </si>
  <si>
    <t>Dejiny a teória výtvarného  umenie a architektúry</t>
  </si>
  <si>
    <t>PhD.</t>
  </si>
  <si>
    <t>Etika a morálna filozofia</t>
  </si>
  <si>
    <t>Slovenské dejiny</t>
  </si>
  <si>
    <t>Sociálna psychológia a psychológia práce</t>
  </si>
  <si>
    <t>Dejiny filozofie</t>
  </si>
  <si>
    <t>FZaSP</t>
  </si>
  <si>
    <t>Pedagogika</t>
  </si>
  <si>
    <t>Školská pedagogika</t>
  </si>
  <si>
    <t>odborová didaktika</t>
  </si>
  <si>
    <t>Teória biologického vzdelávania</t>
  </si>
  <si>
    <t>Teória a dejiny štátu a práva</t>
  </si>
  <si>
    <t>Ústvné právo</t>
  </si>
  <si>
    <t>Pracovné právo</t>
  </si>
  <si>
    <t>Trestné právo</t>
  </si>
  <si>
    <t>Systematická filozofia</t>
  </si>
  <si>
    <t>tretí</t>
  </si>
  <si>
    <t>Teória chemického vzdelávania</t>
  </si>
  <si>
    <t>prvý</t>
  </si>
  <si>
    <t>1.1.1. učiteľstvo akademických predmetov</t>
  </si>
  <si>
    <t>druhý</t>
  </si>
  <si>
    <t>Ivan Gerát, doc. PhDr., PhD.</t>
  </si>
  <si>
    <t>28.01.2016</t>
  </si>
  <si>
    <t>13.05.2016</t>
  </si>
  <si>
    <t>áno</t>
  </si>
  <si>
    <t>Jaromír Feber, doc. PhDr., CSc.</t>
  </si>
  <si>
    <t>14.01.2016</t>
  </si>
  <si>
    <t>Oľga Zápotočná</t>
  </si>
  <si>
    <t>1.1.4. pedagogika</t>
  </si>
  <si>
    <t>Ondrej Kaščák</t>
  </si>
  <si>
    <t>Erik Hrnčiarik, Dr. phil</t>
  </si>
  <si>
    <t>16.11.2015</t>
  </si>
  <si>
    <t>22.04.2016</t>
  </si>
  <si>
    <t>Eva Orbanová, PhDr., PhD.</t>
  </si>
  <si>
    <t>22.12.2016</t>
  </si>
  <si>
    <t>Marián Špajdel, PhDr., PhD.</t>
  </si>
  <si>
    <t>31.05.2016</t>
  </si>
  <si>
    <r>
      <t>Stanislav G</t>
    </r>
    <r>
      <rPr>
        <sz val="12"/>
        <rFont val="Arial"/>
        <family val="2"/>
        <charset val="238"/>
      </rPr>
      <t>ł</t>
    </r>
    <r>
      <rPr>
        <sz val="12"/>
        <rFont val="Times New Roman"/>
        <charset val="238"/>
      </rPr>
      <t>az, Mgr., PhD.</t>
    </r>
  </si>
  <si>
    <t>14.06.2016</t>
  </si>
  <si>
    <t>nie</t>
  </si>
  <si>
    <t>Jana Fančovičová</t>
  </si>
  <si>
    <t>1.1.10. odborová didaktika</t>
  </si>
  <si>
    <t>Viera Peterková</t>
  </si>
  <si>
    <t>Adrian Kacian</t>
  </si>
  <si>
    <t>Janusz Wiśniewski</t>
  </si>
  <si>
    <t>3.4.6. pracovné právo</t>
  </si>
  <si>
    <t xml:space="preserve">28. 11. 2013 </t>
  </si>
  <si>
    <t>1. 3. 2016</t>
  </si>
  <si>
    <t>Dagmar Lantajová</t>
  </si>
  <si>
    <t>3.4.2. teória a dejiny štátu a práva</t>
  </si>
  <si>
    <t xml:space="preserve">28. 2. 2014 </t>
  </si>
  <si>
    <t>1. 2. 2016</t>
  </si>
  <si>
    <t>Martina Gajdošová</t>
  </si>
  <si>
    <t xml:space="preserve">16. 2. 2015 </t>
  </si>
  <si>
    <t>20. 6. 2016</t>
  </si>
  <si>
    <t>Priemerný vek                     49</t>
  </si>
  <si>
    <t>Celkový počet vymenovaných docentov           7</t>
  </si>
  <si>
    <t xml:space="preserve">Filozofická fakulta </t>
  </si>
  <si>
    <t>Fakulta zdravotníctva a sociálnej práce</t>
  </si>
  <si>
    <t>3.4.7. trestné právo</t>
  </si>
  <si>
    <t>FF</t>
  </si>
  <si>
    <t>VEGA</t>
  </si>
  <si>
    <t>G</t>
  </si>
  <si>
    <t>1/0375/16</t>
  </si>
  <si>
    <t>Feber Jaromír, doc. PhDr., CSc.</t>
  </si>
  <si>
    <t xml:space="preserve">Človek medzi profánnym a sakrálnym v ruskom myslení 20. storočia </t>
  </si>
  <si>
    <t>2016-2018</t>
  </si>
  <si>
    <t>1/0162/16</t>
  </si>
  <si>
    <t>Labanc Peter, Mgr., PhD.</t>
  </si>
  <si>
    <t>Corpus Toponymicum Slovaciae Mediaevalis - on-line databáza toponymického materiálu stredovekého Slovenska</t>
  </si>
  <si>
    <t>2/0047/16</t>
  </si>
  <si>
    <t>Karabová Katarína, Mgr., PhD.</t>
  </si>
  <si>
    <t>Nexus Slavorum Latini: medzislovanské vzťahy a súvislosti v zrkadle latinskej literatúry (16.-19. storočie)</t>
  </si>
  <si>
    <t>2016-2019</t>
  </si>
  <si>
    <t>1/0265/15</t>
  </si>
  <si>
    <t>Rábik Vladimír, prof.PhDr.,PhD.</t>
  </si>
  <si>
    <t>Monasteriologia Slovaciae mediaevalia.Spoločenská úloha stredovekých kláštorov na Slovensku</t>
  </si>
  <si>
    <t>2015-2017</t>
  </si>
  <si>
    <t>1/0346/15</t>
  </si>
  <si>
    <t>Kuzmová Klára, prof.PhDr.,CSc.</t>
  </si>
  <si>
    <t>Kastel v Iži - súčasť limes romanus na Slovensku</t>
  </si>
  <si>
    <t>1/0687/15</t>
  </si>
  <si>
    <t>Petruf Pavol,prof.PhDr.,DrSc.</t>
  </si>
  <si>
    <t>Západné veľmoci(Francúzsko a Spojené štáty americké a Československo v 1. polovici 20. storočia</t>
  </si>
  <si>
    <t>1/0234/15</t>
  </si>
  <si>
    <t>Halama Peter, doc.Mgr.,PhD.</t>
  </si>
  <si>
    <t>Odlišné fungovanie položiek (DIF) vo vzbraných osobnostných a kognitívnych testoch</t>
  </si>
  <si>
    <t>1/0083/15</t>
  </si>
  <si>
    <t>Špajdel Marian,PhDr.,PhD.</t>
  </si>
  <si>
    <t>Vzťah kognitívnych schopností a funkčnej asymetrie mozgových hemisfér</t>
  </si>
  <si>
    <t>2/0132/15</t>
  </si>
  <si>
    <t>Zervan Marian,prof.PhDr., PhD.</t>
  </si>
  <si>
    <t>Zákldné pojmy teórie obrazu v interdisciplinárnej reflexii a umenovednej praxi</t>
  </si>
  <si>
    <t>2015-2018</t>
  </si>
  <si>
    <t>1/0061/14</t>
  </si>
  <si>
    <t>Hrehová Helena,prof.ThDr.Mgr.,PhD.</t>
  </si>
  <si>
    <t>Sociálno-etické motívy v súčasnej ruskej filozofii</t>
  </si>
  <si>
    <t>2014-2016</t>
  </si>
  <si>
    <t>1/0170/14</t>
  </si>
  <si>
    <t>Kohútová Mária,prof.PhDr,CSc.</t>
  </si>
  <si>
    <t>Vrchnostenská správa panstiev</t>
  </si>
  <si>
    <t>1/0045/14</t>
  </si>
  <si>
    <t>Varsik Vladimír,doc.PhDr.,CSc.</t>
  </si>
  <si>
    <t>Život v pohraničí. Sídliskové štruktúry v predpolí a zázemí panónskeho limitu od mladšej doby laténskej po záver antiky</t>
  </si>
  <si>
    <t>1/0445/14</t>
  </si>
  <si>
    <t>Mathias Marek,Mgr.,PhD.</t>
  </si>
  <si>
    <t>Kultúrny kapitál a ščkolská úspešnosť:Úloha kultprne špecifických výchovných praktík a exekutívnych funkcii</t>
  </si>
  <si>
    <t>1/0091/14</t>
  </si>
  <si>
    <t>Katuninec Milan,prof.PhDr.,PhD.</t>
  </si>
  <si>
    <t>Vplyv sociálneho učenia katolíckej cirkvi na politické myslenie na Slovensku</t>
  </si>
  <si>
    <t>1/0275/14</t>
  </si>
  <si>
    <t>Mitašová Monika,Ing.arch.,PhD.</t>
  </si>
  <si>
    <t>Interpretačné metódy v architektúre</t>
  </si>
  <si>
    <t>PdF</t>
  </si>
  <si>
    <t>1/0057/15</t>
  </si>
  <si>
    <t>Kaščák Ondrej, doc. PaedDr. PhD.</t>
  </si>
  <si>
    <t>Expertský diskurz ako zdroj komparácie kurikulárneho projektovania vzdelávania v ranom detstve</t>
  </si>
  <si>
    <t>2/0140/15</t>
  </si>
  <si>
    <t>Petrová Zuzana, doc. PaedDr. PhD.</t>
  </si>
  <si>
    <t>Gramotnosť ako nástroj sociálnej inklúzie detí zo sociálne znevýhodneného prostredia a marginalizovaných komunít</t>
  </si>
  <si>
    <t xml:space="preserve">Spoločný projekt ÚVSK SAV </t>
  </si>
  <si>
    <t>1/0106/15</t>
  </si>
  <si>
    <t>Bérešová Jana, doc. PhDr. PhD.</t>
  </si>
  <si>
    <t>Teoretické skúmanie a empirické overenie konceptu interkultúrnej komunikatívnej kompetencie ako súčasti aktuálnej koncepcie výučby cudzích jazykov v súčinnosti so Spoločným európskym referenčným rámcom pre jazyky: učenie, vyučovanie, hodnotenie</t>
  </si>
  <si>
    <t>2/0006/16</t>
  </si>
  <si>
    <t>Holý Dušan, doc. RNDr., CSc.</t>
  </si>
  <si>
    <t>Topológie na funkcionálnych priestoroch a hyperpriestoroch</t>
  </si>
  <si>
    <t>spoločný projekt s Matematickým ústavom SAV</t>
  </si>
  <si>
    <t>1/0266/14</t>
  </si>
  <si>
    <t>Adamík Šimegová Miroslava , Mgr. PhD.</t>
  </si>
  <si>
    <t>Indikátory kvality života v kontexte edukácie</t>
  </si>
  <si>
    <t>1/0608/14</t>
  </si>
  <si>
    <t xml:space="preserve"> Gajdošíková Zeleiová Jaroslava, doc. Mgr. art. PhD.</t>
  </si>
  <si>
    <t>Kvalita života (žiakov s postihnutím) v multiperspektívach inkluzívnej edukácie</t>
  </si>
  <si>
    <t>1/0263/14</t>
  </si>
  <si>
    <t>Kudláčová Blanka, prof. PhDr. Ing. PhD.</t>
  </si>
  <si>
    <t>Pedagogické myslenie na Slovensku od r. 1918 po súčasnosť</t>
  </si>
  <si>
    <t>1/0042/14</t>
  </si>
  <si>
    <t>Pokorný Milan, PaedDr. PhD.</t>
  </si>
  <si>
    <t>Spektrálna teória grafov a hranové farbenie grafov</t>
  </si>
  <si>
    <t>2/0146/14</t>
  </si>
  <si>
    <t>Paštéka Milan, doc. RNDr. CSc.</t>
  </si>
  <si>
    <t>Algebraická a pravdepodobnostná teória čísel a ich aplikácia</t>
  </si>
  <si>
    <t>2014-2017</t>
  </si>
  <si>
    <t>v spolupráci s Matematickým ústavom SAV</t>
  </si>
  <si>
    <t>1/0557/16</t>
  </si>
  <si>
    <t>Rajský Andrej, doc. PhDr. PhD.</t>
  </si>
  <si>
    <t>Verifikácia základnej orientácie na koncept prosociálnosti v etickej výchove 
so zreteľom na vývinové štádiá populácie nižšieho sekundárneho vzdelávania.</t>
  </si>
  <si>
    <t>2/0074/16</t>
  </si>
  <si>
    <t>Bílik René, prof. PaedDr. CSc.</t>
  </si>
  <si>
    <t>Poetika slovenskej literatúry po roku 1945</t>
  </si>
  <si>
    <t>v spolupráci s Ústavom slovenskej literatúry SAV</t>
  </si>
  <si>
    <t>1/0289/16</t>
  </si>
  <si>
    <t>Závodný Andrej, PaedDr. PhD.</t>
  </si>
  <si>
    <t>Hydronymia Malého Dunaja</t>
  </si>
  <si>
    <t>1/0487/2014</t>
  </si>
  <si>
    <t>Mydlíková Eva, doc., PhDr., PhD.</t>
  </si>
  <si>
    <t>Kľúčové koncepty vybraných systémových teórií pri posudzovaní rizikovosti rodín v intenciách sociálnoprávnej ochrane detí</t>
  </si>
  <si>
    <t>01/2014 - 12/2016</t>
  </si>
  <si>
    <t>TFTU</t>
  </si>
  <si>
    <t xml:space="preserve"> (G)</t>
  </si>
  <si>
    <t>(D)</t>
  </si>
  <si>
    <t>1/0218/15</t>
  </si>
  <si>
    <t>doc. ThLic. M. Lichner, D.Th.</t>
  </si>
  <si>
    <t>Výkladový slovník ranokresťanskej a patristickej terminológie</t>
  </si>
  <si>
    <t>(G)</t>
  </si>
  <si>
    <t>1/0306/14</t>
  </si>
  <si>
    <t>doc. ThDr. G. Braunsteiner, PhD.</t>
  </si>
  <si>
    <t>Zlom alebo kontinuita? Druhý vatikánsky koncil pre budúcnosť spoločnosti</t>
  </si>
  <si>
    <t>2/0013/13</t>
  </si>
  <si>
    <t>doc. PaedDr. SEODr. Š. Marinčák, PhD.</t>
  </si>
  <si>
    <t>Slovensko-slovanské kontexty písomníctva pod Karpatmi</t>
  </si>
  <si>
    <t>2013-2016</t>
  </si>
  <si>
    <t>PrF</t>
  </si>
  <si>
    <t>1/0092/13</t>
  </si>
  <si>
    <t>Košičiarová Soňa prof. JUDr., PhD.</t>
  </si>
  <si>
    <t>Princípy administratívnoprávnej zodpovednosti – právna úprava a právna prax</t>
  </si>
  <si>
    <t>1/0505/14</t>
  </si>
  <si>
    <t>Uhliarová Martina JUDr., PhD.</t>
  </si>
  <si>
    <t>Princípy nadnárodného civilného procesu, ich perspektívy a možnosti inšpirácie slovenskej právnej úpravy de lege ferenda</t>
  </si>
  <si>
    <t>1/0423/14</t>
  </si>
  <si>
    <t>Olšovská Andrea doc. JUDr. Mgr., PhD.</t>
  </si>
  <si>
    <t>Zákonník práce a jeho možné variácie</t>
  </si>
  <si>
    <t>1/0568/14</t>
  </si>
  <si>
    <t>Blaho Peter Dr.h.c. prof. JUDr., CSc.</t>
  </si>
  <si>
    <t>Justiniánske Digesta a ich sprístupňovanie vo vedeckej a odbornej komunite</t>
  </si>
  <si>
    <t>1/0094/15</t>
  </si>
  <si>
    <t>Jurčová Monika doc. JUDr., PhD.</t>
  </si>
  <si>
    <t>Porušenie zmluvných povinností a nesplnenie dlhu v súkromnom práve a ich následky – analýza a tvorba terminologicky a saystematicky odôvodneného a jednotného systému nápravných prostriedkov pre zmluvné strany podnikateľov, nepodnikateľov aj spotrebiteľov</t>
  </si>
  <si>
    <t>1/0549/15</t>
  </si>
  <si>
    <t>Mosný Peter, Dr.h.c. prof. JUDr., CSc.</t>
  </si>
  <si>
    <t>Právne postavenie Židov na území Slovenskej republiky v rokoch 1939 – 1942 so zreteľom na niektoré vybrané oblasti právnej úpravy  v stredoeurópskom kontexte</t>
  </si>
  <si>
    <t>1/0203/16</t>
  </si>
  <si>
    <t>Barancová Helena, prof. JUDr., DrSc.</t>
  </si>
  <si>
    <t>Vyváženosť práv a povinností zamestnanca a zamestnávateľa v pracovnoprávnych vzťahoch</t>
  </si>
  <si>
    <t>1/0254/16</t>
  </si>
  <si>
    <t>Moravčíková Michaela, ThLic. Mgr., Th.D.</t>
  </si>
  <si>
    <t>Financovanie cirkví a náboženských spoločností</t>
  </si>
  <si>
    <t>ÚD TU</t>
  </si>
  <si>
    <t>1/0758/15</t>
  </si>
  <si>
    <t>Manák, Marián, PhDr., PhD.</t>
  </si>
  <si>
    <t>Ephemeris academiae Tyrnaviensis 1636-1640. Denník rektora Trnavskej univerzity Juraja Dobronockého ako</t>
  </si>
  <si>
    <t>1/2015-12/2017</t>
  </si>
  <si>
    <r>
      <t xml:space="preserve">                       </t>
    </r>
    <r>
      <rPr>
        <b/>
        <sz val="12"/>
        <rFont val="Times New Roman"/>
        <family val="1"/>
        <charset val="238"/>
      </rPr>
      <t>VEGA spolu</t>
    </r>
  </si>
  <si>
    <t>KEGA</t>
  </si>
  <si>
    <t>014TTU-4/2016</t>
  </si>
  <si>
    <t>Mgr. Nicol Sipekiová, PhD.</t>
  </si>
  <si>
    <t>Inovatívne formy vzdelávania vo výučbe latinčiny na stredných školách</t>
  </si>
  <si>
    <t>004TTU-4/2015</t>
  </si>
  <si>
    <t>Démuth Andrej,prof.Mgr.Mgr.,PhD.</t>
  </si>
  <si>
    <t>Kognitívne aspekty estetickej skúsenosti</t>
  </si>
  <si>
    <t>019TTU-4/2015</t>
  </si>
  <si>
    <t>Dobrotková Marta,prof.PhDr.,CSc.</t>
  </si>
  <si>
    <t>Kultúrno-historické aspekty vzniku trnavských tlačí 2. polovice 18. storočia</t>
  </si>
  <si>
    <t>015TTU-4/2014</t>
  </si>
  <si>
    <t>Tkáčik Ladislav,Mgr.,PhD.</t>
  </si>
  <si>
    <t>Fenemenológia kapucínskej architektúry a kultúrne dejiny Slovenska</t>
  </si>
  <si>
    <t>003TTU-4/2015</t>
  </si>
  <si>
    <t>Elektronické kurzy pre vyučovanie matematiky na základných školách a v prvých 4 ročníkoch osemročných gymnázií</t>
  </si>
  <si>
    <t>005TTU-4/2015</t>
  </si>
  <si>
    <t>Pupala Branislav prof. PhDr. CSc.</t>
  </si>
  <si>
    <t>Bariéry osvojenia gramotnosti: objasnenia a riešenia</t>
  </si>
  <si>
    <t>010UJS-4/2014</t>
  </si>
  <si>
    <t>Stoffová Veronika, prof. Ing. CSc.</t>
  </si>
  <si>
    <t>Modelovanie, simulácia a animácia vo vzdelávaní</t>
  </si>
  <si>
    <t>003TTU-4/2016</t>
  </si>
  <si>
    <t>Reguli Ján, Doc. Ing. CSc.</t>
  </si>
  <si>
    <t>Chémia a spoločnosť. Návrh alternatívneho obsahu stredoškolskej chémie a tvorba učebnice pre zvýšenie chemickej gramotnosti študentov a lepší vzťah verejnosti k chémii.</t>
  </si>
  <si>
    <t>006TTU-4/2016</t>
  </si>
  <si>
    <t>Rusnák Martin, prof. MUDr., CSc.</t>
  </si>
  <si>
    <t>Propedeutika epidemiológie</t>
  </si>
  <si>
    <t>1/2016-12/2018</t>
  </si>
  <si>
    <t>010TTU-4/2014</t>
  </si>
  <si>
    <t>doc. PhDr. M. Šmidová, PhD.</t>
  </si>
  <si>
    <t>Nový model efektívnych študentských praxí s využitím sprevádzania (counselling) v rodinách so špecifickými sociálnymi problémami</t>
  </si>
  <si>
    <t>021TTU-4/2015</t>
  </si>
  <si>
    <t>Mgr et Mgr. L. Jeník, PhD.</t>
  </si>
  <si>
    <t>Jezuitské divadlo - integrálna vzdelávacia a výchovná metóda</t>
  </si>
  <si>
    <t>2015-2016</t>
  </si>
  <si>
    <r>
      <t xml:space="preserve">                      </t>
    </r>
    <r>
      <rPr>
        <b/>
        <sz val="12"/>
        <rFont val="Times New Roman"/>
        <family val="1"/>
        <charset val="238"/>
      </rPr>
      <t xml:space="preserve"> KEGA spolu</t>
    </r>
  </si>
  <si>
    <t>APVV</t>
  </si>
  <si>
    <t>APVV-15-0294</t>
  </si>
  <si>
    <t>Kognitívne prehodnotenie krásy: Zjednotenie filozofie a kognitívnych štúdií estetického vnímania</t>
  </si>
  <si>
    <t>APVV-15-0085</t>
  </si>
  <si>
    <t>Autizmus vo svetle emočných, kognitívnych a biologických kontextov</t>
  </si>
  <si>
    <t>SK-PT-2015-0013</t>
  </si>
  <si>
    <t>Berešová Jana, doc. PhDr. PhD.</t>
  </si>
  <si>
    <t>Samohodnotenie relevatné pre základné a stredné školy ako proces k zlepšovaniu sa a k zabezpečovaniu kvality.</t>
  </si>
  <si>
    <t>2016-2017</t>
  </si>
  <si>
    <t>APVV-14-0070</t>
  </si>
  <si>
    <t>Held Ľubomír prof. PhDr. CSc.</t>
  </si>
  <si>
    <t>Prírodovedecké kurikulum pre základnú školu 2020</t>
  </si>
  <si>
    <t>2015-2019</t>
  </si>
  <si>
    <t>APVV-0524-2012</t>
  </si>
  <si>
    <t>Levická Jana, prof.PhDr. Mgr. PhD.</t>
  </si>
  <si>
    <t>Identita sociálnej práce v kontexte Slovenska</t>
  </si>
  <si>
    <t>10/2013-9/2017</t>
  </si>
  <si>
    <t>DO7RP-0034-12</t>
  </si>
  <si>
    <t>Bražinová Alexandra, MUDr. PhD., MPH</t>
  </si>
  <si>
    <t>Collaborative European Neuro Trauma Effectiveness Research in TBI</t>
  </si>
  <si>
    <t>10/2013-3/2020</t>
  </si>
  <si>
    <t>APVV-14-0646</t>
  </si>
  <si>
    <t>Slaný Jaroslav, prof., MUDr., CSc.</t>
  </si>
  <si>
    <t>Analýza potrieb sociálnej služby v oblasti včasnej intervencie v podmienkach Slovenska</t>
  </si>
  <si>
    <t>7/2015-06/2019</t>
  </si>
  <si>
    <t>APVV-14-0029doc. PaedDr. Š. Marinčák, PhD.</t>
  </si>
  <si>
    <t>Cyrilské písomníctvo na Slovensku do konca 18. storočia</t>
  </si>
  <si>
    <t>APVV-15-0189</t>
  </si>
  <si>
    <t>prof. L. Csontos, PhD.</t>
  </si>
  <si>
    <t>Vybrané faktory prorodinnej stratégie</t>
  </si>
  <si>
    <t>2016-2020</t>
  </si>
  <si>
    <t>APVV-0024-12</t>
  </si>
  <si>
    <t>Verejná správa a ochrana základných práv a slobôd v právnej teórii a praxi</t>
  </si>
  <si>
    <t>2013-2017</t>
  </si>
  <si>
    <t>APVV-0179-12</t>
  </si>
  <si>
    <t>Strémy Tomáš doc. JUDr.,PhD.</t>
  </si>
  <si>
    <t>Restoratívna justícia  a systém alternatívnych trestov  v podmienkach Slovenskej republiky</t>
  </si>
  <si>
    <t>APVV-14-0061</t>
  </si>
  <si>
    <t>Rozširovanie sociálnej funkcie slovenského súkromného práva pri uplatňovaní zásad európskeho práva</t>
  </si>
  <si>
    <t>APVV-15-0066</t>
  </si>
  <si>
    <t>Nové technológie v pracovnom práve a ochrana zamestnanca</t>
  </si>
  <si>
    <r>
      <t xml:space="preserve">                     </t>
    </r>
    <r>
      <rPr>
        <b/>
        <sz val="12"/>
        <rFont val="Times New Roman"/>
        <family val="1"/>
        <charset val="238"/>
      </rPr>
      <t xml:space="preserve">  APVV spolu</t>
    </r>
  </si>
  <si>
    <t>Volkswagen Slovakia</t>
  </si>
  <si>
    <t>82/15_TK</t>
  </si>
  <si>
    <t>Žoldošová Kristína, doc. PaedDr. PhD.</t>
  </si>
  <si>
    <t>Technika hrou od materských škôl II.</t>
  </si>
  <si>
    <t>173/16_TK</t>
  </si>
  <si>
    <t>Technika hrou od základných škôl</t>
  </si>
  <si>
    <r>
      <t xml:space="preserve">                     </t>
    </r>
    <r>
      <rPr>
        <b/>
        <sz val="12"/>
        <rFont val="Times New Roman"/>
        <family val="1"/>
        <charset val="238"/>
      </rPr>
      <t xml:space="preserve">  Ostatné domáce spolu</t>
    </r>
  </si>
  <si>
    <r>
      <t xml:space="preserve">                       </t>
    </r>
    <r>
      <rPr>
        <b/>
        <sz val="12"/>
        <rFont val="Times New Roman"/>
        <family val="1"/>
        <charset val="238"/>
      </rPr>
      <t>Domáce spolu</t>
    </r>
  </si>
  <si>
    <t>Gloucestershire University  Erasmus+)</t>
  </si>
  <si>
    <t>Z</t>
  </si>
  <si>
    <t>V1-2015-10-16</t>
  </si>
  <si>
    <t>Brestovanský Martin  Mgr. PhD.</t>
  </si>
  <si>
    <t xml:space="preserve">Projekt RIDE (Zdroje pre inklúziu, rôznorodosť a rovnosť príležitostí/Resources for Inclusion, Diversity and Equality) </t>
  </si>
  <si>
    <t>Lifelong Learning Programme (Program celoživotného vzdelávania) podprogram Comenius</t>
  </si>
  <si>
    <t>540149-LLP-1-2013-FR-COMENIUS-CNW</t>
  </si>
  <si>
    <t>Kotuľáková, Katarína, PaedDr. PhD.</t>
  </si>
  <si>
    <t>Sustain (Supporting Science Teaching Advancement Through Inquiry, Podpora výučby prírodovedných predmetov prostredníctvom výskumných aktivít)</t>
  </si>
  <si>
    <t>dr. Josef Raabe Slovensko Program Erasmus+)</t>
  </si>
  <si>
    <t>2016-1-SK01-KA201-022549-TU</t>
  </si>
  <si>
    <t>The Implementation of the Interactive Science for Kids and Youngsters in Primary Education (I_S.K.Y.P.E.)</t>
  </si>
  <si>
    <t>7. RP Komisia európskeho spoločenstva Pri.Sci-Net</t>
  </si>
  <si>
    <t>Vytváranie siete školiteľov prírodovedného vzdelávania pre profesionálny rozvoj učiteľov vo výskumne ladenej koncepcii</t>
  </si>
  <si>
    <t>2011-2014</t>
  </si>
  <si>
    <t>EÚ-FP7</t>
  </si>
  <si>
    <t>602150</t>
  </si>
  <si>
    <t>RENOVABIS</t>
  </si>
  <si>
    <t>(Z)</t>
  </si>
  <si>
    <t xml:space="preserve">2-15-104/0014-00  </t>
  </si>
  <si>
    <t>Dr. Theol. J. Žuffa</t>
  </si>
  <si>
    <t>Sloboda v súčasnej kultúrnej pluralite Slovenska</t>
  </si>
  <si>
    <t>ČP TJ</t>
  </si>
  <si>
    <t>Z-16-104/0015-00</t>
  </si>
  <si>
    <t>Zbierka divad. hier mariánskych kongregácií</t>
  </si>
  <si>
    <t>Z-16-104/0017-00</t>
  </si>
  <si>
    <t>Milosrdenstvo v konfrontácii spiritualít</t>
  </si>
  <si>
    <t>Z-16-104/0016-00</t>
  </si>
  <si>
    <t>Činnosť a prínos kongregácie Milosrdných sestier Svätého Kríža</t>
  </si>
  <si>
    <t>FOSI</t>
  </si>
  <si>
    <t>OR2016-27650</t>
  </si>
  <si>
    <t xml:space="preserve">Adamová Zuzana JUDr., PhD. </t>
  </si>
  <si>
    <t>Open Education in Slovakia: Benefits for Education</t>
  </si>
  <si>
    <r>
      <t xml:space="preserve">              </t>
    </r>
    <r>
      <rPr>
        <b/>
        <sz val="12"/>
        <rFont val="Times New Roman"/>
        <family val="1"/>
        <charset val="238"/>
      </rPr>
      <t xml:space="preserve"> Zahraničné spolu </t>
    </r>
  </si>
  <si>
    <t>Mesto Trnava</t>
  </si>
  <si>
    <t>196/2016</t>
  </si>
  <si>
    <t>Zervan Marian, prof. PhDr.,PhD.</t>
  </si>
  <si>
    <t>Séria medzinárodných odborných konferencií a prednášk Trnavskej univerzity</t>
  </si>
  <si>
    <t>2016-2016</t>
  </si>
  <si>
    <t>Dr. Jozef Raabe Slovensko, s.r.o.</t>
  </si>
  <si>
    <t>Pupala Branislav, prof. PhDr. CSc.</t>
  </si>
  <si>
    <t>Dar pre podporu Kenského centra pre štúdium ranného detstva</t>
  </si>
  <si>
    <t>MŠVVaŠ</t>
  </si>
  <si>
    <t>Pedagogický časopis</t>
  </si>
  <si>
    <t>195/2016</t>
  </si>
  <si>
    <t>Branišová Zuzana, Mgr. art. PhD.</t>
  </si>
  <si>
    <t>Katalóg k umelecko-eduaktívnemu projektu ADD-SHARE-LEARN</t>
  </si>
  <si>
    <t>18.5.-31.12.2016</t>
  </si>
  <si>
    <t>Education, Audiovisual and Culture Executive Agency</t>
  </si>
  <si>
    <t>543541-LLP-1-2013-1-SI-KA1NWR</t>
  </si>
  <si>
    <t>Machajová Michaela, PhDr., PhD.</t>
  </si>
  <si>
    <t>e-Roma Resource</t>
  </si>
  <si>
    <t>01/01/2014 - 31/12/2015</t>
  </si>
  <si>
    <t>Solvei Slovchem</t>
  </si>
  <si>
    <t>PhDr. Andrej Kállay, PhD.</t>
  </si>
  <si>
    <t>darovacia zmluva</t>
  </si>
  <si>
    <t>Vysoká škola sv. Alžbety</t>
  </si>
  <si>
    <t>prof. MUDr. Bohumil Chmelík, CSc.</t>
  </si>
  <si>
    <t>n.o. združenie Albert</t>
  </si>
  <si>
    <t>CEPUS</t>
  </si>
  <si>
    <t>doc. PhDr. Ondrej Botek, PhD.</t>
  </si>
  <si>
    <t>mobility VŠ učiteľov</t>
  </si>
  <si>
    <t>TF TU</t>
  </si>
  <si>
    <t>Mgr. Nemčeková</t>
  </si>
  <si>
    <t>D-15-104/0004-00</t>
  </si>
  <si>
    <t>Postavy biblických žien v teológii</t>
  </si>
  <si>
    <t>ThLic.Trebský</t>
  </si>
  <si>
    <t>D-15-104/0005-00</t>
  </si>
  <si>
    <t>Alkoholizmus ako pastoračná výzva</t>
  </si>
  <si>
    <t>UK TU</t>
  </si>
  <si>
    <t>FPU</t>
  </si>
  <si>
    <t>Mgr. Martina Radošovská</t>
  </si>
  <si>
    <t>Budovanie knižničného fondu UK TU</t>
  </si>
  <si>
    <t>1.7.-30.9.2016</t>
  </si>
  <si>
    <t>Spolu domáce</t>
  </si>
  <si>
    <t>Scholarhip mang. Servis</t>
  </si>
  <si>
    <t>Denisa Brežinová</t>
  </si>
  <si>
    <t>zahraničné štipendium študenta FZaSP</t>
  </si>
  <si>
    <t>Educational, Audiovisual and Culture Executive Agency</t>
  </si>
  <si>
    <t>527860-LLP-2012-SI-GRUNTVIG-GMP</t>
  </si>
  <si>
    <t xml:space="preserve">Nemčovská Eva, PhDr., PhD. </t>
  </si>
  <si>
    <t>FINALLY</t>
  </si>
  <si>
    <t>11/2012-10/2015</t>
  </si>
  <si>
    <t>Executive agency for health and consumers</t>
  </si>
  <si>
    <t>2013 62 09</t>
  </si>
  <si>
    <t>Majdan Marek, PhDr., PhD.</t>
  </si>
  <si>
    <t>Training packages for health professionals to improve access and quality of health services for migrants and ethnic minorities, including the Roma</t>
  </si>
  <si>
    <t>01/2014 - 12/2015</t>
  </si>
  <si>
    <t>European Comission</t>
  </si>
  <si>
    <t>Kállayová Daniela, doc.  PhDr., PhD.</t>
  </si>
  <si>
    <t>Supporting health coordination, assessments, planning, access to health care and capacity building in Member States under particular migratory pressure (SH-CAPAC)</t>
  </si>
  <si>
    <t>01/2016 - 12/2016</t>
  </si>
  <si>
    <t xml:space="preserve">Z-15-104/0013-00  </t>
  </si>
  <si>
    <t>15 počítačov pre TF TU</t>
  </si>
  <si>
    <t>Rektorát</t>
  </si>
  <si>
    <t>Slovenská akademická asociácia pre medzinárodnú spoluprácu - Národná agentúra programu Erasmus+ pre vzdelávanie a odbornú prípravu</t>
  </si>
  <si>
    <t>2015-1-SK01-KA103-008576</t>
  </si>
  <si>
    <t>Sečkárová Marta, Ing.</t>
  </si>
  <si>
    <t>Kľúčovej akcie 1 – Vzdelávacia mobilita jednotlivcov, Erasmus+</t>
  </si>
  <si>
    <t xml:space="preserve">2016-1-SK01-KA103-022132 </t>
  </si>
  <si>
    <t>Ministrestvo školstva, vey, výskumu a športu SR</t>
  </si>
  <si>
    <t>Spolu zahraničné</t>
  </si>
  <si>
    <t>Zdravotná</t>
  </si>
  <si>
    <t>Spolu v roku 2015</t>
  </si>
  <si>
    <t>Podiel v % 2015</t>
  </si>
  <si>
    <t>Ústav dejín</t>
  </si>
  <si>
    <t>ZZY - 2</t>
  </si>
  <si>
    <t>YZY - 1</t>
  </si>
  <si>
    <t>XXV - 1</t>
  </si>
  <si>
    <t>ZZX - 1</t>
  </si>
  <si>
    <t>ZZV - 1</t>
  </si>
  <si>
    <t>ZYZ - 2</t>
  </si>
  <si>
    <t>ZYY - 5</t>
  </si>
  <si>
    <t>ZYX - 2</t>
  </si>
  <si>
    <t>ZXZ - 2</t>
  </si>
  <si>
    <t>ZVZ - 4</t>
  </si>
  <si>
    <t>ZVY - 9</t>
  </si>
  <si>
    <t>ZVX - 4</t>
  </si>
  <si>
    <t>ZVV - 1</t>
  </si>
  <si>
    <t>ZZY - 6</t>
  </si>
  <si>
    <t>YYZ - 1</t>
  </si>
  <si>
    <t>ZYZ - 9</t>
  </si>
  <si>
    <t>YVZ - 1</t>
  </si>
  <si>
    <t>ZYY - 2</t>
  </si>
  <si>
    <t>ZYX - 3</t>
  </si>
  <si>
    <t>ZYV - 6</t>
  </si>
  <si>
    <t>ZVY - 6</t>
  </si>
  <si>
    <t>ZVX - 1</t>
  </si>
  <si>
    <t>ZVV - 2</t>
  </si>
  <si>
    <t>ZZY</t>
  </si>
  <si>
    <t>Balážová Mária</t>
  </si>
  <si>
    <t>Mária Balážová - Ženská geometria</t>
  </si>
  <si>
    <t>Galéria Z, Bratislava</t>
  </si>
  <si>
    <t>Gajdoš Roman</t>
  </si>
  <si>
    <t>ZZX</t>
  </si>
  <si>
    <t>Rónaiová Veronika</t>
  </si>
  <si>
    <t>Veronika Rónaiová / Avionské slečny, aneb animace věčného tance umění</t>
  </si>
  <si>
    <t>Městská galerie Panský dvůr, Veselí nad Moravou</t>
  </si>
  <si>
    <t>ZZV</t>
  </si>
  <si>
    <t>Veronika Rónaiová - Návraty a vízie</t>
  </si>
  <si>
    <t>Oravská galéria, Dolný Kubín</t>
  </si>
  <si>
    <t>ZYZ</t>
  </si>
  <si>
    <t>Zervan Marian</t>
  </si>
  <si>
    <t>Biennale di Venezia / The Venice Biennale / 15. Mostra Internazionale di Architettura 2016 : Care (Sorge) for architecture : asking the arché of architecture to dance /Starosť o architektúru : vyzvanie arché architektúry do tanca</t>
  </si>
  <si>
    <t>Benátky, Taliansko</t>
  </si>
  <si>
    <t>ZYY</t>
  </si>
  <si>
    <t>Baláž Blažej</t>
  </si>
  <si>
    <t>Spoločensky živí / Socially alive</t>
  </si>
  <si>
    <t>Umelka, Galéria slovenskej výtvarnej únie, Bratislava</t>
  </si>
  <si>
    <t>Branišová Zuzana</t>
  </si>
  <si>
    <t>Blažo Cyril</t>
  </si>
  <si>
    <t>ZYX</t>
  </si>
  <si>
    <t>ArTrnava - umeniei zo zbierok Galérie Jána Koniarka v Trnave po roku 1989 / Modern Art Slovakia : Kunst aus Trnava</t>
  </si>
  <si>
    <t>Landesgalerie Burgenland, Eisenstadt</t>
  </si>
  <si>
    <t>XII. Trienále akvarelu / 12th triennial of aquarelle</t>
  </si>
  <si>
    <t>Novohradské múzem a galéria, Lučenec</t>
  </si>
  <si>
    <t>ZXZ</t>
  </si>
  <si>
    <t>Blažej Baláž: THEIRONICCURTAIN</t>
  </si>
  <si>
    <t>Osten Museum of Drawing, Skopje</t>
  </si>
  <si>
    <t>Mária Balážová: Female - Male</t>
  </si>
  <si>
    <t>ZVZ</t>
  </si>
  <si>
    <t>On Directing Air</t>
  </si>
  <si>
    <t>AMT Project Gallery, Bratislava</t>
  </si>
  <si>
    <t>Osten biennial of drawing 2016</t>
  </si>
  <si>
    <t>Skopje, Macedónsko</t>
  </si>
  <si>
    <t>Scythia 11 : 11th International biennial of contemporary textile art</t>
  </si>
  <si>
    <t>Kherson Local Lore Museum, Kherson</t>
  </si>
  <si>
    <t>ZVY</t>
  </si>
  <si>
    <t>Umenie ducha / The art of the spirit : Sacral Elementum III.</t>
  </si>
  <si>
    <t>Galéria umelcov Spiša, Spišská Nová Ves</t>
  </si>
  <si>
    <t>Handle with care - Fragile - Thank you</t>
  </si>
  <si>
    <t>Photoport, Bratislava</t>
  </si>
  <si>
    <t>Názov: 40 rokov GJK</t>
  </si>
  <si>
    <t>Galéria Jána Koniarka v Trnave, Trnava</t>
  </si>
  <si>
    <t>Face to face : the 18th international minitextile exhibition</t>
  </si>
  <si>
    <t>6. bienále voľného výtvarného umenia / 6th biennial of creative visual arts</t>
  </si>
  <si>
    <t>Turčianska galéria v Martine, Martin</t>
  </si>
  <si>
    <t>ZVX</t>
  </si>
  <si>
    <t>VI. Bienala intercontinentala de grafica mica / VIth intercontinental biennial of small graphics 2016</t>
  </si>
  <si>
    <t>Inter-Art Foundation, Aiud</t>
  </si>
  <si>
    <t>Novembarski salon vizuelnih umetnosti 2016 / November salon of visual arts 2016</t>
  </si>
  <si>
    <t>Udruženje likovnih i primenjenih umetnika Kraljevo</t>
  </si>
  <si>
    <t>Četvrti internacionalni salon grafike / Fourth international salon of graphics</t>
  </si>
  <si>
    <t>Gradska galerija Kraljevo, Kraljevo</t>
  </si>
  <si>
    <t>ZVV</t>
  </si>
  <si>
    <t>Kunstverein selection 2016</t>
  </si>
  <si>
    <t>PRFR, Bratislava</t>
  </si>
  <si>
    <t>YZY</t>
  </si>
  <si>
    <t>Guillaume Michaela</t>
  </si>
  <si>
    <t>XXV</t>
  </si>
  <si>
    <t>Iná geometria</t>
  </si>
  <si>
    <t>Radnica, Trnava</t>
  </si>
  <si>
    <t>2.1.26. klasická archeológia</t>
  </si>
  <si>
    <t>2.1.5. etika</t>
  </si>
  <si>
    <t>3.1.13. sociálna psychológia a psychológia práce</t>
  </si>
  <si>
    <t>2.1.13. katolícka teológia</t>
  </si>
  <si>
    <t>2.1.2. systematická filozofia</t>
  </si>
  <si>
    <t>2.1.9. slovenské dejiny</t>
  </si>
  <si>
    <t>2.1.17. dejiny a teória umenia</t>
  </si>
  <si>
    <t>3.1.14. sociálna práca</t>
  </si>
  <si>
    <t>7.4.2. verejné zdravotníctvo</t>
  </si>
  <si>
    <t>7.4.3. laboratórne vyšetrovacie metódy v zdravotníctve</t>
  </si>
  <si>
    <t>Rozdiel 2015 a 2014</t>
  </si>
  <si>
    <t>Tabuľka č. 12: Informácie o záverečných prácach a rigoróznych prácach predložených na obhajobu v roku 2016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</si>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</sst>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0.0"/>
    <numFmt numFmtId="165" formatCode="0.000"/>
    <numFmt numFmtId="166" formatCode="0.0%"/>
    <numFmt numFmtId="167" formatCode="#,##0\ _€"/>
    <numFmt numFmtId="168" formatCode="#,##0.00\ &quot;€&quot;"/>
  </numFmts>
  <fonts count="36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6" fillId="0" borderId="0"/>
    <xf numFmtId="0" fontId="23" fillId="0" borderId="0"/>
  </cellStyleXfs>
  <cellXfs count="5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/>
    <xf numFmtId="0" fontId="0" fillId="0" borderId="0" xfId="0" applyBorder="1" applyAlignment="1"/>
    <xf numFmtId="0" fontId="5" fillId="0" borderId="0" xfId="0" applyFont="1"/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11" xfId="0" applyBorder="1"/>
    <xf numFmtId="0" fontId="8" fillId="0" borderId="0" xfId="0" applyFont="1" applyAlignment="1">
      <alignment vertical="center" wrapText="1"/>
    </xf>
    <xf numFmtId="0" fontId="1" fillId="0" borderId="0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5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5" fillId="0" borderId="1" xfId="0" applyFont="1" applyFill="1" applyBorder="1"/>
    <xf numFmtId="0" fontId="0" fillId="0" borderId="7" xfId="0" applyFill="1" applyBorder="1"/>
    <xf numFmtId="0" fontId="5" fillId="0" borderId="4" xfId="0" applyFont="1" applyFill="1" applyBorder="1"/>
    <xf numFmtId="0" fontId="0" fillId="0" borderId="8" xfId="0" applyFill="1" applyBorder="1"/>
    <xf numFmtId="0" fontId="5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5" fillId="2" borderId="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6" xfId="0" applyFont="1" applyBorder="1"/>
    <xf numFmtId="0" fontId="0" fillId="0" borderId="14" xfId="0" applyFill="1" applyBorder="1"/>
    <xf numFmtId="0" fontId="5" fillId="0" borderId="14" xfId="0" applyFont="1" applyFill="1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/>
    <xf numFmtId="164" fontId="10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5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5" fillId="2" borderId="1" xfId="0" applyFont="1" applyFill="1" applyBorder="1" applyAlignment="1">
      <alignment wrapText="1"/>
    </xf>
    <xf numFmtId="164" fontId="0" fillId="0" borderId="1" xfId="0" applyNumberFormat="1" applyBorder="1"/>
    <xf numFmtId="0" fontId="0" fillId="2" borderId="1" xfId="0" applyFill="1" applyBorder="1" applyAlignment="1"/>
    <xf numFmtId="0" fontId="5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0" xfId="0" applyFont="1" applyFill="1"/>
    <xf numFmtId="0" fontId="0" fillId="0" borderId="34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6" fillId="0" borderId="0" xfId="0" applyFont="1" applyFill="1"/>
    <xf numFmtId="0" fontId="16" fillId="0" borderId="0" xfId="0" applyFont="1"/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 wrapText="1"/>
    </xf>
    <xf numFmtId="3" fontId="18" fillId="0" borderId="0" xfId="0" applyNumberFormat="1" applyFont="1" applyFill="1" applyBorder="1" applyAlignment="1">
      <alignment vertical="top" wrapText="1"/>
    </xf>
    <xf numFmtId="0" fontId="17" fillId="0" borderId="0" xfId="0" applyFont="1" applyBorder="1" applyAlignment="1">
      <alignment vertical="top"/>
    </xf>
    <xf numFmtId="3" fontId="18" fillId="0" borderId="0" xfId="2" applyNumberFormat="1" applyFont="1" applyFill="1" applyBorder="1" applyAlignment="1">
      <alignment vertical="top" wrapText="1"/>
    </xf>
    <xf numFmtId="3" fontId="20" fillId="0" borderId="0" xfId="2" applyNumberFormat="1" applyFont="1" applyFill="1" applyBorder="1" applyAlignment="1">
      <alignment vertical="center" wrapText="1"/>
    </xf>
    <xf numFmtId="3" fontId="18" fillId="0" borderId="0" xfId="2" applyNumberFormat="1" applyFont="1" applyBorder="1" applyAlignment="1">
      <alignment vertical="top" wrapText="1"/>
    </xf>
    <xf numFmtId="3" fontId="18" fillId="0" borderId="0" xfId="2" applyNumberFormat="1" applyFont="1" applyBorder="1" applyAlignment="1">
      <alignment vertical="center" wrapText="1"/>
    </xf>
    <xf numFmtId="3" fontId="18" fillId="0" borderId="0" xfId="3" applyNumberFormat="1" applyFont="1" applyFill="1" applyBorder="1" applyAlignment="1">
      <alignment vertical="center" wrapText="1"/>
    </xf>
    <xf numFmtId="3" fontId="18" fillId="0" borderId="0" xfId="4" applyNumberFormat="1" applyFont="1" applyFill="1" applyBorder="1" applyAlignment="1">
      <alignment vertical="center" wrapText="1"/>
    </xf>
    <xf numFmtId="3" fontId="18" fillId="0" borderId="0" xfId="5" applyNumberFormat="1" applyFont="1" applyFill="1" applyBorder="1" applyAlignment="1">
      <alignment vertical="center" wrapText="1"/>
    </xf>
    <xf numFmtId="0" fontId="17" fillId="0" borderId="0" xfId="0" applyFont="1" applyBorder="1" applyAlignment="1"/>
    <xf numFmtId="0" fontId="7" fillId="0" borderId="0" xfId="0" applyFont="1" applyAlignment="1">
      <alignment vertical="center"/>
    </xf>
    <xf numFmtId="0" fontId="17" fillId="0" borderId="0" xfId="0" applyFont="1" applyBorder="1" applyAlignment="1">
      <alignment vertical="top" wrapText="1"/>
    </xf>
    <xf numFmtId="3" fontId="18" fillId="0" borderId="0" xfId="3" applyNumberFormat="1" applyFont="1" applyFill="1" applyBorder="1" applyAlignment="1">
      <alignment vertical="top" wrapText="1"/>
    </xf>
    <xf numFmtId="3" fontId="18" fillId="0" borderId="0" xfId="4" applyNumberFormat="1" applyFont="1" applyFill="1" applyBorder="1" applyAlignment="1">
      <alignment vertical="top" wrapText="1"/>
    </xf>
    <xf numFmtId="3" fontId="18" fillId="0" borderId="0" xfId="5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32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49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3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5" fillId="2" borderId="37" xfId="0" applyFont="1" applyFill="1" applyBorder="1"/>
    <xf numFmtId="0" fontId="5" fillId="2" borderId="43" xfId="0" applyFont="1" applyFill="1" applyBorder="1" applyAlignment="1"/>
    <xf numFmtId="0" fontId="5" fillId="2" borderId="50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3" xfId="0" applyFill="1" applyBorder="1"/>
    <xf numFmtId="0" fontId="0" fillId="2" borderId="40" xfId="0" applyFill="1" applyBorder="1"/>
    <xf numFmtId="0" fontId="5" fillId="2" borderId="42" xfId="0" applyFont="1" applyFill="1" applyBorder="1" applyAlignment="1">
      <alignment horizontal="left" vertical="center"/>
    </xf>
    <xf numFmtId="0" fontId="5" fillId="2" borderId="4" xfId="0" applyFont="1" applyFill="1" applyBorder="1"/>
    <xf numFmtId="0" fontId="0" fillId="0" borderId="32" xfId="0" applyBorder="1" applyAlignment="1">
      <alignment horizontal="center"/>
    </xf>
    <xf numFmtId="0" fontId="0" fillId="2" borderId="39" xfId="0" applyFill="1" applyBorder="1"/>
    <xf numFmtId="0" fontId="5" fillId="0" borderId="32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5" fillId="2" borderId="11" xfId="0" applyFont="1" applyFill="1" applyBorder="1"/>
    <xf numFmtId="0" fontId="5" fillId="2" borderId="33" xfId="0" applyFont="1" applyFill="1" applyBorder="1" applyAlignment="1">
      <alignment vertical="center" wrapText="1"/>
    </xf>
    <xf numFmtId="0" fontId="5" fillId="2" borderId="15" xfId="0" applyFont="1" applyFill="1" applyBorder="1"/>
    <xf numFmtId="0" fontId="15" fillId="0" borderId="13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left"/>
    </xf>
    <xf numFmtId="0" fontId="21" fillId="2" borderId="1" xfId="1" applyNumberFormat="1" applyFont="1" applyFill="1" applyBorder="1"/>
    <xf numFmtId="0" fontId="21" fillId="0" borderId="32" xfId="0" applyFont="1" applyFill="1" applyBorder="1" applyAlignment="1">
      <alignment horizontal="left" wrapText="1"/>
    </xf>
    <xf numFmtId="0" fontId="21" fillId="0" borderId="1" xfId="1" applyNumberFormat="1" applyFont="1" applyFill="1" applyBorder="1"/>
    <xf numFmtId="0" fontId="21" fillId="0" borderId="32" xfId="0" applyFont="1" applyBorder="1" applyAlignment="1">
      <alignment horizontal="left" wrapText="1"/>
    </xf>
    <xf numFmtId="0" fontId="21" fillId="0" borderId="1" xfId="0" applyFont="1" applyBorder="1"/>
    <xf numFmtId="0" fontId="21" fillId="2" borderId="32" xfId="0" applyFont="1" applyFill="1" applyBorder="1" applyAlignment="1">
      <alignment horizontal="left" wrapText="1"/>
    </xf>
    <xf numFmtId="0" fontId="21" fillId="2" borderId="3" xfId="0" applyFont="1" applyFill="1" applyBorder="1"/>
    <xf numFmtId="0" fontId="21" fillId="2" borderId="27" xfId="0" applyFont="1" applyFill="1" applyBorder="1" applyAlignment="1">
      <alignment horizontal="left" wrapText="1"/>
    </xf>
    <xf numFmtId="164" fontId="21" fillId="2" borderId="13" xfId="1" applyNumberFormat="1" applyFont="1" applyFill="1" applyBorder="1"/>
    <xf numFmtId="0" fontId="21" fillId="0" borderId="0" xfId="0" applyFont="1" applyAlignment="1">
      <alignment horizontal="left"/>
    </xf>
    <xf numFmtId="0" fontId="21" fillId="0" borderId="8" xfId="0" applyFont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5" fillId="0" borderId="46" xfId="0" applyFont="1" applyBorder="1" applyAlignment="1">
      <alignment horizontal="center"/>
    </xf>
    <xf numFmtId="165" fontId="10" fillId="2" borderId="1" xfId="0" applyNumberFormat="1" applyFont="1" applyFill="1" applyBorder="1"/>
    <xf numFmtId="166" fontId="0" fillId="0" borderId="4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9" xfId="0" applyFill="1" applyBorder="1" applyAlignment="1">
      <alignment horizontal="left" wrapText="1"/>
    </xf>
    <xf numFmtId="0" fontId="0" fillId="0" borderId="5" xfId="0" applyFill="1" applyBorder="1"/>
    <xf numFmtId="0" fontId="0" fillId="0" borderId="5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14" fontId="5" fillId="0" borderId="4" xfId="0" applyNumberFormat="1" applyFont="1" applyBorder="1" applyAlignment="1">
      <alignment horizontal="left" wrapText="1"/>
    </xf>
    <xf numFmtId="0" fontId="28" fillId="0" borderId="0" xfId="0" applyFont="1"/>
    <xf numFmtId="0" fontId="0" fillId="0" borderId="55" xfId="0" applyFill="1" applyBorder="1"/>
    <xf numFmtId="0" fontId="0" fillId="0" borderId="34" xfId="0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4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25" fillId="0" borderId="1" xfId="0" applyFont="1" applyBorder="1"/>
    <xf numFmtId="4" fontId="25" fillId="0" borderId="1" xfId="0" applyNumberFormat="1" applyFont="1" applyBorder="1" applyAlignment="1">
      <alignment vertical="center"/>
    </xf>
    <xf numFmtId="167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wrapText="1"/>
    </xf>
    <xf numFmtId="0" fontId="25" fillId="3" borderId="1" xfId="0" applyFont="1" applyFill="1" applyBorder="1"/>
    <xf numFmtId="4" fontId="25" fillId="3" borderId="1" xfId="0" applyNumberFormat="1" applyFont="1" applyFill="1" applyBorder="1" applyAlignment="1">
      <alignment vertical="center"/>
    </xf>
    <xf numFmtId="0" fontId="25" fillId="0" borderId="4" xfId="0" applyFont="1" applyBorder="1" applyAlignment="1">
      <alignment wrapText="1"/>
    </xf>
    <xf numFmtId="49" fontId="25" fillId="0" borderId="4" xfId="0" applyNumberFormat="1" applyFont="1" applyBorder="1" applyAlignment="1">
      <alignment wrapText="1"/>
    </xf>
    <xf numFmtId="49" fontId="25" fillId="0" borderId="1" xfId="0" applyNumberFormat="1" applyFont="1" applyBorder="1" applyAlignment="1">
      <alignment wrapText="1"/>
    </xf>
    <xf numFmtId="4" fontId="25" fillId="0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4" fontId="0" fillId="4" borderId="1" xfId="0" applyNumberFormat="1" applyFill="1" applyBorder="1" applyAlignment="1">
      <alignment horizontal="right" vertical="center"/>
    </xf>
    <xf numFmtId="0" fontId="16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8" fontId="0" fillId="0" borderId="1" xfId="0" applyNumberFormat="1" applyFill="1" applyBorder="1" applyAlignment="1">
      <alignment wrapText="1"/>
    </xf>
    <xf numFmtId="0" fontId="0" fillId="0" borderId="5" xfId="0" applyBorder="1" applyAlignment="1">
      <alignment vertical="top" wrapText="1"/>
    </xf>
    <xf numFmtId="49" fontId="5" fillId="0" borderId="5" xfId="0" applyNumberFormat="1" applyFont="1" applyBorder="1" applyAlignment="1">
      <alignment horizontal="center" vertical="top" wrapText="1"/>
    </xf>
    <xf numFmtId="168" fontId="5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0" fontId="5" fillId="0" borderId="3" xfId="0" applyFont="1" applyBorder="1"/>
    <xf numFmtId="4" fontId="0" fillId="0" borderId="4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wrapText="1"/>
    </xf>
    <xf numFmtId="4" fontId="0" fillId="0" borderId="4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0" fillId="0" borderId="8" xfId="0" applyFill="1" applyBorder="1" applyAlignment="1">
      <alignment wrapText="1"/>
    </xf>
    <xf numFmtId="0" fontId="0" fillId="0" borderId="2" xfId="0" applyFill="1" applyBorder="1"/>
    <xf numFmtId="0" fontId="5" fillId="0" borderId="4" xfId="0" applyFont="1" applyFill="1" applyBorder="1" applyAlignment="1">
      <alignment horizontal="justify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vertical="center"/>
    </xf>
    <xf numFmtId="167" fontId="5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1" xfId="0" applyFont="1" applyBorder="1"/>
    <xf numFmtId="4" fontId="16" fillId="0" borderId="1" xfId="0" applyNumberFormat="1" applyFont="1" applyBorder="1" applyAlignment="1">
      <alignment vertical="center"/>
    </xf>
    <xf numFmtId="0" fontId="5" fillId="4" borderId="1" xfId="0" applyFont="1" applyFill="1" applyBorder="1"/>
    <xf numFmtId="0" fontId="0" fillId="0" borderId="4" xfId="0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top" wrapText="1"/>
    </xf>
    <xf numFmtId="168" fontId="5" fillId="0" borderId="4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4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top" indent="2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justify"/>
    </xf>
    <xf numFmtId="0" fontId="5" fillId="0" borderId="8" xfId="0" applyFont="1" applyBorder="1" applyAlignment="1"/>
    <xf numFmtId="0" fontId="0" fillId="0" borderId="9" xfId="0" applyBorder="1" applyAlignment="1"/>
    <xf numFmtId="0" fontId="0" fillId="0" borderId="2" xfId="0" applyBorder="1" applyAlignment="1"/>
    <xf numFmtId="1" fontId="0" fillId="4" borderId="1" xfId="0" applyNumberFormat="1" applyFill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4" borderId="1" xfId="0" applyFont="1" applyFill="1" applyBorder="1"/>
    <xf numFmtId="0" fontId="5" fillId="0" borderId="4" xfId="0" applyFont="1" applyBorder="1" applyAlignment="1">
      <alignment vertical="top"/>
    </xf>
    <xf numFmtId="0" fontId="0" fillId="0" borderId="5" xfId="0" applyBorder="1"/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5" fillId="0" borderId="3" xfId="0" applyFont="1" applyBorder="1" applyAlignment="1">
      <alignment wrapText="1"/>
    </xf>
    <xf numFmtId="4" fontId="0" fillId="0" borderId="3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 wrapText="1"/>
    </xf>
    <xf numFmtId="4" fontId="32" fillId="0" borderId="4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4" fontId="32" fillId="0" borderId="1" xfId="0" applyNumberFormat="1" applyFont="1" applyBorder="1" applyAlignment="1">
      <alignment horizontal="right" vertical="center"/>
    </xf>
    <xf numFmtId="8" fontId="32" fillId="0" borderId="1" xfId="0" applyNumberFormat="1" applyFont="1" applyBorder="1" applyAlignment="1">
      <alignment vertical="center"/>
    </xf>
    <xf numFmtId="4" fontId="32" fillId="0" borderId="1" xfId="0" applyNumberFormat="1" applyFont="1" applyFill="1" applyBorder="1" applyAlignment="1">
      <alignment vertical="center"/>
    </xf>
    <xf numFmtId="168" fontId="32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0" fillId="4" borderId="4" xfId="0" applyFill="1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5" fillId="0" borderId="3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4" fontId="21" fillId="2" borderId="1" xfId="0" applyNumberFormat="1" applyFont="1" applyFill="1" applyBorder="1"/>
    <xf numFmtId="4" fontId="21" fillId="2" borderId="8" xfId="0" applyNumberFormat="1" applyFont="1" applyFill="1" applyBorder="1"/>
    <xf numFmtId="4" fontId="21" fillId="2" borderId="48" xfId="0" applyNumberFormat="1" applyFont="1" applyFill="1" applyBorder="1" applyAlignment="1">
      <alignment horizontal="center" vertical="center" wrapText="1"/>
    </xf>
    <xf numFmtId="4" fontId="21" fillId="2" borderId="53" xfId="0" applyNumberFormat="1" applyFont="1" applyFill="1" applyBorder="1"/>
    <xf numFmtId="4" fontId="21" fillId="2" borderId="51" xfId="0" applyNumberFormat="1" applyFont="1" applyFill="1" applyBorder="1"/>
    <xf numFmtId="4" fontId="21" fillId="2" borderId="41" xfId="0" applyNumberFormat="1" applyFont="1" applyFill="1" applyBorder="1"/>
    <xf numFmtId="4" fontId="21" fillId="0" borderId="1" xfId="0" applyNumberFormat="1" applyFont="1" applyFill="1" applyBorder="1"/>
    <xf numFmtId="4" fontId="21" fillId="0" borderId="8" xfId="0" applyNumberFormat="1" applyFont="1" applyFill="1" applyBorder="1"/>
    <xf numFmtId="4" fontId="21" fillId="0" borderId="41" xfId="0" applyNumberFormat="1" applyFont="1" applyFill="1" applyBorder="1"/>
    <xf numFmtId="4" fontId="21" fillId="0" borderId="32" xfId="0" applyNumberFormat="1" applyFont="1" applyFill="1" applyBorder="1"/>
    <xf numFmtId="4" fontId="21" fillId="0" borderId="39" xfId="0" applyNumberFormat="1" applyFont="1" applyFill="1" applyBorder="1"/>
    <xf numFmtId="4" fontId="21" fillId="0" borderId="1" xfId="0" applyNumberFormat="1" applyFont="1" applyBorder="1"/>
    <xf numFmtId="4" fontId="21" fillId="0" borderId="8" xfId="0" applyNumberFormat="1" applyFont="1" applyBorder="1"/>
    <xf numFmtId="4" fontId="21" fillId="0" borderId="41" xfId="0" applyNumberFormat="1" applyFont="1" applyBorder="1"/>
    <xf numFmtId="4" fontId="21" fillId="0" borderId="32" xfId="0" applyNumberFormat="1" applyFont="1" applyBorder="1"/>
    <xf numFmtId="4" fontId="21" fillId="0" borderId="39" xfId="0" applyNumberFormat="1" applyFont="1" applyBorder="1"/>
    <xf numFmtId="4" fontId="21" fillId="2" borderId="3" xfId="0" applyNumberFormat="1" applyFont="1" applyFill="1" applyBorder="1"/>
    <xf numFmtId="4" fontId="21" fillId="2" borderId="17" xfId="0" applyNumberFormat="1" applyFont="1" applyFill="1" applyBorder="1"/>
    <xf numFmtId="4" fontId="21" fillId="2" borderId="36" xfId="0" applyNumberFormat="1" applyFont="1" applyFill="1" applyBorder="1"/>
    <xf numFmtId="4" fontId="21" fillId="2" borderId="13" xfId="1" applyNumberFormat="1" applyFont="1" applyFill="1" applyBorder="1"/>
    <xf numFmtId="4" fontId="21" fillId="2" borderId="52" xfId="1" applyNumberFormat="1" applyFont="1" applyFill="1" applyBorder="1"/>
    <xf numFmtId="4" fontId="21" fillId="2" borderId="31" xfId="1" applyNumberFormat="1" applyFont="1" applyFill="1" applyBorder="1"/>
    <xf numFmtId="0" fontId="31" fillId="0" borderId="0" xfId="0" applyFont="1" applyFill="1" applyBorder="1"/>
    <xf numFmtId="0" fontId="31" fillId="0" borderId="0" xfId="0" applyFont="1" applyFill="1" applyAlignment="1">
      <alignment horizont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/>
    </xf>
    <xf numFmtId="0" fontId="32" fillId="0" borderId="37" xfId="0" applyFont="1" applyBorder="1" applyAlignment="1">
      <alignment vertical="center" wrapText="1"/>
    </xf>
    <xf numFmtId="0" fontId="32" fillId="0" borderId="4" xfId="0" applyFont="1" applyFill="1" applyBorder="1"/>
    <xf numFmtId="0" fontId="32" fillId="0" borderId="45" xfId="0" applyFont="1" applyBorder="1" applyAlignment="1">
      <alignment vertical="center" wrapText="1"/>
    </xf>
    <xf numFmtId="0" fontId="32" fillId="0" borderId="1" xfId="0" applyFont="1" applyFill="1" applyBorder="1"/>
    <xf numFmtId="0" fontId="31" fillId="0" borderId="45" xfId="0" applyFont="1" applyBorder="1" applyAlignment="1">
      <alignment vertical="center" wrapText="1"/>
    </xf>
    <xf numFmtId="0" fontId="31" fillId="2" borderId="1" xfId="0" applyFont="1" applyFill="1" applyBorder="1"/>
    <xf numFmtId="0" fontId="32" fillId="0" borderId="0" xfId="0" applyFont="1" applyFill="1" applyBorder="1"/>
    <xf numFmtId="0" fontId="32" fillId="0" borderId="56" xfId="0" applyFont="1" applyBorder="1" applyAlignment="1">
      <alignment vertical="center" wrapText="1"/>
    </xf>
    <xf numFmtId="0" fontId="32" fillId="0" borderId="57" xfId="0" applyFont="1" applyBorder="1" applyAlignment="1">
      <alignment vertical="center" wrapText="1"/>
    </xf>
    <xf numFmtId="0" fontId="31" fillId="0" borderId="57" xfId="0" applyFont="1" applyBorder="1" applyAlignment="1">
      <alignment vertical="center" wrapText="1"/>
    </xf>
    <xf numFmtId="0" fontId="32" fillId="2" borderId="1" xfId="0" applyFont="1" applyFill="1" applyBorder="1"/>
    <xf numFmtId="164" fontId="32" fillId="2" borderId="1" xfId="0" applyNumberFormat="1" applyFont="1" applyFill="1" applyBorder="1"/>
    <xf numFmtId="0" fontId="32" fillId="0" borderId="0" xfId="0" applyFont="1"/>
    <xf numFmtId="0" fontId="34" fillId="6" borderId="1" xfId="8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5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wrapText="1"/>
    </xf>
    <xf numFmtId="0" fontId="35" fillId="0" borderId="1" xfId="0" applyFont="1" applyBorder="1"/>
    <xf numFmtId="0" fontId="34" fillId="7" borderId="1" xfId="8" applyFont="1" applyFill="1" applyBorder="1" applyAlignment="1" applyProtection="1">
      <alignment horizontal="center" wrapText="1"/>
      <protection locked="0"/>
    </xf>
    <xf numFmtId="0" fontId="34" fillId="8" borderId="1" xfId="8" applyFont="1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4" xfId="0" applyNumberFormat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164" fontId="0" fillId="0" borderId="2" xfId="0" applyNumberFormat="1" applyBorder="1"/>
    <xf numFmtId="164" fontId="5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3" fontId="24" fillId="0" borderId="0" xfId="2" applyNumberFormat="1" applyFont="1" applyBorder="1" applyAlignment="1">
      <alignment vertical="top" wrapText="1"/>
    </xf>
    <xf numFmtId="3" fontId="24" fillId="0" borderId="0" xfId="3" applyNumberFormat="1" applyFont="1" applyFill="1" applyBorder="1" applyAlignment="1">
      <alignment vertical="top" wrapText="1"/>
    </xf>
    <xf numFmtId="3" fontId="24" fillId="0" borderId="0" xfId="4" applyNumberFormat="1" applyFont="1" applyFill="1" applyBorder="1" applyAlignment="1">
      <alignment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3" fillId="0" borderId="0" xfId="0" applyFont="1" applyBorder="1" applyAlignment="1">
      <alignment vertical="top"/>
    </xf>
    <xf numFmtId="3" fontId="24" fillId="0" borderId="0" xfId="5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3" fontId="24" fillId="0" borderId="0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3" fontId="24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52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7" fillId="0" borderId="3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18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5" fillId="0" borderId="1" xfId="0" applyFont="1" applyBorder="1" applyAlignment="1"/>
    <xf numFmtId="0" fontId="0" fillId="0" borderId="1" xfId="0" applyBorder="1" applyAlignment="1"/>
    <xf numFmtId="0" fontId="7" fillId="0" borderId="0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8" xfId="0" applyFont="1" applyBorder="1" applyAlignment="1"/>
    <xf numFmtId="0" fontId="0" fillId="0" borderId="9" xfId="0" applyBorder="1" applyAlignment="1"/>
    <xf numFmtId="0" fontId="0" fillId="0" borderId="2" xfId="0" applyBorder="1" applyAlignment="1"/>
    <xf numFmtId="0" fontId="31" fillId="0" borderId="35" xfId="0" applyFont="1" applyFill="1" applyBorder="1" applyAlignment="1">
      <alignment horizontal="center" wrapText="1"/>
    </xf>
    <xf numFmtId="0" fontId="0" fillId="0" borderId="19" xfId="0" applyBorder="1"/>
  </cellXfs>
  <cellStyles count="9">
    <cellStyle name="Normálna" xfId="0" builtinId="0"/>
    <cellStyle name="Normálna 2" xfId="7"/>
    <cellStyle name="Normálna 3" xfId="6"/>
    <cellStyle name="normálne_Databazy_VVŠ_2006_ severská" xfId="3"/>
    <cellStyle name="normálne_euca_sumar08_v2" xfId="8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5" sqref="A5:I5"/>
    </sheetView>
  </sheetViews>
  <sheetFormatPr defaultRowHeight="15.75" x14ac:dyDescent="0.25"/>
  <sheetData>
    <row r="1" spans="1:9" ht="120.75" customHeight="1" x14ac:dyDescent="0.25">
      <c r="A1" s="435" t="s">
        <v>221</v>
      </c>
      <c r="B1" s="435"/>
      <c r="C1" s="435"/>
      <c r="D1" s="435"/>
      <c r="E1" s="435"/>
      <c r="F1" s="435"/>
      <c r="G1" s="435"/>
      <c r="H1" s="435"/>
      <c r="I1" s="435"/>
    </row>
    <row r="2" spans="1:9" ht="61.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</row>
    <row r="3" spans="1:9" ht="61.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</row>
    <row r="4" spans="1:9" ht="61.5" customHeight="1" x14ac:dyDescent="0.25"/>
    <row r="5" spans="1:9" ht="45.75" x14ac:dyDescent="0.65">
      <c r="A5" s="433" t="s">
        <v>195</v>
      </c>
      <c r="B5" s="433"/>
      <c r="C5" s="433"/>
      <c r="D5" s="433"/>
      <c r="E5" s="433"/>
      <c r="F5" s="433"/>
      <c r="G5" s="433"/>
      <c r="H5" s="433"/>
      <c r="I5" s="433"/>
    </row>
    <row r="6" spans="1:9" ht="61.5" x14ac:dyDescent="0.85">
      <c r="A6" s="434"/>
      <c r="B6" s="434"/>
      <c r="C6" s="434"/>
      <c r="D6" s="434"/>
      <c r="E6" s="434"/>
      <c r="F6" s="434"/>
      <c r="G6" s="434"/>
      <c r="H6" s="434"/>
      <c r="I6" s="434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sqref="A1:XFD1048576"/>
    </sheetView>
  </sheetViews>
  <sheetFormatPr defaultRowHeight="15.75" x14ac:dyDescent="0.25"/>
  <cols>
    <col min="1" max="1" width="22.125" customWidth="1"/>
    <col min="2" max="2" width="11.125" customWidth="1"/>
    <col min="7" max="7" width="6.25" customWidth="1"/>
    <col min="8" max="8" width="5.75" customWidth="1"/>
    <col min="9" max="9" width="9" customWidth="1"/>
  </cols>
  <sheetData>
    <row r="1" spans="1:10" ht="67.5" customHeight="1" x14ac:dyDescent="0.25">
      <c r="A1" s="491" t="s">
        <v>252</v>
      </c>
      <c r="B1" s="491"/>
      <c r="C1" s="491"/>
      <c r="D1" s="491"/>
      <c r="E1" s="491"/>
      <c r="F1" s="491"/>
      <c r="G1" s="491"/>
      <c r="H1" s="491"/>
      <c r="I1" s="491"/>
      <c r="J1" s="44"/>
    </row>
    <row r="2" spans="1:10" s="7" customFormat="1" ht="16.5" thickBot="1" x14ac:dyDescent="0.3">
      <c r="A2" s="52"/>
      <c r="B2" s="90"/>
      <c r="C2" s="506" t="s">
        <v>140</v>
      </c>
      <c r="D2" s="507"/>
      <c r="E2" s="507"/>
      <c r="F2" s="507"/>
      <c r="G2" s="507"/>
      <c r="H2" s="507"/>
      <c r="I2" s="508"/>
      <c r="J2" s="40"/>
    </row>
    <row r="3" spans="1:10" s="7" customFormat="1" ht="55.5" customHeight="1" thickBot="1" x14ac:dyDescent="0.3">
      <c r="A3" s="91" t="s">
        <v>68</v>
      </c>
      <c r="B3" s="71" t="s">
        <v>139</v>
      </c>
      <c r="C3" s="71" t="s">
        <v>69</v>
      </c>
      <c r="D3" s="71" t="s">
        <v>222</v>
      </c>
      <c r="E3" s="71" t="s">
        <v>216</v>
      </c>
      <c r="F3" s="71" t="s">
        <v>214</v>
      </c>
      <c r="G3" s="71" t="s">
        <v>194</v>
      </c>
      <c r="H3" s="71" t="s">
        <v>180</v>
      </c>
      <c r="I3" s="71" t="s">
        <v>141</v>
      </c>
      <c r="J3" s="41"/>
    </row>
    <row r="4" spans="1:10" s="7" customFormat="1" x14ac:dyDescent="0.25">
      <c r="A4" s="23" t="s">
        <v>290</v>
      </c>
      <c r="B4" s="12"/>
      <c r="C4" s="69"/>
      <c r="D4" s="238" t="s">
        <v>291</v>
      </c>
      <c r="E4" s="238" t="s">
        <v>291</v>
      </c>
      <c r="F4" s="238" t="s">
        <v>291</v>
      </c>
      <c r="G4" s="238" t="s">
        <v>291</v>
      </c>
      <c r="H4" s="238" t="s">
        <v>291</v>
      </c>
      <c r="I4" s="238" t="s">
        <v>291</v>
      </c>
    </row>
    <row r="5" spans="1:10" s="7" customFormat="1" x14ac:dyDescent="0.25">
      <c r="A5" s="2" t="s">
        <v>21</v>
      </c>
      <c r="B5" s="49">
        <v>1</v>
      </c>
      <c r="C5" s="2" t="s">
        <v>292</v>
      </c>
      <c r="D5" s="123">
        <f>SUM(5+2)/2</f>
        <v>3.5</v>
      </c>
      <c r="E5" s="123">
        <f>SUM(30+4)/2</f>
        <v>17</v>
      </c>
      <c r="F5" s="123">
        <f>SUM(54+46)/2</f>
        <v>50</v>
      </c>
      <c r="G5" s="123">
        <f>SUM(38+58)/2</f>
        <v>48</v>
      </c>
      <c r="H5" s="123">
        <f>SUM(43+59)/2</f>
        <v>51</v>
      </c>
      <c r="I5" s="123">
        <f>SUM(50+57)/2</f>
        <v>53.5</v>
      </c>
    </row>
    <row r="6" spans="1:10" s="7" customFormat="1" x14ac:dyDescent="0.25">
      <c r="A6" s="2" t="s">
        <v>21</v>
      </c>
      <c r="B6" s="49">
        <v>1</v>
      </c>
      <c r="C6" s="2" t="s">
        <v>293</v>
      </c>
      <c r="D6" s="123">
        <f>SUM(10+0)/2</f>
        <v>5</v>
      </c>
      <c r="E6" s="123">
        <f>SUM(6+14)/2</f>
        <v>10</v>
      </c>
      <c r="F6" s="123">
        <f>SUM(100+13)/2</f>
        <v>56.5</v>
      </c>
      <c r="G6" s="123">
        <f>SUM(100+37)/2</f>
        <v>68.5</v>
      </c>
      <c r="H6" s="123">
        <f>SUM(0+25)/2</f>
        <v>12.5</v>
      </c>
      <c r="I6" s="123">
        <f>SUM(0+74)/2</f>
        <v>37</v>
      </c>
    </row>
    <row r="7" spans="1:10" s="7" customFormat="1" x14ac:dyDescent="0.25">
      <c r="A7" s="2" t="s">
        <v>23</v>
      </c>
      <c r="B7" s="49">
        <v>1</v>
      </c>
      <c r="C7" s="2" t="s">
        <v>292</v>
      </c>
      <c r="D7" s="123">
        <f>SUM(0+2+0)/3</f>
        <v>0.66666666666666663</v>
      </c>
      <c r="E7" s="123">
        <f>SUM(0+0+0)/3</f>
        <v>0</v>
      </c>
      <c r="F7" s="123">
        <f>SUM(83+46+67)/3</f>
        <v>65.333333333333329</v>
      </c>
      <c r="G7" s="123">
        <f>SUM(67+84)/2</f>
        <v>75.5</v>
      </c>
      <c r="H7" s="123">
        <f>SUM(73+68)/2</f>
        <v>70.5</v>
      </c>
      <c r="I7" s="123">
        <f>SUM(76+84)/2</f>
        <v>80</v>
      </c>
    </row>
    <row r="8" spans="1:10" s="7" customFormat="1" x14ac:dyDescent="0.25">
      <c r="A8" s="2" t="s">
        <v>23</v>
      </c>
      <c r="B8" s="49">
        <v>1</v>
      </c>
      <c r="C8" s="2" t="s">
        <v>293</v>
      </c>
      <c r="D8" s="123">
        <f>SUM(0+2+0)/3</f>
        <v>0.66666666666666663</v>
      </c>
      <c r="E8" s="123">
        <f>SUM(17+0+0)/3</f>
        <v>5.666666666666667</v>
      </c>
      <c r="F8" s="123">
        <f>SUM(70+34+72)/3</f>
        <v>58.666666666666664</v>
      </c>
      <c r="G8" s="123">
        <f>SUM(51+54)/2</f>
        <v>52.5</v>
      </c>
      <c r="H8" s="123">
        <f>SUM(71+0+50)/3</f>
        <v>40.333333333333336</v>
      </c>
      <c r="I8" s="123">
        <f>SUM(0+68)/2</f>
        <v>34</v>
      </c>
    </row>
    <row r="9" spans="1:10" s="7" customFormat="1" x14ac:dyDescent="0.25">
      <c r="A9" s="2" t="s">
        <v>26</v>
      </c>
      <c r="B9" s="49">
        <v>1</v>
      </c>
      <c r="C9" s="2" t="s">
        <v>292</v>
      </c>
      <c r="D9" s="123">
        <v>0</v>
      </c>
      <c r="E9" s="123">
        <v>0</v>
      </c>
      <c r="F9" s="123">
        <v>50.7</v>
      </c>
      <c r="G9" s="123">
        <v>68.8</v>
      </c>
      <c r="H9" s="123">
        <v>74.8</v>
      </c>
      <c r="I9" s="123">
        <v>85.5</v>
      </c>
    </row>
    <row r="10" spans="1:10" s="7" customFormat="1" x14ac:dyDescent="0.25">
      <c r="A10" s="2" t="s">
        <v>26</v>
      </c>
      <c r="B10" s="49">
        <v>1</v>
      </c>
      <c r="C10" s="2" t="s">
        <v>293</v>
      </c>
      <c r="D10" s="123">
        <v>0</v>
      </c>
      <c r="E10" s="123">
        <v>0</v>
      </c>
      <c r="F10" s="123">
        <v>15.4</v>
      </c>
      <c r="G10" s="123">
        <v>17.8</v>
      </c>
      <c r="H10" s="123">
        <v>22.6</v>
      </c>
      <c r="I10" s="123">
        <v>27.2</v>
      </c>
    </row>
    <row r="11" spans="1:10" s="7" customFormat="1" x14ac:dyDescent="0.25">
      <c r="A11" s="2" t="s">
        <v>20</v>
      </c>
      <c r="B11" s="49">
        <v>1</v>
      </c>
      <c r="C11" s="2" t="s">
        <v>292</v>
      </c>
      <c r="D11" s="123">
        <v>2</v>
      </c>
      <c r="E11" s="123">
        <v>3</v>
      </c>
      <c r="F11" s="123">
        <v>42</v>
      </c>
      <c r="G11" s="123">
        <v>44</v>
      </c>
      <c r="H11" s="123">
        <v>47</v>
      </c>
      <c r="I11" s="123">
        <v>68</v>
      </c>
    </row>
    <row r="12" spans="1:10" s="7" customFormat="1" x14ac:dyDescent="0.25">
      <c r="A12" s="2" t="s">
        <v>20</v>
      </c>
      <c r="B12" s="49">
        <v>1</v>
      </c>
      <c r="C12" s="2" t="s">
        <v>293</v>
      </c>
      <c r="D12" s="123">
        <v>6</v>
      </c>
      <c r="E12" s="123">
        <v>7</v>
      </c>
      <c r="F12" s="123">
        <v>45</v>
      </c>
      <c r="G12" s="123">
        <v>46</v>
      </c>
      <c r="H12" s="123">
        <v>58</v>
      </c>
      <c r="I12" s="123">
        <v>70</v>
      </c>
    </row>
    <row r="13" spans="1:10" s="7" customFormat="1" x14ac:dyDescent="0.25">
      <c r="A13" s="14" t="s">
        <v>39</v>
      </c>
      <c r="B13" s="49">
        <v>1</v>
      </c>
      <c r="C13" s="2" t="s">
        <v>292</v>
      </c>
      <c r="D13" s="2">
        <v>0</v>
      </c>
      <c r="E13" s="2">
        <v>0</v>
      </c>
      <c r="F13" s="2">
        <v>63</v>
      </c>
      <c r="G13" s="2">
        <v>77</v>
      </c>
      <c r="H13" s="2">
        <v>74</v>
      </c>
      <c r="I13" s="2">
        <v>78</v>
      </c>
    </row>
    <row r="14" spans="1:10" s="7" customFormat="1" ht="31.5" x14ac:dyDescent="0.25">
      <c r="A14" s="239" t="s">
        <v>39</v>
      </c>
      <c r="B14" s="49">
        <v>1</v>
      </c>
      <c r="C14" s="2" t="s">
        <v>293</v>
      </c>
      <c r="D14" s="2">
        <v>0</v>
      </c>
      <c r="E14" s="2">
        <v>0</v>
      </c>
      <c r="F14" s="2">
        <v>63</v>
      </c>
      <c r="G14" s="2">
        <v>85</v>
      </c>
      <c r="H14" s="2">
        <v>97</v>
      </c>
      <c r="I14" s="2">
        <v>85</v>
      </c>
    </row>
    <row r="15" spans="1:10" s="7" customFormat="1" x14ac:dyDescent="0.25">
      <c r="A15" s="240" t="s">
        <v>50</v>
      </c>
      <c r="B15" s="49"/>
      <c r="C15" s="2"/>
      <c r="D15" s="2"/>
      <c r="E15" s="2"/>
      <c r="F15" s="2"/>
      <c r="G15" s="2"/>
      <c r="H15" s="2"/>
      <c r="I15" s="2"/>
    </row>
    <row r="16" spans="1:10" s="7" customFormat="1" x14ac:dyDescent="0.25">
      <c r="A16" s="2" t="s">
        <v>21</v>
      </c>
      <c r="B16" s="49">
        <v>2</v>
      </c>
      <c r="C16" s="2" t="s">
        <v>292</v>
      </c>
      <c r="D16" s="123">
        <f>SUM(0+3)/2</f>
        <v>1.5</v>
      </c>
      <c r="E16" s="123">
        <f>SUM(33+82)/2</f>
        <v>57.5</v>
      </c>
      <c r="F16" s="123">
        <f>SUM(100+88)/2</f>
        <v>94</v>
      </c>
      <c r="G16" s="123">
        <f>SUM(95+92)/2</f>
        <v>93.5</v>
      </c>
      <c r="H16" s="123">
        <f>SUM(93+91)/2</f>
        <v>92</v>
      </c>
      <c r="I16" s="123">
        <f>SUM(92+93)/2</f>
        <v>92.5</v>
      </c>
    </row>
    <row r="17" spans="1:9" s="7" customFormat="1" x14ac:dyDescent="0.25">
      <c r="A17" s="2" t="s">
        <v>21</v>
      </c>
      <c r="B17" s="49">
        <v>2</v>
      </c>
      <c r="C17" s="2" t="s">
        <v>293</v>
      </c>
      <c r="D17" s="123">
        <f>SUM(0+0)/2</f>
        <v>0</v>
      </c>
      <c r="E17" s="123">
        <f>SUM(92+0)/2</f>
        <v>46</v>
      </c>
      <c r="F17" s="123">
        <f>SUM(85+0)/2</f>
        <v>42.5</v>
      </c>
      <c r="G17" s="123">
        <f>SUM(50+0)/2</f>
        <v>25</v>
      </c>
      <c r="H17" s="123">
        <f>SUM(0+80)/2</f>
        <v>40</v>
      </c>
      <c r="I17" s="123">
        <f>SUM(0+88)/2</f>
        <v>44</v>
      </c>
    </row>
    <row r="18" spans="1:9" x14ac:dyDescent="0.25">
      <c r="A18" s="2" t="s">
        <v>23</v>
      </c>
      <c r="B18" s="49">
        <v>2</v>
      </c>
      <c r="C18" s="2" t="s">
        <v>292</v>
      </c>
      <c r="D18" s="123">
        <f>SUM(7+0)/2</f>
        <v>3.5</v>
      </c>
      <c r="E18" s="123">
        <f>SUM(90+98)/2</f>
        <v>94</v>
      </c>
      <c r="F18" s="123">
        <f>SUM(97+83)/2</f>
        <v>90</v>
      </c>
      <c r="G18" s="123">
        <f>SUM(92+94)/2</f>
        <v>93</v>
      </c>
      <c r="H18" s="123">
        <f>SUM(97+94)/2</f>
        <v>95.5</v>
      </c>
      <c r="I18" s="123">
        <f>SUM(98+100)/2</f>
        <v>99</v>
      </c>
    </row>
    <row r="19" spans="1:9" x14ac:dyDescent="0.25">
      <c r="A19" s="2" t="s">
        <v>23</v>
      </c>
      <c r="B19" s="49">
        <v>2</v>
      </c>
      <c r="C19" s="2" t="s">
        <v>293</v>
      </c>
      <c r="D19" s="123">
        <v>0</v>
      </c>
      <c r="E19" s="123">
        <v>70</v>
      </c>
      <c r="F19" s="123">
        <v>96</v>
      </c>
      <c r="G19" s="123">
        <v>88</v>
      </c>
      <c r="H19" s="123">
        <v>84</v>
      </c>
      <c r="I19" s="123">
        <v>88</v>
      </c>
    </row>
    <row r="20" spans="1:9" x14ac:dyDescent="0.25">
      <c r="A20" s="2" t="s">
        <v>26</v>
      </c>
      <c r="B20" s="49">
        <v>2</v>
      </c>
      <c r="C20" s="2" t="s">
        <v>292</v>
      </c>
      <c r="D20" s="2">
        <v>0</v>
      </c>
      <c r="E20" s="2">
        <v>86.9</v>
      </c>
      <c r="F20" s="2">
        <v>88.2</v>
      </c>
      <c r="G20" s="2">
        <v>94.7</v>
      </c>
      <c r="H20" s="2">
        <v>93</v>
      </c>
      <c r="I20" s="2">
        <v>92.8</v>
      </c>
    </row>
    <row r="21" spans="1:9" x14ac:dyDescent="0.25">
      <c r="A21" s="2" t="s">
        <v>26</v>
      </c>
      <c r="B21" s="49">
        <v>2</v>
      </c>
      <c r="C21" s="2" t="s">
        <v>293</v>
      </c>
      <c r="D21" s="2">
        <v>0</v>
      </c>
      <c r="E21" s="2">
        <v>69.400000000000006</v>
      </c>
      <c r="F21" s="2">
        <v>78.7</v>
      </c>
      <c r="G21" s="2">
        <v>80.900000000000006</v>
      </c>
      <c r="H21" s="2">
        <v>74.2</v>
      </c>
      <c r="I21" s="2">
        <v>72.3</v>
      </c>
    </row>
    <row r="22" spans="1:9" ht="47.25" x14ac:dyDescent="0.25">
      <c r="A22" s="165" t="s">
        <v>20</v>
      </c>
      <c r="B22" s="49">
        <v>2</v>
      </c>
      <c r="C22" s="2" t="s">
        <v>292</v>
      </c>
      <c r="D22" s="2">
        <v>2</v>
      </c>
      <c r="E22" s="2">
        <v>73</v>
      </c>
      <c r="F22" s="2">
        <v>93</v>
      </c>
      <c r="G22" s="2">
        <v>88</v>
      </c>
      <c r="H22" s="2">
        <v>86</v>
      </c>
      <c r="I22" s="2">
        <v>93</v>
      </c>
    </row>
    <row r="23" spans="1:9" ht="47.25" x14ac:dyDescent="0.25">
      <c r="A23" s="165" t="s">
        <v>20</v>
      </c>
      <c r="B23" s="49">
        <v>2</v>
      </c>
      <c r="C23" s="2" t="s">
        <v>293</v>
      </c>
      <c r="D23" s="2">
        <v>5</v>
      </c>
      <c r="E23" s="2">
        <v>67</v>
      </c>
      <c r="F23" s="2">
        <v>83</v>
      </c>
      <c r="G23" s="2">
        <v>81</v>
      </c>
      <c r="H23" s="2">
        <v>84</v>
      </c>
      <c r="I23" s="2">
        <v>89</v>
      </c>
    </row>
    <row r="24" spans="1:9" x14ac:dyDescent="0.25">
      <c r="A24" s="2" t="s">
        <v>39</v>
      </c>
      <c r="B24" s="49">
        <v>2</v>
      </c>
      <c r="C24" s="2" t="s">
        <v>292</v>
      </c>
      <c r="D24" s="2">
        <v>0</v>
      </c>
      <c r="E24" s="2">
        <v>98</v>
      </c>
      <c r="F24" s="2">
        <v>95</v>
      </c>
      <c r="G24" s="2">
        <v>94</v>
      </c>
      <c r="H24" s="2">
        <v>96</v>
      </c>
      <c r="I24" s="2">
        <v>84</v>
      </c>
    </row>
    <row r="25" spans="1:9" x14ac:dyDescent="0.25">
      <c r="A25" s="2" t="s">
        <v>39</v>
      </c>
      <c r="B25" s="49">
        <v>2</v>
      </c>
      <c r="C25" s="2" t="s">
        <v>293</v>
      </c>
      <c r="D25" s="2">
        <v>0</v>
      </c>
      <c r="E25" s="2">
        <v>65</v>
      </c>
      <c r="F25" s="2">
        <v>93</v>
      </c>
      <c r="G25" s="2">
        <v>96</v>
      </c>
      <c r="H25" s="2">
        <v>81</v>
      </c>
      <c r="I25" s="2">
        <v>88</v>
      </c>
    </row>
    <row r="26" spans="1:9" x14ac:dyDescent="0.25">
      <c r="A26" s="240" t="s">
        <v>51</v>
      </c>
      <c r="B26" s="49"/>
      <c r="C26" s="2"/>
      <c r="D26" s="2"/>
      <c r="E26" s="2"/>
      <c r="F26" s="2"/>
      <c r="G26" s="2"/>
      <c r="H26" s="2"/>
      <c r="I26" s="2"/>
    </row>
    <row r="27" spans="1:9" x14ac:dyDescent="0.25">
      <c r="A27" s="2" t="s">
        <v>21</v>
      </c>
      <c r="B27" s="49">
        <v>3</v>
      </c>
      <c r="C27" s="2" t="s">
        <v>292</v>
      </c>
      <c r="D27" s="123">
        <f>SUM(0+25)/2</f>
        <v>12.5</v>
      </c>
      <c r="E27" s="123">
        <f>SUM(0+0)/2</f>
        <v>0</v>
      </c>
      <c r="F27" s="123">
        <f>SUM(33+33)/2</f>
        <v>33</v>
      </c>
      <c r="G27" s="123">
        <f>SUM(50+80)/2</f>
        <v>65</v>
      </c>
      <c r="H27" s="123">
        <f>SUM(100+75)/2</f>
        <v>87.5</v>
      </c>
      <c r="I27" s="123">
        <f>SUM(33+62)/2</f>
        <v>47.5</v>
      </c>
    </row>
    <row r="28" spans="1:9" x14ac:dyDescent="0.25">
      <c r="A28" s="2" t="s">
        <v>21</v>
      </c>
      <c r="B28" s="49">
        <v>3</v>
      </c>
      <c r="C28" s="2" t="s">
        <v>293</v>
      </c>
      <c r="D28" s="123">
        <f>SUM(0+0)/2</f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f>SUM(0+25)/2</f>
        <v>12.5</v>
      </c>
    </row>
    <row r="29" spans="1:9" x14ac:dyDescent="0.25">
      <c r="A29" s="2" t="s">
        <v>23</v>
      </c>
      <c r="B29" s="49">
        <v>3</v>
      </c>
      <c r="C29" s="2" t="s">
        <v>292</v>
      </c>
      <c r="D29" s="123">
        <f>SUM(0+0+0)/3</f>
        <v>0</v>
      </c>
      <c r="E29" s="123">
        <f>SUM(0+0+0)/3</f>
        <v>0</v>
      </c>
      <c r="F29" s="123">
        <f>SUM(100+100)/2</f>
        <v>100</v>
      </c>
      <c r="G29" s="123">
        <f>SUM(100+50)/2</f>
        <v>75</v>
      </c>
      <c r="H29" s="123">
        <f>SUM(100+50)/2</f>
        <v>75</v>
      </c>
      <c r="I29" s="123">
        <f>SUM(100+50)/2</f>
        <v>75</v>
      </c>
    </row>
    <row r="30" spans="1:9" x14ac:dyDescent="0.25">
      <c r="A30" s="2" t="s">
        <v>23</v>
      </c>
      <c r="B30" s="49">
        <v>3</v>
      </c>
      <c r="C30" s="2" t="s">
        <v>293</v>
      </c>
      <c r="D30" s="123">
        <f>SUM(0+0)/2</f>
        <v>0</v>
      </c>
      <c r="E30" s="123">
        <f t="shared" ref="E30" si="0">SUM(0+0)/2</f>
        <v>0</v>
      </c>
      <c r="F30" s="123">
        <v>50</v>
      </c>
      <c r="G30" s="123">
        <v>39</v>
      </c>
      <c r="H30" s="123">
        <v>0</v>
      </c>
      <c r="I30" s="123">
        <v>29</v>
      </c>
    </row>
    <row r="31" spans="1:9" x14ac:dyDescent="0.25">
      <c r="A31" s="2" t="s">
        <v>26</v>
      </c>
      <c r="B31" s="49">
        <v>3</v>
      </c>
      <c r="C31" s="2" t="s">
        <v>292</v>
      </c>
      <c r="D31" s="2">
        <v>0</v>
      </c>
      <c r="E31" s="2">
        <v>0</v>
      </c>
      <c r="F31" s="2">
        <v>50</v>
      </c>
      <c r="G31" s="2">
        <v>100</v>
      </c>
      <c r="H31" s="2">
        <v>85.7</v>
      </c>
      <c r="I31" s="2">
        <v>90.9</v>
      </c>
    </row>
    <row r="32" spans="1:9" x14ac:dyDescent="0.25">
      <c r="A32" s="2" t="s">
        <v>26</v>
      </c>
      <c r="B32" s="49">
        <v>3</v>
      </c>
      <c r="C32" s="2" t="s">
        <v>293</v>
      </c>
      <c r="D32" s="2">
        <v>0</v>
      </c>
      <c r="E32" s="2">
        <v>12.5</v>
      </c>
      <c r="F32" s="2">
        <v>42.1</v>
      </c>
      <c r="G32" s="2">
        <v>37.5</v>
      </c>
      <c r="H32" s="2">
        <v>54.8</v>
      </c>
      <c r="I32" s="2">
        <v>56.3</v>
      </c>
    </row>
    <row r="33" spans="1:9" ht="47.25" x14ac:dyDescent="0.25">
      <c r="A33" s="165" t="s">
        <v>20</v>
      </c>
      <c r="B33" s="49">
        <v>3</v>
      </c>
      <c r="C33" s="2" t="s">
        <v>292</v>
      </c>
      <c r="D33" s="2">
        <v>0</v>
      </c>
      <c r="E33" s="2">
        <v>0</v>
      </c>
      <c r="F33" s="2">
        <v>100</v>
      </c>
      <c r="G33" s="2">
        <v>91</v>
      </c>
      <c r="H33" s="2">
        <v>71</v>
      </c>
      <c r="I33" s="2">
        <v>100</v>
      </c>
    </row>
    <row r="34" spans="1:9" ht="47.25" x14ac:dyDescent="0.25">
      <c r="A34" s="165" t="s">
        <v>20</v>
      </c>
      <c r="B34" s="49">
        <v>3</v>
      </c>
      <c r="C34" s="2" t="s">
        <v>293</v>
      </c>
      <c r="D34" s="2">
        <v>0</v>
      </c>
      <c r="E34" s="2">
        <v>0</v>
      </c>
      <c r="F34" s="2">
        <v>0</v>
      </c>
      <c r="G34" s="2">
        <v>33</v>
      </c>
      <c r="H34" s="2">
        <v>0</v>
      </c>
      <c r="I34" s="2">
        <v>100</v>
      </c>
    </row>
    <row r="35" spans="1:9" x14ac:dyDescent="0.25">
      <c r="A35" s="2" t="s">
        <v>39</v>
      </c>
      <c r="B35" s="49">
        <v>3</v>
      </c>
      <c r="C35" s="2" t="s">
        <v>292</v>
      </c>
      <c r="D35" s="2">
        <v>0</v>
      </c>
      <c r="E35" s="2">
        <v>0</v>
      </c>
      <c r="F35" s="2">
        <v>50</v>
      </c>
      <c r="G35" s="2">
        <v>69</v>
      </c>
      <c r="H35" s="2">
        <v>100</v>
      </c>
      <c r="I35" s="2">
        <v>64</v>
      </c>
    </row>
    <row r="36" spans="1:9" x14ac:dyDescent="0.25">
      <c r="A36" s="2" t="s">
        <v>39</v>
      </c>
      <c r="B36" s="49">
        <v>3</v>
      </c>
      <c r="C36" s="2" t="s">
        <v>293</v>
      </c>
      <c r="D36" s="2">
        <v>0</v>
      </c>
      <c r="E36" s="2">
        <v>0</v>
      </c>
      <c r="F36" s="2">
        <v>57</v>
      </c>
      <c r="G36" s="2">
        <v>59</v>
      </c>
      <c r="H36" s="2">
        <v>11</v>
      </c>
      <c r="I36" s="2">
        <v>15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7" zoomScaleNormal="100" zoomScaleSheetLayoutView="100" workbookViewId="0">
      <selection activeCell="A24" sqref="A24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4" customFormat="1" ht="37.5" customHeight="1" x14ac:dyDescent="0.25">
      <c r="A1" s="512" t="s">
        <v>253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 s="4" customFormat="1" ht="16.5" thickBot="1" x14ac:dyDescent="0.3">
      <c r="A2" s="45" t="s">
        <v>254</v>
      </c>
      <c r="B2" s="45"/>
    </row>
    <row r="3" spans="1:11" s="4" customFormat="1" ht="15.75" customHeight="1" x14ac:dyDescent="0.25">
      <c r="A3" s="520" t="s">
        <v>52</v>
      </c>
      <c r="B3" s="509" t="s">
        <v>74</v>
      </c>
      <c r="C3" s="452" t="s">
        <v>215</v>
      </c>
      <c r="D3" s="452" t="s">
        <v>75</v>
      </c>
      <c r="E3" s="472"/>
      <c r="F3" s="519"/>
      <c r="G3" s="509" t="s">
        <v>76</v>
      </c>
      <c r="H3" s="452" t="s">
        <v>215</v>
      </c>
      <c r="I3" s="452" t="s">
        <v>77</v>
      </c>
      <c r="J3" s="472"/>
      <c r="K3" s="519"/>
    </row>
    <row r="4" spans="1:11" s="4" customFormat="1" ht="32.25" thickBot="1" x14ac:dyDescent="0.3">
      <c r="A4" s="521"/>
      <c r="B4" s="476"/>
      <c r="C4" s="477"/>
      <c r="D4" s="233" t="s">
        <v>15</v>
      </c>
      <c r="E4" s="233" t="s">
        <v>16</v>
      </c>
      <c r="F4" s="93" t="s">
        <v>17</v>
      </c>
      <c r="G4" s="476"/>
      <c r="H4" s="477"/>
      <c r="I4" s="233" t="s">
        <v>15</v>
      </c>
      <c r="J4" s="233" t="s">
        <v>16</v>
      </c>
      <c r="K4" s="93" t="s">
        <v>17</v>
      </c>
    </row>
    <row r="5" spans="1:11" s="4" customFormat="1" x14ac:dyDescent="0.25">
      <c r="A5" s="92" t="s">
        <v>275</v>
      </c>
      <c r="B5" s="92">
        <v>20</v>
      </c>
      <c r="C5" s="92">
        <v>11</v>
      </c>
      <c r="D5" s="92">
        <v>75</v>
      </c>
      <c r="E5" s="101">
        <v>6.5</v>
      </c>
      <c r="F5" s="101">
        <v>14</v>
      </c>
      <c r="G5" s="92">
        <v>3</v>
      </c>
      <c r="H5" s="92">
        <v>1</v>
      </c>
      <c r="I5" s="368">
        <v>20.5</v>
      </c>
      <c r="J5" s="101">
        <v>0</v>
      </c>
      <c r="K5" s="101">
        <v>0</v>
      </c>
    </row>
    <row r="6" spans="1:11" s="4" customFormat="1" x14ac:dyDescent="0.25">
      <c r="A6" s="92" t="s">
        <v>279</v>
      </c>
      <c r="B6" s="92">
        <v>19</v>
      </c>
      <c r="C6" s="92">
        <v>19</v>
      </c>
      <c r="D6" s="92">
        <v>87</v>
      </c>
      <c r="E6" s="101">
        <v>0</v>
      </c>
      <c r="F6" s="101">
        <v>0</v>
      </c>
      <c r="G6" s="92">
        <v>11</v>
      </c>
      <c r="H6" s="92">
        <v>6</v>
      </c>
      <c r="I6" s="368">
        <v>47</v>
      </c>
      <c r="J6" s="101">
        <v>2.5</v>
      </c>
      <c r="K6" s="101">
        <v>0</v>
      </c>
    </row>
    <row r="7" spans="1:11" s="4" customFormat="1" x14ac:dyDescent="0.25">
      <c r="A7" s="92" t="s">
        <v>745</v>
      </c>
      <c r="B7" s="92">
        <v>13</v>
      </c>
      <c r="C7" s="92">
        <v>13</v>
      </c>
      <c r="D7" s="92">
        <v>29</v>
      </c>
      <c r="E7" s="101">
        <v>0</v>
      </c>
      <c r="F7" s="101">
        <v>0</v>
      </c>
      <c r="G7" s="92">
        <v>14</v>
      </c>
      <c r="H7" s="92">
        <v>0</v>
      </c>
      <c r="I7" s="368">
        <v>0</v>
      </c>
      <c r="J7" s="101">
        <v>0</v>
      </c>
      <c r="K7" s="101">
        <v>2.66</v>
      </c>
    </row>
    <row r="8" spans="1:11" x14ac:dyDescent="0.25">
      <c r="A8" s="2" t="s">
        <v>281</v>
      </c>
      <c r="B8" s="2">
        <v>3</v>
      </c>
      <c r="C8" s="2">
        <v>1</v>
      </c>
      <c r="D8" s="2">
        <v>14</v>
      </c>
      <c r="E8" s="42">
        <v>0</v>
      </c>
      <c r="F8" s="42">
        <v>0</v>
      </c>
      <c r="G8" s="2">
        <v>0</v>
      </c>
      <c r="H8" s="2">
        <v>0</v>
      </c>
      <c r="I8" s="369">
        <v>0</v>
      </c>
      <c r="J8" s="42">
        <v>0</v>
      </c>
      <c r="K8" s="42">
        <v>0</v>
      </c>
    </row>
    <row r="9" spans="1:11" x14ac:dyDescent="0.25">
      <c r="A9" s="2" t="s">
        <v>277</v>
      </c>
      <c r="B9" s="2">
        <v>30</v>
      </c>
      <c r="C9" s="2">
        <v>16</v>
      </c>
      <c r="D9" s="2">
        <v>120</v>
      </c>
      <c r="E9" s="42">
        <v>0</v>
      </c>
      <c r="F9" s="42">
        <v>7</v>
      </c>
      <c r="G9" s="2">
        <v>8</v>
      </c>
      <c r="H9" s="2">
        <v>4</v>
      </c>
      <c r="I9" s="369">
        <v>25.5</v>
      </c>
      <c r="J9" s="42">
        <v>5</v>
      </c>
      <c r="K9" s="42">
        <v>13</v>
      </c>
    </row>
    <row r="10" spans="1:11" ht="16.5" thickBot="1" x14ac:dyDescent="0.3">
      <c r="A10" s="42"/>
      <c r="B10" s="172"/>
      <c r="C10" s="166"/>
      <c r="D10" s="166"/>
      <c r="E10" s="166"/>
      <c r="F10" s="167"/>
      <c r="G10" s="172"/>
      <c r="H10" s="166"/>
      <c r="I10" s="166"/>
      <c r="J10" s="166"/>
      <c r="K10" s="167"/>
    </row>
    <row r="11" spans="1:11" ht="16.5" thickBot="1" x14ac:dyDescent="0.3">
      <c r="A11" s="168" t="s">
        <v>56</v>
      </c>
      <c r="B11" s="173">
        <f>SUM(B5:B10)</f>
        <v>85</v>
      </c>
      <c r="C11" s="170">
        <f>SUM(C5:C10)</f>
        <v>60</v>
      </c>
      <c r="D11" s="170">
        <f t="shared" ref="D11:K11" si="0">SUM(D5:D10)</f>
        <v>325</v>
      </c>
      <c r="E11" s="170">
        <f t="shared" si="0"/>
        <v>6.5</v>
      </c>
      <c r="F11" s="171">
        <f t="shared" si="0"/>
        <v>21</v>
      </c>
      <c r="G11" s="173">
        <f t="shared" si="0"/>
        <v>36</v>
      </c>
      <c r="H11" s="170">
        <f t="shared" si="0"/>
        <v>11</v>
      </c>
      <c r="I11" s="170">
        <f t="shared" si="0"/>
        <v>93</v>
      </c>
      <c r="J11" s="170">
        <f t="shared" si="0"/>
        <v>7.5</v>
      </c>
      <c r="K11" s="171">
        <f t="shared" si="0"/>
        <v>15.66</v>
      </c>
    </row>
    <row r="13" spans="1:11" ht="16.5" thickBot="1" x14ac:dyDescent="0.3">
      <c r="A13" s="45" t="s">
        <v>217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customHeight="1" x14ac:dyDescent="0.25">
      <c r="A14" s="513" t="s">
        <v>52</v>
      </c>
      <c r="B14" s="510" t="s">
        <v>74</v>
      </c>
      <c r="C14" s="500" t="s">
        <v>215</v>
      </c>
      <c r="D14" s="516" t="s">
        <v>75</v>
      </c>
      <c r="E14" s="517"/>
      <c r="F14" s="518"/>
      <c r="G14" s="510" t="s">
        <v>76</v>
      </c>
      <c r="H14" s="500" t="s">
        <v>215</v>
      </c>
      <c r="I14" s="516" t="s">
        <v>77</v>
      </c>
      <c r="J14" s="517"/>
      <c r="K14" s="518"/>
    </row>
    <row r="15" spans="1:11" ht="32.25" thickBot="1" x14ac:dyDescent="0.3">
      <c r="A15" s="514"/>
      <c r="B15" s="511"/>
      <c r="C15" s="515"/>
      <c r="D15" s="233" t="s">
        <v>15</v>
      </c>
      <c r="E15" s="233" t="s">
        <v>16</v>
      </c>
      <c r="F15" s="93" t="s">
        <v>17</v>
      </c>
      <c r="G15" s="511"/>
      <c r="H15" s="515"/>
      <c r="I15" s="233" t="s">
        <v>15</v>
      </c>
      <c r="J15" s="233" t="s">
        <v>16</v>
      </c>
      <c r="K15" s="93" t="s">
        <v>17</v>
      </c>
    </row>
    <row r="16" spans="1:11" x14ac:dyDescent="0.25">
      <c r="A16" s="92" t="s">
        <v>275</v>
      </c>
      <c r="B16" s="92">
        <v>13</v>
      </c>
      <c r="C16" s="92">
        <v>9</v>
      </c>
      <c r="D16" s="92">
        <v>58.5</v>
      </c>
      <c r="E16" s="101">
        <v>0</v>
      </c>
      <c r="F16" s="101">
        <v>2</v>
      </c>
      <c r="G16" s="92">
        <v>3</v>
      </c>
      <c r="H16" s="92">
        <v>1</v>
      </c>
      <c r="I16" s="368">
        <v>10</v>
      </c>
      <c r="J16" s="101">
        <v>0</v>
      </c>
      <c r="K16" s="101">
        <v>0</v>
      </c>
    </row>
    <row r="17" spans="1:11" x14ac:dyDescent="0.25">
      <c r="A17" s="92" t="s">
        <v>279</v>
      </c>
      <c r="B17" s="92">
        <v>12</v>
      </c>
      <c r="C17" s="92">
        <v>11</v>
      </c>
      <c r="D17" s="92">
        <v>62</v>
      </c>
      <c r="E17" s="101">
        <v>0</v>
      </c>
      <c r="F17" s="101">
        <v>0</v>
      </c>
      <c r="G17" s="92">
        <v>16</v>
      </c>
      <c r="H17" s="92">
        <v>9</v>
      </c>
      <c r="I17" s="368">
        <v>60</v>
      </c>
      <c r="J17" s="101">
        <v>0</v>
      </c>
      <c r="K17" s="101">
        <v>2</v>
      </c>
    </row>
    <row r="18" spans="1:11" x14ac:dyDescent="0.25">
      <c r="A18" s="92" t="s">
        <v>745</v>
      </c>
      <c r="B18" s="92">
        <v>12</v>
      </c>
      <c r="C18" s="92">
        <v>11</v>
      </c>
      <c r="D18" s="92">
        <v>57</v>
      </c>
      <c r="E18" s="101">
        <v>0</v>
      </c>
      <c r="F18" s="101">
        <v>0.95</v>
      </c>
      <c r="G18" s="92">
        <v>9</v>
      </c>
      <c r="H18" s="92">
        <v>5</v>
      </c>
      <c r="I18" s="368">
        <v>10</v>
      </c>
      <c r="J18" s="101">
        <v>0</v>
      </c>
      <c r="K18" s="101">
        <v>2.4</v>
      </c>
    </row>
    <row r="19" spans="1:11" x14ac:dyDescent="0.25">
      <c r="A19" s="2" t="s">
        <v>281</v>
      </c>
      <c r="B19" s="2">
        <v>3</v>
      </c>
      <c r="C19" s="2">
        <v>1</v>
      </c>
      <c r="D19" s="2">
        <v>20</v>
      </c>
      <c r="E19" s="42">
        <v>0</v>
      </c>
      <c r="F19" s="42">
        <v>0</v>
      </c>
      <c r="G19" s="2">
        <v>0</v>
      </c>
      <c r="H19" s="2">
        <v>0</v>
      </c>
      <c r="I19" s="369">
        <v>13</v>
      </c>
      <c r="J19" s="42">
        <v>0</v>
      </c>
      <c r="K19" s="42">
        <v>0</v>
      </c>
    </row>
    <row r="20" spans="1:11" x14ac:dyDescent="0.25">
      <c r="A20" s="2" t="s">
        <v>277</v>
      </c>
      <c r="B20" s="2">
        <v>25</v>
      </c>
      <c r="C20" s="2">
        <v>14</v>
      </c>
      <c r="D20" s="2">
        <v>125</v>
      </c>
      <c r="E20" s="42">
        <v>0</v>
      </c>
      <c r="F20" s="42">
        <v>0</v>
      </c>
      <c r="G20" s="2">
        <v>2</v>
      </c>
      <c r="H20" s="2">
        <v>0</v>
      </c>
      <c r="I20" s="369">
        <v>8</v>
      </c>
      <c r="J20" s="42">
        <v>0</v>
      </c>
      <c r="K20" s="42">
        <v>0</v>
      </c>
    </row>
    <row r="21" spans="1:11" ht="16.5" thickBot="1" x14ac:dyDescent="0.3">
      <c r="A21" s="42"/>
      <c r="B21" s="172"/>
      <c r="C21" s="166"/>
      <c r="D21" s="166"/>
      <c r="E21" s="166"/>
      <c r="F21" s="167"/>
      <c r="G21" s="172"/>
      <c r="H21" s="166"/>
      <c r="I21" s="166"/>
      <c r="J21" s="166"/>
      <c r="K21" s="167"/>
    </row>
    <row r="22" spans="1:11" ht="16.5" thickBot="1" x14ac:dyDescent="0.3">
      <c r="A22" s="178" t="s">
        <v>56</v>
      </c>
      <c r="B22" s="173">
        <f>SUM(B16:B21)</f>
        <v>65</v>
      </c>
      <c r="C22" s="170">
        <f>SUM(C16:C21)</f>
        <v>46</v>
      </c>
      <c r="D22" s="170">
        <f t="shared" ref="D22:K22" si="1">SUM(D16:D21)</f>
        <v>322.5</v>
      </c>
      <c r="E22" s="170">
        <f t="shared" si="1"/>
        <v>0</v>
      </c>
      <c r="F22" s="171">
        <f t="shared" si="1"/>
        <v>2.95</v>
      </c>
      <c r="G22" s="173">
        <f t="shared" si="1"/>
        <v>30</v>
      </c>
      <c r="H22" s="170">
        <f t="shared" si="1"/>
        <v>15</v>
      </c>
      <c r="I22" s="170">
        <f t="shared" si="1"/>
        <v>101</v>
      </c>
      <c r="J22" s="170">
        <f t="shared" si="1"/>
        <v>0</v>
      </c>
      <c r="K22" s="171">
        <f t="shared" si="1"/>
        <v>4.4000000000000004</v>
      </c>
    </row>
    <row r="23" spans="1:11" ht="16.5" thickBo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179" t="s">
        <v>845</v>
      </c>
      <c r="B24" s="181">
        <f>+B11-B22</f>
        <v>20</v>
      </c>
      <c r="C24" s="174">
        <f>+C11-C22</f>
        <v>14</v>
      </c>
      <c r="D24" s="174">
        <f t="shared" ref="D24:K24" si="2">+D11-D22</f>
        <v>2.5</v>
      </c>
      <c r="E24" s="174">
        <f t="shared" si="2"/>
        <v>6.5</v>
      </c>
      <c r="F24" s="175">
        <f t="shared" si="2"/>
        <v>18.05</v>
      </c>
      <c r="G24" s="181">
        <f t="shared" si="2"/>
        <v>6</v>
      </c>
      <c r="H24" s="174">
        <f t="shared" si="2"/>
        <v>-4</v>
      </c>
      <c r="I24" s="174">
        <f t="shared" si="2"/>
        <v>-8</v>
      </c>
      <c r="J24" s="174">
        <f t="shared" si="2"/>
        <v>7.5</v>
      </c>
      <c r="K24" s="175">
        <f t="shared" si="2"/>
        <v>11.26</v>
      </c>
    </row>
    <row r="25" spans="1:11" ht="16.5" thickBot="1" x14ac:dyDescent="0.3">
      <c r="A25" s="180" t="s">
        <v>165</v>
      </c>
      <c r="B25" s="182">
        <f>+IFERROR(B24/B22,0)*100</f>
        <v>30.76923076923077</v>
      </c>
      <c r="C25" s="176">
        <f>+IFERROR(C24/C22,0)*100</f>
        <v>30.434782608695656</v>
      </c>
      <c r="D25" s="176">
        <f t="shared" ref="D25:K25" si="3">+IFERROR(D24/D22,0)*100</f>
        <v>0.77519379844961245</v>
      </c>
      <c r="E25" s="176">
        <f t="shared" si="3"/>
        <v>0</v>
      </c>
      <c r="F25" s="177">
        <f t="shared" si="3"/>
        <v>611.86440677966095</v>
      </c>
      <c r="G25" s="182">
        <f t="shared" si="3"/>
        <v>20</v>
      </c>
      <c r="H25" s="176">
        <f t="shared" si="3"/>
        <v>-26.666666666666668</v>
      </c>
      <c r="I25" s="176">
        <f t="shared" si="3"/>
        <v>-7.9207920792079207</v>
      </c>
      <c r="J25" s="176">
        <f t="shared" si="3"/>
        <v>0</v>
      </c>
      <c r="K25" s="177">
        <f t="shared" si="3"/>
        <v>255.90909090909088</v>
      </c>
    </row>
    <row r="26" spans="1:11" x14ac:dyDescent="0.25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10" zoomScaleNormal="100" zoomScaleSheetLayoutView="100" workbookViewId="0">
      <selection activeCell="D22" sqref="D22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512" t="s">
        <v>255</v>
      </c>
      <c r="B1" s="512"/>
      <c r="C1" s="512"/>
      <c r="D1" s="512"/>
      <c r="E1" s="512"/>
      <c r="F1" s="512"/>
      <c r="G1" s="4"/>
      <c r="H1" s="4"/>
      <c r="I1" s="11"/>
      <c r="J1" s="11"/>
    </row>
    <row r="2" spans="1:10" ht="48" thickBot="1" x14ac:dyDescent="0.3">
      <c r="A2" s="95" t="s">
        <v>47</v>
      </c>
      <c r="B2" s="87" t="s">
        <v>79</v>
      </c>
      <c r="C2" s="87" t="s">
        <v>80</v>
      </c>
      <c r="D2" s="87" t="s">
        <v>81</v>
      </c>
      <c r="E2" s="87" t="s">
        <v>82</v>
      </c>
      <c r="F2" s="88" t="s">
        <v>119</v>
      </c>
      <c r="G2" s="19"/>
      <c r="H2" s="19"/>
    </row>
    <row r="3" spans="1:10" x14ac:dyDescent="0.25">
      <c r="A3" s="69">
        <v>1</v>
      </c>
      <c r="B3" s="69" t="s">
        <v>374</v>
      </c>
      <c r="C3" s="69" t="s">
        <v>841</v>
      </c>
      <c r="D3" s="12" t="s">
        <v>375</v>
      </c>
      <c r="E3" s="12" t="s">
        <v>376</v>
      </c>
      <c r="F3" s="12" t="s">
        <v>377</v>
      </c>
      <c r="G3" s="15"/>
      <c r="H3" s="15"/>
    </row>
    <row r="4" spans="1:10" x14ac:dyDescent="0.25">
      <c r="A4" s="69">
        <v>2</v>
      </c>
      <c r="B4" s="2" t="s">
        <v>378</v>
      </c>
      <c r="C4" s="2" t="s">
        <v>836</v>
      </c>
      <c r="D4" s="49" t="s">
        <v>379</v>
      </c>
      <c r="E4" s="49"/>
      <c r="F4" s="49" t="s">
        <v>377</v>
      </c>
      <c r="G4" s="15"/>
      <c r="H4" s="15"/>
    </row>
    <row r="5" spans="1:10" x14ac:dyDescent="0.25">
      <c r="A5" s="69">
        <v>3</v>
      </c>
      <c r="B5" s="69" t="s">
        <v>380</v>
      </c>
      <c r="C5" s="69" t="s">
        <v>381</v>
      </c>
      <c r="D5" s="428">
        <v>41873</v>
      </c>
      <c r="E5" s="428">
        <v>42688</v>
      </c>
      <c r="F5" s="12" t="s">
        <v>377</v>
      </c>
      <c r="G5" s="15"/>
      <c r="H5" s="15"/>
    </row>
    <row r="6" spans="1:10" x14ac:dyDescent="0.25">
      <c r="A6" s="69">
        <v>4</v>
      </c>
      <c r="B6" s="69" t="s">
        <v>382</v>
      </c>
      <c r="C6" s="69" t="s">
        <v>381</v>
      </c>
      <c r="D6" s="428">
        <v>42622</v>
      </c>
      <c r="E6" s="12"/>
      <c r="F6" s="12" t="s">
        <v>377</v>
      </c>
      <c r="G6" s="15"/>
      <c r="H6" s="15"/>
    </row>
    <row r="7" spans="1:10" x14ac:dyDescent="0.25">
      <c r="A7" s="2"/>
      <c r="B7" s="2"/>
      <c r="C7" s="2"/>
      <c r="D7" s="2"/>
      <c r="E7" s="2"/>
      <c r="F7" s="13"/>
      <c r="G7" s="15"/>
      <c r="H7" s="15"/>
    </row>
    <row r="8" spans="1:10" x14ac:dyDescent="0.25">
      <c r="A8" s="2"/>
      <c r="B8" s="2"/>
      <c r="C8" s="2"/>
      <c r="D8" s="2"/>
      <c r="E8" s="2"/>
      <c r="F8" s="13"/>
      <c r="G8" s="15"/>
      <c r="H8" s="15"/>
    </row>
    <row r="9" spans="1:10" x14ac:dyDescent="0.25">
      <c r="A9" s="2"/>
      <c r="B9" s="2"/>
      <c r="C9" s="2"/>
      <c r="D9" s="2"/>
      <c r="E9" s="2"/>
      <c r="F9" s="13"/>
      <c r="G9" s="15"/>
      <c r="H9" s="15"/>
    </row>
    <row r="10" spans="1:10" ht="12.75" customHeight="1" thickBot="1" x14ac:dyDescent="0.3">
      <c r="A10" s="7"/>
      <c r="B10" s="7"/>
      <c r="C10" s="7"/>
      <c r="D10" s="7"/>
      <c r="E10" s="7"/>
      <c r="F10" s="15"/>
      <c r="G10" s="15"/>
      <c r="H10" s="15"/>
    </row>
    <row r="11" spans="1:10" ht="64.5" customHeight="1" thickBot="1" x14ac:dyDescent="0.3">
      <c r="B11" s="96" t="s">
        <v>83</v>
      </c>
      <c r="C11" s="72"/>
      <c r="D11" s="88" t="s">
        <v>84</v>
      </c>
      <c r="E11" s="7"/>
      <c r="F11" s="15"/>
      <c r="G11" s="15"/>
      <c r="H11" s="15"/>
    </row>
    <row r="12" spans="1:10" x14ac:dyDescent="0.25">
      <c r="B12" s="23" t="s">
        <v>256</v>
      </c>
      <c r="C12" s="24">
        <v>1</v>
      </c>
      <c r="D12" s="69"/>
      <c r="E12" s="7"/>
      <c r="F12" s="7"/>
      <c r="G12" s="7"/>
      <c r="H12" s="7"/>
    </row>
    <row r="13" spans="1:10" x14ac:dyDescent="0.25">
      <c r="B13" s="23" t="s">
        <v>257</v>
      </c>
      <c r="C13" s="25">
        <v>2</v>
      </c>
      <c r="D13" s="2"/>
      <c r="E13" s="7"/>
      <c r="F13" s="7"/>
      <c r="G13" s="7"/>
      <c r="H13" s="7"/>
    </row>
    <row r="14" spans="1:10" x14ac:dyDescent="0.25">
      <c r="B14" s="23" t="s">
        <v>258</v>
      </c>
      <c r="C14" s="25">
        <v>2</v>
      </c>
      <c r="D14" s="2"/>
      <c r="E14" s="7"/>
      <c r="F14" s="7"/>
      <c r="G14" s="7"/>
      <c r="H14" s="7"/>
    </row>
    <row r="15" spans="1:10" x14ac:dyDescent="0.25">
      <c r="B15" s="14" t="s">
        <v>168</v>
      </c>
      <c r="C15" s="25">
        <v>0</v>
      </c>
      <c r="D15" s="2"/>
      <c r="E15" s="7"/>
      <c r="F15" s="7"/>
      <c r="G15" s="7"/>
      <c r="H15" s="7"/>
    </row>
    <row r="16" spans="1:10" x14ac:dyDescent="0.25">
      <c r="B16" s="2" t="s">
        <v>18</v>
      </c>
      <c r="C16" s="25"/>
      <c r="D16" s="2"/>
      <c r="E16" s="7"/>
      <c r="F16" s="7"/>
      <c r="G16" s="7"/>
      <c r="H16" s="7"/>
    </row>
    <row r="17" spans="2:6" x14ac:dyDescent="0.25">
      <c r="B17" s="2" t="s">
        <v>19</v>
      </c>
      <c r="C17" s="25"/>
      <c r="D17" s="2"/>
      <c r="E17" s="7"/>
      <c r="F17" s="7"/>
    </row>
    <row r="18" spans="2:6" x14ac:dyDescent="0.25">
      <c r="B18" s="2" t="s">
        <v>128</v>
      </c>
      <c r="C18" s="25"/>
      <c r="D18" s="2"/>
      <c r="E18" s="7"/>
      <c r="F18" s="7"/>
    </row>
    <row r="19" spans="2:6" ht="9.75" customHeight="1" thickBot="1" x14ac:dyDescent="0.3">
      <c r="B19" s="7"/>
      <c r="C19" s="7"/>
      <c r="D19" s="7"/>
      <c r="E19" s="7"/>
      <c r="F19" s="7"/>
    </row>
    <row r="20" spans="2:6" ht="31.5" customHeight="1" thickBot="1" x14ac:dyDescent="0.3">
      <c r="B20" s="97" t="s">
        <v>166</v>
      </c>
      <c r="C20" s="98" t="s">
        <v>167</v>
      </c>
      <c r="E20" s="7"/>
      <c r="F20" s="7"/>
    </row>
    <row r="21" spans="2:6" ht="32.25" customHeight="1" x14ac:dyDescent="0.25">
      <c r="B21" s="48">
        <v>3</v>
      </c>
      <c r="C21" s="23">
        <v>49</v>
      </c>
      <c r="D21" s="32"/>
      <c r="E21" s="7"/>
      <c r="F21" s="7"/>
    </row>
    <row r="22" spans="2:6" x14ac:dyDescent="0.25">
      <c r="D22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10" zoomScaleNormal="100" zoomScaleSheetLayoutView="100" workbookViewId="0">
      <selection activeCell="E22" sqref="E22"/>
    </sheetView>
  </sheetViews>
  <sheetFormatPr defaultRowHeight="15.75" x14ac:dyDescent="0.25"/>
  <cols>
    <col min="1" max="1" width="4.125" customWidth="1"/>
    <col min="2" max="2" width="38" customWidth="1"/>
    <col min="3" max="3" width="27.125" customWidth="1"/>
    <col min="4" max="4" width="16.5" customWidth="1"/>
    <col min="5" max="5" width="15.375" customWidth="1"/>
    <col min="6" max="6" width="18.25" customWidth="1"/>
    <col min="7" max="7" width="12.625" customWidth="1"/>
  </cols>
  <sheetData>
    <row r="1" spans="1:7" ht="48" customHeight="1" thickBot="1" x14ac:dyDescent="0.35">
      <c r="A1" s="522" t="s">
        <v>259</v>
      </c>
      <c r="B1" s="522"/>
      <c r="C1" s="522"/>
      <c r="D1" s="522"/>
      <c r="E1" s="522"/>
      <c r="F1" s="522"/>
      <c r="G1" s="26"/>
    </row>
    <row r="2" spans="1:7" ht="32.25" thickBot="1" x14ac:dyDescent="0.3">
      <c r="A2" s="99" t="s">
        <v>47</v>
      </c>
      <c r="B2" s="73" t="s">
        <v>79</v>
      </c>
      <c r="C2" s="73" t="s">
        <v>80</v>
      </c>
      <c r="D2" s="73" t="s">
        <v>81</v>
      </c>
      <c r="E2" s="73" t="s">
        <v>177</v>
      </c>
      <c r="F2" s="74" t="s">
        <v>119</v>
      </c>
      <c r="G2" s="10"/>
    </row>
    <row r="3" spans="1:7" x14ac:dyDescent="0.25">
      <c r="A3" s="65">
        <v>1</v>
      </c>
      <c r="B3" s="65" t="s">
        <v>383</v>
      </c>
      <c r="C3" s="65" t="s">
        <v>835</v>
      </c>
      <c r="D3" s="423" t="s">
        <v>384</v>
      </c>
      <c r="E3" s="423" t="s">
        <v>385</v>
      </c>
      <c r="F3" s="423" t="s">
        <v>377</v>
      </c>
      <c r="G3" s="15"/>
    </row>
    <row r="4" spans="1:7" x14ac:dyDescent="0.25">
      <c r="A4" s="42">
        <v>2</v>
      </c>
      <c r="B4" s="42" t="s">
        <v>386</v>
      </c>
      <c r="C4" s="42" t="s">
        <v>836</v>
      </c>
      <c r="D4" s="424" t="s">
        <v>379</v>
      </c>
      <c r="E4" s="424" t="s">
        <v>387</v>
      </c>
      <c r="F4" s="424" t="s">
        <v>377</v>
      </c>
      <c r="G4" s="15"/>
    </row>
    <row r="5" spans="1:7" ht="31.5" x14ac:dyDescent="0.25">
      <c r="A5" s="42">
        <v>3</v>
      </c>
      <c r="B5" s="42" t="s">
        <v>388</v>
      </c>
      <c r="C5" s="64" t="s">
        <v>837</v>
      </c>
      <c r="D5" s="424" t="s">
        <v>389</v>
      </c>
      <c r="E5" s="424"/>
      <c r="F5" s="424" t="s">
        <v>377</v>
      </c>
      <c r="G5" s="15"/>
    </row>
    <row r="6" spans="1:7" ht="31.5" x14ac:dyDescent="0.25">
      <c r="A6" s="42">
        <v>4</v>
      </c>
      <c r="B6" s="42" t="s">
        <v>390</v>
      </c>
      <c r="C6" s="64" t="s">
        <v>837</v>
      </c>
      <c r="D6" s="424" t="s">
        <v>391</v>
      </c>
      <c r="E6" s="424"/>
      <c r="F6" s="424" t="s">
        <v>392</v>
      </c>
      <c r="G6" s="15"/>
    </row>
    <row r="7" spans="1:7" x14ac:dyDescent="0.25">
      <c r="A7" s="42">
        <v>5</v>
      </c>
      <c r="B7" s="65" t="s">
        <v>393</v>
      </c>
      <c r="C7" s="65" t="s">
        <v>394</v>
      </c>
      <c r="D7" s="425">
        <v>42467</v>
      </c>
      <c r="E7" s="425">
        <v>42719</v>
      </c>
      <c r="F7" s="423" t="s">
        <v>377</v>
      </c>
      <c r="G7" s="15"/>
    </row>
    <row r="8" spans="1:7" x14ac:dyDescent="0.25">
      <c r="A8" s="42">
        <v>6</v>
      </c>
      <c r="B8" s="42" t="s">
        <v>395</v>
      </c>
      <c r="C8" s="65" t="s">
        <v>394</v>
      </c>
      <c r="D8" s="426">
        <v>42656</v>
      </c>
      <c r="E8" s="424"/>
      <c r="F8" s="424" t="s">
        <v>377</v>
      </c>
      <c r="G8" s="15"/>
    </row>
    <row r="9" spans="1:7" x14ac:dyDescent="0.25">
      <c r="A9" s="42">
        <v>7</v>
      </c>
      <c r="B9" s="65" t="s">
        <v>396</v>
      </c>
      <c r="C9" s="65" t="s">
        <v>838</v>
      </c>
      <c r="D9" s="425">
        <v>42460</v>
      </c>
      <c r="E9" s="425">
        <v>42705</v>
      </c>
      <c r="F9" s="423" t="s">
        <v>392</v>
      </c>
      <c r="G9" s="15"/>
    </row>
    <row r="10" spans="1:7" x14ac:dyDescent="0.25">
      <c r="A10" s="42">
        <v>8</v>
      </c>
      <c r="B10" s="258" t="s">
        <v>397</v>
      </c>
      <c r="C10" s="65" t="s">
        <v>398</v>
      </c>
      <c r="D10" s="427" t="s">
        <v>399</v>
      </c>
      <c r="E10" s="423" t="s">
        <v>400</v>
      </c>
      <c r="F10" s="423" t="s">
        <v>392</v>
      </c>
      <c r="G10" s="15"/>
    </row>
    <row r="11" spans="1:7" x14ac:dyDescent="0.25">
      <c r="A11" s="42">
        <v>9</v>
      </c>
      <c r="B11" s="42" t="s">
        <v>401</v>
      </c>
      <c r="C11" s="42" t="s">
        <v>402</v>
      </c>
      <c r="D11" s="424" t="s">
        <v>403</v>
      </c>
      <c r="E11" s="424" t="s">
        <v>404</v>
      </c>
      <c r="F11" s="424" t="s">
        <v>377</v>
      </c>
      <c r="G11" s="7"/>
    </row>
    <row r="12" spans="1:7" ht="19.5" customHeight="1" x14ac:dyDescent="0.25">
      <c r="A12" s="42">
        <v>10</v>
      </c>
      <c r="B12" s="42" t="s">
        <v>405</v>
      </c>
      <c r="C12" s="42" t="s">
        <v>402</v>
      </c>
      <c r="D12" s="424" t="s">
        <v>406</v>
      </c>
      <c r="E12" s="424" t="s">
        <v>407</v>
      </c>
      <c r="F12" s="424" t="s">
        <v>377</v>
      </c>
      <c r="G12" s="7"/>
    </row>
    <row r="13" spans="1:7" x14ac:dyDescent="0.25">
      <c r="A13" s="55"/>
      <c r="B13" s="259"/>
      <c r="C13" s="253"/>
      <c r="D13" s="260"/>
      <c r="E13" s="55"/>
      <c r="F13" s="56"/>
      <c r="G13" s="7"/>
    </row>
    <row r="14" spans="1:7" ht="48" thickBot="1" x14ac:dyDescent="0.3">
      <c r="A14" s="57"/>
      <c r="B14" s="261" t="s">
        <v>85</v>
      </c>
      <c r="C14" s="184"/>
      <c r="D14" s="262" t="s">
        <v>84</v>
      </c>
      <c r="E14" s="55"/>
      <c r="F14" s="56"/>
      <c r="G14" s="7"/>
    </row>
    <row r="15" spans="1:7" x14ac:dyDescent="0.25">
      <c r="A15" s="57"/>
      <c r="B15" s="60" t="s">
        <v>256</v>
      </c>
      <c r="C15" s="59">
        <v>1</v>
      </c>
      <c r="D15" s="65">
        <v>1</v>
      </c>
      <c r="E15" s="55"/>
      <c r="F15" s="55"/>
      <c r="G15" s="7"/>
    </row>
    <row r="16" spans="1:7" x14ac:dyDescent="0.25">
      <c r="A16" s="57"/>
      <c r="B16" s="60" t="s">
        <v>257</v>
      </c>
      <c r="C16" s="61">
        <v>4</v>
      </c>
      <c r="D16" s="42"/>
      <c r="E16" s="55"/>
      <c r="F16" s="55"/>
      <c r="G16" s="7"/>
    </row>
    <row r="17" spans="1:7" x14ac:dyDescent="0.25">
      <c r="A17" s="57"/>
      <c r="B17" s="60" t="s">
        <v>258</v>
      </c>
      <c r="C17" s="61">
        <v>6</v>
      </c>
      <c r="D17" s="42">
        <v>1</v>
      </c>
      <c r="E17" s="55"/>
      <c r="F17" s="55"/>
      <c r="G17" s="7"/>
    </row>
    <row r="18" spans="1:7" x14ac:dyDescent="0.25">
      <c r="A18" s="57"/>
      <c r="B18" s="58" t="s">
        <v>168</v>
      </c>
      <c r="C18" s="61"/>
      <c r="D18" s="42"/>
      <c r="E18" s="55"/>
      <c r="F18" s="55"/>
      <c r="G18" s="7"/>
    </row>
    <row r="19" spans="1:7" ht="12" customHeight="1" x14ac:dyDescent="0.25">
      <c r="A19" s="57"/>
      <c r="B19" s="42" t="s">
        <v>18</v>
      </c>
      <c r="C19" s="61"/>
      <c r="D19" s="42"/>
      <c r="E19" s="55"/>
      <c r="F19" s="55"/>
      <c r="G19" s="7"/>
    </row>
    <row r="20" spans="1:7" ht="13.5" customHeight="1" x14ac:dyDescent="0.25">
      <c r="A20" s="57"/>
      <c r="B20" s="42" t="s">
        <v>19</v>
      </c>
      <c r="C20" s="61"/>
      <c r="D20" s="42"/>
      <c r="E20" s="55"/>
      <c r="F20" s="55"/>
    </row>
    <row r="21" spans="1:7" ht="12.75" customHeight="1" thickBot="1" x14ac:dyDescent="0.3">
      <c r="A21" s="57"/>
      <c r="B21" s="42" t="s">
        <v>128</v>
      </c>
      <c r="C21" s="61"/>
      <c r="D21" s="42"/>
      <c r="E21" s="55"/>
      <c r="F21" s="55"/>
    </row>
    <row r="22" spans="1:7" ht="19.5" customHeight="1" thickBot="1" x14ac:dyDescent="0.3">
      <c r="A22" s="57"/>
      <c r="B22" s="100" t="s">
        <v>409</v>
      </c>
      <c r="C22" s="429" t="s">
        <v>408</v>
      </c>
      <c r="D22" s="55"/>
      <c r="E22" s="55"/>
      <c r="F22" s="55"/>
    </row>
    <row r="23" spans="1:7" x14ac:dyDescent="0.25">
      <c r="A23" s="57"/>
      <c r="B23" s="48"/>
      <c r="C23" s="60"/>
      <c r="D23" s="62"/>
      <c r="E23" s="55"/>
      <c r="F23" s="55"/>
    </row>
    <row r="24" spans="1:7" x14ac:dyDescent="0.25">
      <c r="D24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topLeftCell="A4" zoomScaleNormal="100" zoomScaleSheetLayoutView="100" workbookViewId="0">
      <selection activeCell="F15" sqref="F15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524" t="s">
        <v>260</v>
      </c>
      <c r="B1" s="524"/>
      <c r="C1" s="524"/>
      <c r="D1" s="524"/>
      <c r="E1" s="524"/>
      <c r="F1" s="524"/>
      <c r="G1" s="524"/>
      <c r="H1" s="524"/>
      <c r="I1" s="524"/>
      <c r="J1" s="152"/>
    </row>
    <row r="2" spans="1:10" s="4" customFormat="1" ht="174" customHeight="1" thickBot="1" x14ac:dyDescent="0.3">
      <c r="A2" s="70" t="s">
        <v>86</v>
      </c>
      <c r="B2" s="87" t="s">
        <v>148</v>
      </c>
      <c r="C2" s="87" t="s">
        <v>87</v>
      </c>
      <c r="D2" s="87" t="s">
        <v>152</v>
      </c>
      <c r="E2" s="87" t="s">
        <v>88</v>
      </c>
      <c r="F2" s="87" t="s">
        <v>89</v>
      </c>
      <c r="G2" s="87" t="s">
        <v>90</v>
      </c>
      <c r="H2" s="87" t="s">
        <v>91</v>
      </c>
      <c r="I2" s="88" t="s">
        <v>92</v>
      </c>
      <c r="J2" s="17"/>
    </row>
    <row r="3" spans="1:10" x14ac:dyDescent="0.25">
      <c r="A3" s="94" t="s">
        <v>169</v>
      </c>
      <c r="B3" s="13">
        <v>19</v>
      </c>
      <c r="C3" s="2">
        <v>1</v>
      </c>
      <c r="D3" s="2">
        <v>0.4</v>
      </c>
      <c r="E3" s="2">
        <v>2.88</v>
      </c>
      <c r="F3" s="2">
        <v>1</v>
      </c>
      <c r="G3" s="2">
        <v>1</v>
      </c>
      <c r="H3" s="2">
        <v>1</v>
      </c>
      <c r="I3" s="2">
        <v>14</v>
      </c>
      <c r="J3" s="7"/>
    </row>
    <row r="4" spans="1:10" x14ac:dyDescent="0.25">
      <c r="A4" s="13" t="s">
        <v>170</v>
      </c>
      <c r="B4" s="13">
        <v>29</v>
      </c>
      <c r="C4" s="2">
        <v>1.03</v>
      </c>
      <c r="D4" s="2">
        <v>0.2</v>
      </c>
      <c r="E4" s="2">
        <v>4.01</v>
      </c>
      <c r="F4" s="2">
        <v>1</v>
      </c>
      <c r="G4" s="2">
        <v>0</v>
      </c>
      <c r="H4" s="2">
        <v>1</v>
      </c>
      <c r="I4" s="2">
        <v>21</v>
      </c>
      <c r="J4" s="7"/>
    </row>
    <row r="5" spans="1:10" x14ac:dyDescent="0.25">
      <c r="A5" s="13" t="s">
        <v>103</v>
      </c>
      <c r="B5" s="13">
        <v>55</v>
      </c>
      <c r="C5" s="2">
        <v>1.4</v>
      </c>
      <c r="D5" s="2">
        <v>0.9</v>
      </c>
      <c r="E5" s="2">
        <v>3.21</v>
      </c>
      <c r="F5" s="2">
        <v>1</v>
      </c>
      <c r="G5" s="2">
        <v>3</v>
      </c>
      <c r="H5" s="2">
        <v>2</v>
      </c>
      <c r="I5" s="2">
        <v>33</v>
      </c>
      <c r="J5" s="7"/>
    </row>
    <row r="6" spans="1:10" x14ac:dyDescent="0.25">
      <c r="A6" s="125" t="s">
        <v>56</v>
      </c>
      <c r="B6" s="124">
        <f>SUM(B3:B5)</f>
        <v>103</v>
      </c>
      <c r="C6" s="126">
        <f>+IFERROR(($B$3*C3+$B$4*C4+$B$5*C5)/$B$6,0)</f>
        <v>1.2220388349514564</v>
      </c>
      <c r="D6" s="126">
        <f>+IFERROR(($B$3*D3+$B$4*D4+$B$5*D5)/$B$6,0)</f>
        <v>0.61067961165048545</v>
      </c>
      <c r="E6" s="126">
        <f>+IFERROR(($B$3*E3+$B$4*E4+$B$5*E5)/$B$6,0)</f>
        <v>3.374368932038835</v>
      </c>
      <c r="F6" s="124">
        <f>SUM(F3:F5)</f>
        <v>3</v>
      </c>
      <c r="G6" s="124">
        <f>SUM(G3:G5)</f>
        <v>4</v>
      </c>
      <c r="H6" s="124">
        <f>SUM(H3:H5)</f>
        <v>4</v>
      </c>
      <c r="I6" s="124">
        <f>SUM(I3:I5)</f>
        <v>68</v>
      </c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thickBot="1" x14ac:dyDescent="0.3">
      <c r="A8" s="523" t="s">
        <v>93</v>
      </c>
      <c r="B8" s="523"/>
      <c r="C8" s="523"/>
      <c r="D8" s="10"/>
      <c r="E8" s="10"/>
      <c r="F8" s="10"/>
      <c r="G8" s="10"/>
      <c r="H8" s="10"/>
      <c r="I8" s="10"/>
      <c r="J8" s="10"/>
    </row>
    <row r="9" spans="1:10" s="1" customFormat="1" ht="32.25" thickBot="1" x14ac:dyDescent="0.3">
      <c r="A9" s="70" t="s">
        <v>94</v>
      </c>
      <c r="B9" s="85" t="s">
        <v>95</v>
      </c>
      <c r="C9" s="86" t="s">
        <v>149</v>
      </c>
      <c r="D9" s="10"/>
      <c r="E9" s="10"/>
      <c r="F9" s="10"/>
      <c r="G9" s="10"/>
      <c r="H9" s="10"/>
      <c r="I9" s="10"/>
      <c r="J9" s="10"/>
    </row>
    <row r="10" spans="1:10" x14ac:dyDescent="0.25">
      <c r="A10" s="94" t="s">
        <v>171</v>
      </c>
      <c r="B10" s="13">
        <v>0</v>
      </c>
      <c r="C10" s="3">
        <v>0</v>
      </c>
      <c r="D10" s="7"/>
      <c r="E10" s="7"/>
      <c r="F10" s="7"/>
      <c r="G10" s="7"/>
      <c r="H10" s="7"/>
      <c r="I10" s="7"/>
      <c r="J10" s="7"/>
    </row>
    <row r="11" spans="1:10" x14ac:dyDescent="0.25">
      <c r="A11" s="13" t="s">
        <v>172</v>
      </c>
      <c r="B11" s="13">
        <v>42</v>
      </c>
      <c r="C11" s="430">
        <v>8.8000000000000007</v>
      </c>
      <c r="D11" s="7"/>
      <c r="E11" s="7"/>
      <c r="F11" s="7"/>
      <c r="G11" s="7"/>
      <c r="H11" s="7"/>
      <c r="I11" s="7"/>
      <c r="J11" s="7"/>
    </row>
    <row r="12" spans="1:10" ht="13.5" customHeight="1" x14ac:dyDescent="0.25">
      <c r="A12" s="124" t="s">
        <v>56</v>
      </c>
      <c r="B12" s="66">
        <f>+B10+B11</f>
        <v>42</v>
      </c>
      <c r="C12" s="431">
        <f>+C10+C11</f>
        <v>8.8000000000000007</v>
      </c>
    </row>
    <row r="13" spans="1:10" x14ac:dyDescent="0.25">
      <c r="C13" s="16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topLeftCell="A7" zoomScaleNormal="100" zoomScaleSheetLayoutView="100" workbookViewId="0">
      <selection sqref="A1:XFD1048576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512" t="s">
        <v>129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20"/>
      <c r="O1" s="20"/>
      <c r="P1" s="20"/>
      <c r="Q1" s="20"/>
      <c r="R1" s="20"/>
      <c r="S1" s="20"/>
    </row>
    <row r="2" spans="1:19" ht="16.5" thickBot="1" x14ac:dyDescent="0.3">
      <c r="A2" s="205" t="s">
        <v>261</v>
      </c>
      <c r="B2" s="205"/>
      <c r="C2" s="206"/>
      <c r="D2" s="206"/>
      <c r="E2" s="205"/>
      <c r="F2" s="205"/>
      <c r="G2" s="205"/>
      <c r="H2" s="525"/>
      <c r="I2" s="525"/>
      <c r="J2" s="525"/>
      <c r="K2" s="525"/>
      <c r="L2" s="525"/>
      <c r="M2" s="525"/>
    </row>
    <row r="3" spans="1:19" s="5" customFormat="1" ht="66.75" customHeight="1" thickBot="1" x14ac:dyDescent="0.3">
      <c r="A3" s="207" t="s">
        <v>52</v>
      </c>
      <c r="B3" s="208" t="s">
        <v>56</v>
      </c>
      <c r="C3" s="208" t="s">
        <v>96</v>
      </c>
      <c r="D3" s="208" t="s">
        <v>97</v>
      </c>
      <c r="E3" s="208" t="s">
        <v>153</v>
      </c>
      <c r="F3" s="208" t="s">
        <v>155</v>
      </c>
      <c r="G3" s="209" t="s">
        <v>154</v>
      </c>
      <c r="H3" s="208" t="s">
        <v>215</v>
      </c>
      <c r="I3" s="207" t="s">
        <v>96</v>
      </c>
      <c r="J3" s="208" t="s">
        <v>97</v>
      </c>
      <c r="K3" s="208" t="s">
        <v>153</v>
      </c>
      <c r="L3" s="208" t="s">
        <v>155</v>
      </c>
      <c r="M3" s="209" t="s">
        <v>154</v>
      </c>
    </row>
    <row r="4" spans="1:19" s="5" customFormat="1" x14ac:dyDescent="0.25">
      <c r="A4" s="371" t="s">
        <v>275</v>
      </c>
      <c r="B4" s="210">
        <f>SUM(C4:G4)</f>
        <v>69.149999999999991</v>
      </c>
      <c r="C4" s="372">
        <v>15.24</v>
      </c>
      <c r="D4" s="372">
        <v>18.690000000000001</v>
      </c>
      <c r="E4" s="372"/>
      <c r="F4" s="372">
        <v>34.119999999999997</v>
      </c>
      <c r="G4" s="372">
        <v>1.1000000000000001</v>
      </c>
      <c r="H4" s="229">
        <f t="shared" ref="H4:H15" si="0">SUM(I4:M4)</f>
        <v>33.160000000000004</v>
      </c>
      <c r="I4" s="211">
        <v>6.69</v>
      </c>
      <c r="J4" s="212">
        <v>7</v>
      </c>
      <c r="K4" s="212"/>
      <c r="L4" s="212">
        <v>19.37</v>
      </c>
      <c r="M4" s="213">
        <v>0.1</v>
      </c>
    </row>
    <row r="5" spans="1:19" s="5" customFormat="1" x14ac:dyDescent="0.25">
      <c r="A5" s="373" t="s">
        <v>279</v>
      </c>
      <c r="B5" s="210">
        <f>SUM(C5:G5)</f>
        <v>82.61999999999999</v>
      </c>
      <c r="C5" s="372">
        <v>10</v>
      </c>
      <c r="D5" s="372">
        <v>26.1</v>
      </c>
      <c r="E5" s="372"/>
      <c r="F5" s="372">
        <v>45.53</v>
      </c>
      <c r="G5" s="372">
        <v>0.99</v>
      </c>
      <c r="H5" s="230">
        <f t="shared" si="0"/>
        <v>42.63</v>
      </c>
      <c r="I5" s="214">
        <v>4</v>
      </c>
      <c r="J5" s="215">
        <v>12.1</v>
      </c>
      <c r="K5" s="215"/>
      <c r="L5" s="215">
        <v>26.53</v>
      </c>
      <c r="M5" s="216">
        <v>0</v>
      </c>
    </row>
    <row r="6" spans="1:19" s="5" customFormat="1" x14ac:dyDescent="0.25">
      <c r="A6" s="373" t="s">
        <v>283</v>
      </c>
      <c r="B6" s="210">
        <f t="shared" ref="B6:B15" si="1">SUM(C6:G6)</f>
        <v>60.41</v>
      </c>
      <c r="C6" s="372">
        <v>11.91</v>
      </c>
      <c r="D6" s="372">
        <v>20</v>
      </c>
      <c r="E6" s="372"/>
      <c r="F6" s="372">
        <v>27.5</v>
      </c>
      <c r="G6" s="372">
        <v>1</v>
      </c>
      <c r="H6" s="230">
        <f t="shared" si="0"/>
        <v>41.6</v>
      </c>
      <c r="I6" s="214">
        <v>2.6</v>
      </c>
      <c r="J6" s="215">
        <v>16</v>
      </c>
      <c r="K6" s="215"/>
      <c r="L6" s="215">
        <v>23</v>
      </c>
      <c r="M6" s="216">
        <v>0</v>
      </c>
    </row>
    <row r="7" spans="1:19" s="5" customFormat="1" x14ac:dyDescent="0.25">
      <c r="A7" s="373" t="s">
        <v>281</v>
      </c>
      <c r="B7" s="210">
        <f t="shared" si="1"/>
        <v>30.259999999999998</v>
      </c>
      <c r="C7" s="372">
        <v>6</v>
      </c>
      <c r="D7" s="372">
        <v>9.8699999999999992</v>
      </c>
      <c r="E7" s="372"/>
      <c r="F7" s="372">
        <v>12.9</v>
      </c>
      <c r="G7" s="372">
        <v>1.49</v>
      </c>
      <c r="H7" s="230">
        <f t="shared" si="0"/>
        <v>6.21</v>
      </c>
      <c r="I7" s="214">
        <v>0</v>
      </c>
      <c r="J7" s="215">
        <v>2</v>
      </c>
      <c r="K7" s="215"/>
      <c r="L7" s="215">
        <v>3.5</v>
      </c>
      <c r="M7" s="216">
        <v>0.71</v>
      </c>
    </row>
    <row r="8" spans="1:19" s="5" customFormat="1" x14ac:dyDescent="0.25">
      <c r="A8" s="373" t="s">
        <v>277</v>
      </c>
      <c r="B8" s="210">
        <f t="shared" si="1"/>
        <v>49.93</v>
      </c>
      <c r="C8" s="372">
        <v>6.33</v>
      </c>
      <c r="D8" s="372">
        <v>15.5</v>
      </c>
      <c r="E8" s="372"/>
      <c r="F8" s="372">
        <v>28.1</v>
      </c>
      <c r="G8" s="372">
        <v>0</v>
      </c>
      <c r="H8" s="230">
        <f t="shared" si="0"/>
        <v>17.25</v>
      </c>
      <c r="I8" s="214">
        <v>2</v>
      </c>
      <c r="J8" s="215">
        <v>8</v>
      </c>
      <c r="K8" s="215"/>
      <c r="L8" s="215">
        <v>7.25</v>
      </c>
      <c r="M8" s="216">
        <v>0</v>
      </c>
    </row>
    <row r="9" spans="1:19" s="5" customFormat="1" x14ac:dyDescent="0.25">
      <c r="A9" s="214"/>
      <c r="B9" s="210">
        <f t="shared" si="1"/>
        <v>0</v>
      </c>
      <c r="C9" s="215"/>
      <c r="D9" s="215"/>
      <c r="E9" s="215"/>
      <c r="F9" s="215"/>
      <c r="G9" s="228"/>
      <c r="H9" s="230">
        <f t="shared" si="0"/>
        <v>0</v>
      </c>
      <c r="I9" s="214"/>
      <c r="J9" s="215"/>
      <c r="K9" s="215"/>
      <c r="L9" s="215"/>
      <c r="M9" s="216"/>
    </row>
    <row r="10" spans="1:19" s="5" customFormat="1" x14ac:dyDescent="0.25">
      <c r="A10" s="214"/>
      <c r="B10" s="210">
        <f t="shared" si="1"/>
        <v>0</v>
      </c>
      <c r="C10" s="215"/>
      <c r="D10" s="215"/>
      <c r="E10" s="215"/>
      <c r="F10" s="215"/>
      <c r="G10" s="228"/>
      <c r="H10" s="230">
        <f t="shared" si="0"/>
        <v>0</v>
      </c>
      <c r="I10" s="214"/>
      <c r="J10" s="215"/>
      <c r="K10" s="215"/>
      <c r="L10" s="215"/>
      <c r="M10" s="216"/>
    </row>
    <row r="11" spans="1:19" s="5" customFormat="1" x14ac:dyDescent="0.25">
      <c r="A11" s="214"/>
      <c r="B11" s="210">
        <f t="shared" si="1"/>
        <v>0</v>
      </c>
      <c r="C11" s="215"/>
      <c r="D11" s="215"/>
      <c r="E11" s="215"/>
      <c r="F11" s="215"/>
      <c r="G11" s="228"/>
      <c r="H11" s="230">
        <f t="shared" si="0"/>
        <v>0</v>
      </c>
      <c r="I11" s="214"/>
      <c r="J11" s="215"/>
      <c r="K11" s="215"/>
      <c r="L11" s="215"/>
      <c r="M11" s="216"/>
    </row>
    <row r="12" spans="1:19" s="5" customFormat="1" x14ac:dyDescent="0.25">
      <c r="A12" s="214"/>
      <c r="B12" s="210">
        <f t="shared" si="1"/>
        <v>0</v>
      </c>
      <c r="C12" s="215"/>
      <c r="D12" s="215"/>
      <c r="E12" s="215"/>
      <c r="F12" s="215"/>
      <c r="G12" s="228"/>
      <c r="H12" s="230">
        <f t="shared" si="0"/>
        <v>0</v>
      </c>
      <c r="I12" s="214"/>
      <c r="J12" s="215"/>
      <c r="K12" s="215"/>
      <c r="L12" s="215"/>
      <c r="M12" s="216"/>
    </row>
    <row r="13" spans="1:19" s="5" customFormat="1" x14ac:dyDescent="0.25">
      <c r="A13" s="214"/>
      <c r="B13" s="210">
        <f t="shared" si="1"/>
        <v>0</v>
      </c>
      <c r="C13" s="215"/>
      <c r="D13" s="215"/>
      <c r="E13" s="215"/>
      <c r="F13" s="215"/>
      <c r="G13" s="228"/>
      <c r="H13" s="230">
        <f t="shared" si="0"/>
        <v>0</v>
      </c>
      <c r="I13" s="214"/>
      <c r="J13" s="215"/>
      <c r="K13" s="215"/>
      <c r="L13" s="215"/>
      <c r="M13" s="216"/>
    </row>
    <row r="14" spans="1:19" s="5" customFormat="1" x14ac:dyDescent="0.25">
      <c r="A14" s="214"/>
      <c r="B14" s="210">
        <f t="shared" si="1"/>
        <v>0</v>
      </c>
      <c r="C14" s="215"/>
      <c r="D14" s="215"/>
      <c r="E14" s="215"/>
      <c r="F14" s="215"/>
      <c r="G14" s="228"/>
      <c r="H14" s="230">
        <f t="shared" si="0"/>
        <v>0</v>
      </c>
      <c r="I14" s="214"/>
      <c r="J14" s="215"/>
      <c r="K14" s="215"/>
      <c r="L14" s="215"/>
      <c r="M14" s="216"/>
    </row>
    <row r="15" spans="1:19" ht="18.75" customHeight="1" x14ac:dyDescent="0.25">
      <c r="A15" s="217" t="s">
        <v>56</v>
      </c>
      <c r="B15" s="210">
        <f t="shared" si="1"/>
        <v>292.37</v>
      </c>
      <c r="C15" s="374">
        <f>SUM(C4:C14)</f>
        <v>49.480000000000004</v>
      </c>
      <c r="D15" s="374">
        <f>SUM(D4:D14)</f>
        <v>90.160000000000011</v>
      </c>
      <c r="E15" s="374">
        <f>SUM(E4:E14)</f>
        <v>0</v>
      </c>
      <c r="F15" s="374">
        <f>SUM(F4:F14)</f>
        <v>148.15</v>
      </c>
      <c r="G15" s="375">
        <f>SUM(G4:G14)</f>
        <v>4.58</v>
      </c>
      <c r="H15" s="376">
        <f t="shared" si="0"/>
        <v>140.85000000000002</v>
      </c>
      <c r="I15" s="377">
        <f>SUM(I4:I14)</f>
        <v>15.290000000000001</v>
      </c>
      <c r="J15" s="374">
        <f>SUM(J4:J14)</f>
        <v>45.1</v>
      </c>
      <c r="K15" s="374">
        <f>SUM(K4:K14)</f>
        <v>0</v>
      </c>
      <c r="L15" s="374">
        <f>SUM(L4:L14)</f>
        <v>79.650000000000006</v>
      </c>
      <c r="M15" s="378">
        <f>SUM(M4:M14)</f>
        <v>0.80999999999999994</v>
      </c>
    </row>
    <row r="16" spans="1:19" ht="20.25" customHeight="1" x14ac:dyDescent="0.25">
      <c r="A16" s="217" t="s">
        <v>173</v>
      </c>
      <c r="B16" s="218">
        <v>100</v>
      </c>
      <c r="C16" s="374">
        <f t="shared" ref="C16:H16" si="2">+IFERROR(C15/$B$15,0)*100</f>
        <v>16.923760987789446</v>
      </c>
      <c r="D16" s="374">
        <f t="shared" si="2"/>
        <v>30.837637240482952</v>
      </c>
      <c r="E16" s="374">
        <f t="shared" si="2"/>
        <v>0</v>
      </c>
      <c r="F16" s="374">
        <f t="shared" si="2"/>
        <v>50.672093580052682</v>
      </c>
      <c r="G16" s="375">
        <f t="shared" si="2"/>
        <v>1.5665081916749324</v>
      </c>
      <c r="H16" s="379">
        <f t="shared" si="2"/>
        <v>48.175257379348089</v>
      </c>
      <c r="I16" s="377">
        <f>+IFERROR(I15/$H$15,0)*100</f>
        <v>10.855520056798012</v>
      </c>
      <c r="J16" s="377">
        <f t="shared" ref="J16:M16" si="3">+IFERROR(J15/$H$15,0)*100</f>
        <v>32.019879304224347</v>
      </c>
      <c r="K16" s="377">
        <f t="shared" si="3"/>
        <v>0</v>
      </c>
      <c r="L16" s="377">
        <f t="shared" si="3"/>
        <v>56.549520766773156</v>
      </c>
      <c r="M16" s="379">
        <f t="shared" si="3"/>
        <v>0.57507987220447276</v>
      </c>
    </row>
    <row r="17" spans="1:13" ht="33.75" customHeight="1" x14ac:dyDescent="0.25">
      <c r="A17" s="219" t="s">
        <v>746</v>
      </c>
      <c r="B17" s="220">
        <v>301.67</v>
      </c>
      <c r="C17" s="380">
        <v>51.91</v>
      </c>
      <c r="D17" s="380">
        <v>87.52</v>
      </c>
      <c r="E17" s="380">
        <v>0</v>
      </c>
      <c r="F17" s="380">
        <v>155.65</v>
      </c>
      <c r="G17" s="381">
        <v>6.59</v>
      </c>
      <c r="H17" s="382">
        <v>139.68</v>
      </c>
      <c r="I17" s="383">
        <v>13.29</v>
      </c>
      <c r="J17" s="380">
        <v>42.32</v>
      </c>
      <c r="K17" s="380">
        <v>0</v>
      </c>
      <c r="L17" s="381">
        <v>81.11</v>
      </c>
      <c r="M17" s="384">
        <v>2.96</v>
      </c>
    </row>
    <row r="18" spans="1:13" ht="33.75" customHeight="1" x14ac:dyDescent="0.25">
      <c r="A18" s="221" t="s">
        <v>747</v>
      </c>
      <c r="B18" s="222">
        <v>100</v>
      </c>
      <c r="C18" s="385">
        <v>17.2</v>
      </c>
      <c r="D18" s="385">
        <v>29</v>
      </c>
      <c r="E18" s="385">
        <v>0</v>
      </c>
      <c r="F18" s="385">
        <v>51.6</v>
      </c>
      <c r="G18" s="386">
        <v>2.2000000000000002</v>
      </c>
      <c r="H18" s="387">
        <v>46.3</v>
      </c>
      <c r="I18" s="388">
        <v>9.5</v>
      </c>
      <c r="J18" s="385">
        <v>30.3</v>
      </c>
      <c r="K18" s="385">
        <v>0</v>
      </c>
      <c r="L18" s="385">
        <v>58.1</v>
      </c>
      <c r="M18" s="389">
        <v>2.1</v>
      </c>
    </row>
    <row r="19" spans="1:13" ht="32.25" customHeight="1" x14ac:dyDescent="0.25">
      <c r="A19" s="223" t="s">
        <v>262</v>
      </c>
      <c r="B19" s="224">
        <f>+B15-B17</f>
        <v>-9.3000000000000114</v>
      </c>
      <c r="C19" s="390">
        <f t="shared" ref="C19:G19" si="4">+C15-C17</f>
        <v>-2.4299999999999926</v>
      </c>
      <c r="D19" s="390">
        <f t="shared" si="4"/>
        <v>2.6400000000000148</v>
      </c>
      <c r="E19" s="390">
        <f t="shared" si="4"/>
        <v>0</v>
      </c>
      <c r="F19" s="390">
        <f t="shared" si="4"/>
        <v>-7.5</v>
      </c>
      <c r="G19" s="391">
        <f t="shared" si="4"/>
        <v>-2.0099999999999998</v>
      </c>
      <c r="H19" s="390">
        <f>+H15-H17</f>
        <v>1.1700000000000159</v>
      </c>
      <c r="I19" s="390">
        <f t="shared" ref="I19:M20" si="5">+I15-I17</f>
        <v>2.0000000000000018</v>
      </c>
      <c r="J19" s="390">
        <f t="shared" si="5"/>
        <v>2.7800000000000011</v>
      </c>
      <c r="K19" s="390">
        <f t="shared" si="5"/>
        <v>0</v>
      </c>
      <c r="L19" s="390">
        <f t="shared" si="5"/>
        <v>-1.4599999999999937</v>
      </c>
      <c r="M19" s="392">
        <f t="shared" si="5"/>
        <v>-2.15</v>
      </c>
    </row>
    <row r="20" spans="1:13" ht="39" customHeight="1" thickBot="1" x14ac:dyDescent="0.3">
      <c r="A20" s="225" t="s">
        <v>263</v>
      </c>
      <c r="B20" s="226">
        <f t="shared" ref="B20:H20" si="6">+B16-B18</f>
        <v>0</v>
      </c>
      <c r="C20" s="393">
        <f>+C16-C18</f>
        <v>-0.27623901221055291</v>
      </c>
      <c r="D20" s="393">
        <f>+D16-D18</f>
        <v>1.8376372404829517</v>
      </c>
      <c r="E20" s="393">
        <f t="shared" si="6"/>
        <v>0</v>
      </c>
      <c r="F20" s="393">
        <f t="shared" si="6"/>
        <v>-0.9279064199473197</v>
      </c>
      <c r="G20" s="394">
        <f t="shared" si="6"/>
        <v>-0.6334918083250678</v>
      </c>
      <c r="H20" s="393">
        <f t="shared" si="6"/>
        <v>1.875257379348092</v>
      </c>
      <c r="I20" s="393">
        <f>+I16-I18</f>
        <v>1.3555200567980119</v>
      </c>
      <c r="J20" s="393">
        <f>+J16-J18</f>
        <v>1.7198793042243459</v>
      </c>
      <c r="K20" s="393">
        <f t="shared" si="5"/>
        <v>0</v>
      </c>
      <c r="L20" s="393">
        <f t="shared" si="5"/>
        <v>-1.5504792332268451</v>
      </c>
      <c r="M20" s="395">
        <f t="shared" si="5"/>
        <v>-1.5249201277955273</v>
      </c>
    </row>
    <row r="21" spans="1:13" x14ac:dyDescent="0.25">
      <c r="A21" s="227" t="s">
        <v>220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x14ac:dyDescent="0.25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13" zoomScaleNormal="100" zoomScaleSheetLayoutView="100" workbookViewId="0">
      <selection activeCell="J9" sqref="J9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526" t="s">
        <v>264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16.5" thickBot="1" x14ac:dyDescent="0.3">
      <c r="A2" s="45" t="s">
        <v>254</v>
      </c>
      <c r="B2" s="45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25">
      <c r="A3" s="540" t="s">
        <v>52</v>
      </c>
      <c r="B3" s="536" t="s">
        <v>98</v>
      </c>
      <c r="C3" s="542" t="s">
        <v>215</v>
      </c>
      <c r="D3" s="531" t="s">
        <v>99</v>
      </c>
      <c r="E3" s="532"/>
      <c r="F3" s="533"/>
      <c r="G3" s="538" t="s">
        <v>100</v>
      </c>
      <c r="H3" s="542" t="s">
        <v>215</v>
      </c>
      <c r="I3" s="531" t="s">
        <v>101</v>
      </c>
      <c r="J3" s="532"/>
      <c r="K3" s="533"/>
    </row>
    <row r="4" spans="1:11" ht="32.25" thickBot="1" x14ac:dyDescent="0.3">
      <c r="A4" s="541"/>
      <c r="B4" s="537"/>
      <c r="C4" s="543"/>
      <c r="D4" s="102" t="s">
        <v>15</v>
      </c>
      <c r="E4" s="102" t="s">
        <v>16</v>
      </c>
      <c r="F4" s="103" t="s">
        <v>17</v>
      </c>
      <c r="G4" s="539"/>
      <c r="H4" s="543"/>
      <c r="I4" s="102" t="s">
        <v>15</v>
      </c>
      <c r="J4" s="102" t="s">
        <v>16</v>
      </c>
      <c r="K4" s="103" t="s">
        <v>17</v>
      </c>
    </row>
    <row r="5" spans="1:11" x14ac:dyDescent="0.25">
      <c r="A5" s="92" t="s">
        <v>275</v>
      </c>
      <c r="B5" s="101">
        <v>2</v>
      </c>
      <c r="C5" s="101">
        <v>1</v>
      </c>
      <c r="D5" s="101">
        <v>16</v>
      </c>
      <c r="E5" s="101">
        <v>0</v>
      </c>
      <c r="F5" s="101">
        <v>0</v>
      </c>
      <c r="G5" s="370">
        <v>0</v>
      </c>
      <c r="H5" s="286">
        <v>0</v>
      </c>
      <c r="I5" s="368">
        <v>0</v>
      </c>
      <c r="J5" s="101">
        <v>0</v>
      </c>
      <c r="K5" s="101">
        <v>0</v>
      </c>
    </row>
    <row r="6" spans="1:11" x14ac:dyDescent="0.25">
      <c r="A6" s="92" t="s">
        <v>279</v>
      </c>
      <c r="B6" s="331">
        <v>3</v>
      </c>
      <c r="C6" s="331">
        <v>1</v>
      </c>
      <c r="D6" s="331">
        <v>9</v>
      </c>
      <c r="E6" s="64">
        <v>68</v>
      </c>
      <c r="F6" s="64">
        <v>0</v>
      </c>
      <c r="G6" s="286">
        <v>13</v>
      </c>
      <c r="H6" s="286">
        <v>3</v>
      </c>
      <c r="I6" s="368">
        <v>30</v>
      </c>
      <c r="J6" s="64">
        <v>234</v>
      </c>
      <c r="K6" s="64">
        <v>0</v>
      </c>
    </row>
    <row r="7" spans="1:11" x14ac:dyDescent="0.25">
      <c r="A7" s="92" t="s">
        <v>745</v>
      </c>
      <c r="B7" s="64">
        <v>5</v>
      </c>
      <c r="C7" s="64">
        <v>3</v>
      </c>
      <c r="D7" s="64">
        <v>20</v>
      </c>
      <c r="E7" s="64">
        <v>0</v>
      </c>
      <c r="F7" s="64">
        <v>5</v>
      </c>
      <c r="G7" s="286">
        <v>12</v>
      </c>
      <c r="H7" s="286">
        <v>7</v>
      </c>
      <c r="I7" s="286">
        <v>35</v>
      </c>
      <c r="J7" s="64">
        <v>0</v>
      </c>
      <c r="K7" s="64">
        <v>8</v>
      </c>
    </row>
    <row r="8" spans="1:11" x14ac:dyDescent="0.25">
      <c r="A8" s="2" t="s">
        <v>281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369">
        <v>0</v>
      </c>
      <c r="H8" s="369">
        <v>0</v>
      </c>
      <c r="I8" s="369">
        <v>0</v>
      </c>
      <c r="J8" s="42">
        <v>0</v>
      </c>
      <c r="K8" s="42">
        <v>0</v>
      </c>
    </row>
    <row r="9" spans="1:11" x14ac:dyDescent="0.25">
      <c r="A9" s="2" t="s">
        <v>277</v>
      </c>
      <c r="B9" s="42">
        <v>3</v>
      </c>
      <c r="C9" s="42">
        <v>2</v>
      </c>
      <c r="D9" s="42">
        <v>20</v>
      </c>
      <c r="E9" s="42">
        <v>0</v>
      </c>
      <c r="F9" s="42">
        <v>0</v>
      </c>
      <c r="G9" s="369">
        <v>0</v>
      </c>
      <c r="H9" s="369">
        <v>0</v>
      </c>
      <c r="I9" s="369">
        <v>0</v>
      </c>
      <c r="J9" s="42">
        <v>0</v>
      </c>
      <c r="K9" s="42">
        <v>0</v>
      </c>
    </row>
    <row r="10" spans="1:11" ht="16.5" thickBot="1" x14ac:dyDescent="0.3">
      <c r="A10" s="42" t="s">
        <v>737</v>
      </c>
      <c r="B10" s="42">
        <v>0</v>
      </c>
      <c r="C10" s="42">
        <v>0</v>
      </c>
      <c r="D10" s="42">
        <v>0</v>
      </c>
      <c r="E10" s="369">
        <v>0</v>
      </c>
      <c r="F10" s="369">
        <v>0</v>
      </c>
      <c r="G10" s="369">
        <v>0</v>
      </c>
      <c r="H10" s="369">
        <v>0</v>
      </c>
      <c r="I10" s="369">
        <v>0</v>
      </c>
      <c r="J10" s="42">
        <v>0</v>
      </c>
      <c r="K10" s="42">
        <v>0</v>
      </c>
    </row>
    <row r="11" spans="1:11" ht="18" customHeight="1" thickBot="1" x14ac:dyDescent="0.3">
      <c r="A11" s="183" t="s">
        <v>56</v>
      </c>
      <c r="B11" s="173">
        <f>SUM(B5:B10)</f>
        <v>13</v>
      </c>
      <c r="C11" s="170">
        <f>SUM(C5:C10)</f>
        <v>7</v>
      </c>
      <c r="D11" s="170">
        <f>SUM(D5:D10)</f>
        <v>65</v>
      </c>
      <c r="E11" s="170">
        <f t="shared" ref="E11:K11" si="0">SUM(E5:E10)</f>
        <v>68</v>
      </c>
      <c r="F11" s="171">
        <f t="shared" si="0"/>
        <v>5</v>
      </c>
      <c r="G11" s="169">
        <f t="shared" si="0"/>
        <v>25</v>
      </c>
      <c r="H11" s="170">
        <f t="shared" si="0"/>
        <v>10</v>
      </c>
      <c r="I11" s="170">
        <f t="shared" si="0"/>
        <v>65</v>
      </c>
      <c r="J11" s="170">
        <f t="shared" si="0"/>
        <v>234</v>
      </c>
      <c r="K11" s="171">
        <f t="shared" si="0"/>
        <v>8</v>
      </c>
    </row>
    <row r="12" spans="1:11" x14ac:dyDescent="0.25">
      <c r="A12" s="5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6.5" thickBot="1" x14ac:dyDescent="0.3">
      <c r="A13" s="204" t="s">
        <v>217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5">
      <c r="A14" s="527" t="s">
        <v>52</v>
      </c>
      <c r="B14" s="536" t="s">
        <v>98</v>
      </c>
      <c r="C14" s="529" t="s">
        <v>98</v>
      </c>
      <c r="D14" s="531" t="s">
        <v>99</v>
      </c>
      <c r="E14" s="532"/>
      <c r="F14" s="533"/>
      <c r="G14" s="538" t="s">
        <v>100</v>
      </c>
      <c r="H14" s="534" t="s">
        <v>100</v>
      </c>
      <c r="I14" s="531" t="s">
        <v>101</v>
      </c>
      <c r="J14" s="532"/>
      <c r="K14" s="533"/>
    </row>
    <row r="15" spans="1:11" ht="32.25" thickBot="1" x14ac:dyDescent="0.3">
      <c r="A15" s="528"/>
      <c r="B15" s="537"/>
      <c r="C15" s="530"/>
      <c r="D15" s="102" t="s">
        <v>15</v>
      </c>
      <c r="E15" s="102" t="s">
        <v>16</v>
      </c>
      <c r="F15" s="103" t="s">
        <v>17</v>
      </c>
      <c r="G15" s="539"/>
      <c r="H15" s="535"/>
      <c r="I15" s="102" t="s">
        <v>15</v>
      </c>
      <c r="J15" s="102" t="s">
        <v>16</v>
      </c>
      <c r="K15" s="103" t="s">
        <v>17</v>
      </c>
    </row>
    <row r="16" spans="1:11" x14ac:dyDescent="0.25">
      <c r="A16" s="92" t="s">
        <v>275</v>
      </c>
      <c r="B16" s="101">
        <v>7</v>
      </c>
      <c r="C16" s="101">
        <v>3</v>
      </c>
      <c r="D16" s="101">
        <v>21</v>
      </c>
      <c r="E16" s="101">
        <v>0</v>
      </c>
      <c r="F16" s="101">
        <v>7</v>
      </c>
      <c r="G16" s="370">
        <v>1</v>
      </c>
      <c r="H16" s="286">
        <v>0</v>
      </c>
      <c r="I16" s="368">
        <v>0</v>
      </c>
      <c r="J16" s="101">
        <v>0</v>
      </c>
      <c r="K16" s="101">
        <v>161</v>
      </c>
    </row>
    <row r="17" spans="1:11" x14ac:dyDescent="0.25">
      <c r="A17" s="92" t="s">
        <v>279</v>
      </c>
      <c r="B17" s="331">
        <v>6</v>
      </c>
      <c r="C17" s="331">
        <v>4</v>
      </c>
      <c r="D17" s="331">
        <v>26</v>
      </c>
      <c r="E17" s="64">
        <v>0</v>
      </c>
      <c r="F17" s="64">
        <v>0</v>
      </c>
      <c r="G17" s="286">
        <v>7</v>
      </c>
      <c r="H17" s="286">
        <v>3</v>
      </c>
      <c r="I17" s="368">
        <v>21</v>
      </c>
      <c r="J17" s="64">
        <v>0</v>
      </c>
      <c r="K17" s="64">
        <v>2</v>
      </c>
    </row>
    <row r="18" spans="1:11" x14ac:dyDescent="0.25">
      <c r="A18" s="92" t="s">
        <v>745</v>
      </c>
      <c r="B18" s="64">
        <v>10</v>
      </c>
      <c r="C18" s="64">
        <v>5</v>
      </c>
      <c r="D18" s="64">
        <v>23</v>
      </c>
      <c r="E18" s="64">
        <v>0</v>
      </c>
      <c r="F18" s="64">
        <v>40</v>
      </c>
      <c r="G18" s="286">
        <v>3</v>
      </c>
      <c r="H18" s="286">
        <v>1</v>
      </c>
      <c r="I18" s="286">
        <v>8</v>
      </c>
      <c r="J18" s="64">
        <v>0</v>
      </c>
      <c r="K18" s="64">
        <v>0</v>
      </c>
    </row>
    <row r="19" spans="1:11" x14ac:dyDescent="0.25">
      <c r="A19" s="2" t="s">
        <v>281</v>
      </c>
      <c r="B19" s="42">
        <v>1</v>
      </c>
      <c r="C19" s="42">
        <v>0</v>
      </c>
      <c r="D19" s="42">
        <v>5</v>
      </c>
      <c r="E19" s="42">
        <v>0</v>
      </c>
      <c r="F19" s="42">
        <v>0</v>
      </c>
      <c r="G19" s="369">
        <v>0</v>
      </c>
      <c r="H19" s="369">
        <v>0</v>
      </c>
      <c r="I19" s="369">
        <v>0</v>
      </c>
      <c r="J19" s="42">
        <v>0</v>
      </c>
      <c r="K19" s="42">
        <v>0</v>
      </c>
    </row>
    <row r="20" spans="1:11" x14ac:dyDescent="0.25">
      <c r="A20" s="2" t="s">
        <v>277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369">
        <v>0</v>
      </c>
      <c r="H20" s="369">
        <v>0</v>
      </c>
      <c r="I20" s="369">
        <v>0</v>
      </c>
      <c r="J20" s="42">
        <v>0</v>
      </c>
      <c r="K20" s="42">
        <v>0</v>
      </c>
    </row>
    <row r="21" spans="1:11" ht="16.5" thickBot="1" x14ac:dyDescent="0.3">
      <c r="A21" s="42" t="s">
        <v>737</v>
      </c>
      <c r="B21" s="42">
        <v>3</v>
      </c>
      <c r="C21" s="42">
        <v>3</v>
      </c>
      <c r="D21" s="42">
        <v>10</v>
      </c>
      <c r="E21" s="369">
        <v>0</v>
      </c>
      <c r="F21" s="369">
        <v>0</v>
      </c>
      <c r="G21" s="369">
        <v>0</v>
      </c>
      <c r="H21" s="369">
        <v>0</v>
      </c>
      <c r="I21" s="369">
        <v>0</v>
      </c>
      <c r="J21" s="42">
        <v>0</v>
      </c>
      <c r="K21" s="42">
        <v>0</v>
      </c>
    </row>
    <row r="22" spans="1:11" ht="16.5" thickBot="1" x14ac:dyDescent="0.3">
      <c r="A22" s="183" t="s">
        <v>56</v>
      </c>
      <c r="B22" s="173">
        <f>SUM(B16:B21)</f>
        <v>27</v>
      </c>
      <c r="C22" s="170">
        <f>SUM(C16:C21)</f>
        <v>15</v>
      </c>
      <c r="D22" s="170">
        <f t="shared" ref="D22:K22" si="1">SUM(D16:D21)</f>
        <v>85</v>
      </c>
      <c r="E22" s="170">
        <f t="shared" si="1"/>
        <v>0</v>
      </c>
      <c r="F22" s="171">
        <f t="shared" si="1"/>
        <v>47</v>
      </c>
      <c r="G22" s="173">
        <f t="shared" si="1"/>
        <v>11</v>
      </c>
      <c r="H22" s="170">
        <f t="shared" si="1"/>
        <v>4</v>
      </c>
      <c r="I22" s="170">
        <f t="shared" si="1"/>
        <v>29</v>
      </c>
      <c r="J22" s="170">
        <f t="shared" si="1"/>
        <v>0</v>
      </c>
      <c r="K22" s="171">
        <f t="shared" si="1"/>
        <v>163</v>
      </c>
    </row>
    <row r="23" spans="1:11" ht="16.5" thickBot="1" x14ac:dyDescent="0.3">
      <c r="A23" s="57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18.75" customHeight="1" x14ac:dyDescent="0.25">
      <c r="A24" s="185" t="s">
        <v>5</v>
      </c>
      <c r="B24" s="181">
        <f t="shared" ref="B24:K24" si="2">+B11-B22</f>
        <v>-14</v>
      </c>
      <c r="C24" s="174">
        <f t="shared" si="2"/>
        <v>-8</v>
      </c>
      <c r="D24" s="174">
        <f t="shared" si="2"/>
        <v>-20</v>
      </c>
      <c r="E24" s="174">
        <f t="shared" si="2"/>
        <v>68</v>
      </c>
      <c r="F24" s="175">
        <f t="shared" si="2"/>
        <v>-42</v>
      </c>
      <c r="G24" s="181">
        <f t="shared" si="2"/>
        <v>14</v>
      </c>
      <c r="H24" s="174">
        <f t="shared" si="2"/>
        <v>6</v>
      </c>
      <c r="I24" s="174">
        <f t="shared" si="2"/>
        <v>36</v>
      </c>
      <c r="J24" s="174">
        <f t="shared" si="2"/>
        <v>234</v>
      </c>
      <c r="K24" s="175">
        <f t="shared" si="2"/>
        <v>-155</v>
      </c>
    </row>
    <row r="25" spans="1:11" ht="20.25" customHeight="1" thickBot="1" x14ac:dyDescent="0.3">
      <c r="A25" s="186" t="s">
        <v>78</v>
      </c>
      <c r="B25" s="182">
        <f t="shared" ref="B25:K25" si="3">+IFERROR(B24/B22,0)*100</f>
        <v>-51.851851851851848</v>
      </c>
      <c r="C25" s="176">
        <f t="shared" si="3"/>
        <v>-53.333333333333336</v>
      </c>
      <c r="D25" s="176">
        <f t="shared" si="3"/>
        <v>-23.52941176470588</v>
      </c>
      <c r="E25" s="176">
        <f t="shared" si="3"/>
        <v>0</v>
      </c>
      <c r="F25" s="177">
        <f t="shared" si="3"/>
        <v>-89.361702127659569</v>
      </c>
      <c r="G25" s="182">
        <f t="shared" si="3"/>
        <v>127.27272727272727</v>
      </c>
      <c r="H25" s="176">
        <f t="shared" si="3"/>
        <v>150</v>
      </c>
      <c r="I25" s="176">
        <f t="shared" si="3"/>
        <v>124.13793103448276</v>
      </c>
      <c r="J25" s="176">
        <f t="shared" si="3"/>
        <v>0</v>
      </c>
      <c r="K25" s="177">
        <f t="shared" si="3"/>
        <v>-95.092024539877301</v>
      </c>
    </row>
    <row r="26" spans="1:11" x14ac:dyDescent="0.25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H10" sqref="H10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91" t="s">
        <v>846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2" ht="107.25" customHeight="1" x14ac:dyDescent="0.25">
      <c r="A2" s="37" t="s">
        <v>847</v>
      </c>
      <c r="B2" s="37" t="s">
        <v>848</v>
      </c>
      <c r="C2" s="37" t="s">
        <v>849</v>
      </c>
      <c r="D2" s="37" t="s">
        <v>850</v>
      </c>
      <c r="E2" s="37" t="s">
        <v>849</v>
      </c>
      <c r="F2" s="37" t="s">
        <v>851</v>
      </c>
      <c r="G2" s="37" t="s">
        <v>215</v>
      </c>
      <c r="H2" s="37" t="s">
        <v>852</v>
      </c>
      <c r="I2" s="37" t="s">
        <v>215</v>
      </c>
      <c r="J2" s="37" t="s">
        <v>853</v>
      </c>
      <c r="K2" s="37" t="s">
        <v>215</v>
      </c>
      <c r="L2" s="1"/>
    </row>
    <row r="3" spans="1:12" ht="21" customHeight="1" x14ac:dyDescent="0.25">
      <c r="A3" s="432" t="s">
        <v>854</v>
      </c>
      <c r="B3" s="2">
        <v>822</v>
      </c>
      <c r="C3" s="2">
        <v>674</v>
      </c>
      <c r="D3" s="2">
        <v>755</v>
      </c>
      <c r="E3" s="2">
        <v>623</v>
      </c>
      <c r="F3" s="2">
        <v>258</v>
      </c>
      <c r="G3" s="2">
        <v>130</v>
      </c>
      <c r="H3" s="2">
        <v>21</v>
      </c>
      <c r="I3" s="2">
        <v>10</v>
      </c>
      <c r="J3" s="2">
        <v>1</v>
      </c>
      <c r="K3" s="2">
        <v>1</v>
      </c>
    </row>
    <row r="4" spans="1:12" ht="24.75" customHeight="1" x14ac:dyDescent="0.25">
      <c r="A4" s="432" t="s">
        <v>855</v>
      </c>
      <c r="B4" s="2">
        <v>755</v>
      </c>
      <c r="C4" s="2">
        <v>613</v>
      </c>
      <c r="D4" s="2">
        <v>702</v>
      </c>
      <c r="E4" s="2">
        <v>568</v>
      </c>
      <c r="F4" s="2">
        <v>225</v>
      </c>
      <c r="G4" s="2">
        <v>120</v>
      </c>
      <c r="H4" s="2">
        <v>7</v>
      </c>
      <c r="I4" s="2">
        <v>6</v>
      </c>
      <c r="J4" s="2">
        <v>4</v>
      </c>
      <c r="K4" s="2">
        <v>3</v>
      </c>
    </row>
    <row r="5" spans="1:12" ht="19.5" customHeight="1" x14ac:dyDescent="0.25">
      <c r="A5" s="432" t="s">
        <v>856</v>
      </c>
      <c r="B5" s="2">
        <v>49</v>
      </c>
      <c r="C5" s="2">
        <v>30</v>
      </c>
      <c r="D5" s="2">
        <v>45</v>
      </c>
      <c r="E5" s="2">
        <v>29</v>
      </c>
      <c r="F5" s="2">
        <v>37</v>
      </c>
      <c r="G5" s="2">
        <v>18</v>
      </c>
      <c r="H5" s="2">
        <v>0</v>
      </c>
      <c r="I5" s="2">
        <v>0</v>
      </c>
      <c r="J5" s="2">
        <v>0</v>
      </c>
      <c r="K5" s="2">
        <v>0</v>
      </c>
    </row>
    <row r="6" spans="1:12" ht="21" customHeight="1" x14ac:dyDescent="0.25">
      <c r="A6" s="432" t="s">
        <v>857</v>
      </c>
      <c r="B6" s="2">
        <v>224</v>
      </c>
      <c r="C6" s="2">
        <v>142</v>
      </c>
      <c r="D6" s="2">
        <v>166</v>
      </c>
      <c r="E6" s="2">
        <v>108</v>
      </c>
      <c r="F6" s="2">
        <v>14</v>
      </c>
      <c r="G6" s="2">
        <v>6</v>
      </c>
      <c r="H6" s="2">
        <v>0</v>
      </c>
      <c r="I6" s="2">
        <v>0</v>
      </c>
      <c r="J6" s="2">
        <v>0</v>
      </c>
      <c r="K6" s="2">
        <v>0</v>
      </c>
    </row>
    <row r="7" spans="1:12" ht="17.25" customHeight="1" x14ac:dyDescent="0.25">
      <c r="A7" s="113" t="s">
        <v>56</v>
      </c>
      <c r="B7" s="47">
        <v>1850</v>
      </c>
      <c r="C7" s="47">
        <v>1459</v>
      </c>
      <c r="D7" s="47">
        <v>1668</v>
      </c>
      <c r="E7" s="47">
        <v>1328</v>
      </c>
      <c r="F7" s="47">
        <v>534</v>
      </c>
      <c r="G7" s="47"/>
      <c r="H7" s="47">
        <v>28</v>
      </c>
      <c r="I7" s="47">
        <v>16</v>
      </c>
      <c r="J7" s="47">
        <v>5</v>
      </c>
      <c r="K7" s="47">
        <v>4</v>
      </c>
    </row>
    <row r="8" spans="1:12" hidden="1" x14ac:dyDescent="0.25">
      <c r="H8" s="16"/>
      <c r="I8" s="16"/>
      <c r="J8" s="16"/>
      <c r="K8" s="16"/>
    </row>
    <row r="9" spans="1:12" hidden="1" x14ac:dyDescent="0.25">
      <c r="A9" s="16"/>
    </row>
    <row r="10" spans="1:12" ht="0.75" customHeight="1" x14ac:dyDescent="0.25"/>
    <row r="11" spans="1:12" hidden="1" x14ac:dyDescent="0.25"/>
    <row r="12" spans="1:12" hidden="1" x14ac:dyDescent="0.25"/>
    <row r="13" spans="1:12" hidden="1" x14ac:dyDescent="0.25"/>
    <row r="14" spans="1:12" hidden="1" x14ac:dyDescent="0.25"/>
    <row r="15" spans="1:12" hidden="1" x14ac:dyDescent="0.25"/>
    <row r="16" spans="1:1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t="14.25" hidden="1" customHeight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BreakPreview" topLeftCell="A10" zoomScaleNormal="100" zoomScaleSheetLayoutView="100" workbookViewId="0">
      <selection activeCell="H6" sqref="H6"/>
    </sheetView>
  </sheetViews>
  <sheetFormatPr defaultRowHeight="24" customHeight="1" x14ac:dyDescent="0.25"/>
  <cols>
    <col min="1" max="2" width="10.625" customWidth="1"/>
    <col min="3" max="3" width="12" customWidth="1"/>
    <col min="4" max="11" width="10.625" customWidth="1"/>
  </cols>
  <sheetData>
    <row r="1" spans="1:11" ht="24" customHeight="1" x14ac:dyDescent="0.25">
      <c r="A1" s="544" t="s">
        <v>265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24" customHeight="1" thickBot="1" x14ac:dyDescent="0.3">
      <c r="A2" s="396" t="s">
        <v>266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ht="24" customHeight="1" thickBot="1" x14ac:dyDescent="0.3">
      <c r="A3" s="398" t="s">
        <v>102</v>
      </c>
      <c r="B3" s="399" t="s">
        <v>6</v>
      </c>
      <c r="C3" s="399" t="s">
        <v>7</v>
      </c>
      <c r="D3" s="400" t="s">
        <v>8</v>
      </c>
      <c r="E3" s="399" t="s">
        <v>9</v>
      </c>
      <c r="F3" s="399" t="s">
        <v>10</v>
      </c>
      <c r="G3" s="399" t="s">
        <v>11</v>
      </c>
      <c r="H3" s="401" t="s">
        <v>210</v>
      </c>
      <c r="I3" s="401" t="s">
        <v>211</v>
      </c>
      <c r="J3" s="400" t="s">
        <v>103</v>
      </c>
      <c r="K3" s="402" t="s">
        <v>56</v>
      </c>
    </row>
    <row r="4" spans="1:11" ht="24" customHeight="1" thickBot="1" x14ac:dyDescent="0.3">
      <c r="A4" s="403" t="s">
        <v>275</v>
      </c>
      <c r="B4" s="404">
        <v>39</v>
      </c>
      <c r="C4" s="404">
        <v>5</v>
      </c>
      <c r="D4" s="404">
        <v>18</v>
      </c>
      <c r="E4" s="404">
        <v>1</v>
      </c>
      <c r="F4" s="404">
        <v>4</v>
      </c>
      <c r="G4" s="404">
        <v>0</v>
      </c>
      <c r="H4" s="404">
        <v>5</v>
      </c>
      <c r="I4" s="404">
        <v>0</v>
      </c>
      <c r="J4" s="404">
        <v>281</v>
      </c>
      <c r="K4" s="404">
        <v>353</v>
      </c>
    </row>
    <row r="5" spans="1:11" ht="24" customHeight="1" thickBot="1" x14ac:dyDescent="0.3">
      <c r="A5" s="405" t="s">
        <v>279</v>
      </c>
      <c r="B5" s="406">
        <v>36</v>
      </c>
      <c r="C5" s="406">
        <v>22</v>
      </c>
      <c r="D5" s="406">
        <v>25</v>
      </c>
      <c r="E5" s="406">
        <v>18</v>
      </c>
      <c r="F5" s="406">
        <v>2</v>
      </c>
      <c r="G5" s="406">
        <v>0</v>
      </c>
      <c r="H5" s="406">
        <v>23</v>
      </c>
      <c r="I5" s="406">
        <v>0</v>
      </c>
      <c r="J5" s="406">
        <v>259</v>
      </c>
      <c r="K5" s="406">
        <v>385</v>
      </c>
    </row>
    <row r="6" spans="1:11" ht="24" customHeight="1" thickBot="1" x14ac:dyDescent="0.3">
      <c r="A6" s="405" t="s">
        <v>359</v>
      </c>
      <c r="B6" s="406">
        <v>2</v>
      </c>
      <c r="C6" s="406">
        <v>4</v>
      </c>
      <c r="D6" s="406">
        <v>11</v>
      </c>
      <c r="E6" s="406">
        <v>17</v>
      </c>
      <c r="F6" s="406">
        <v>0</v>
      </c>
      <c r="G6" s="406">
        <v>0</v>
      </c>
      <c r="H6" s="406">
        <v>15</v>
      </c>
      <c r="I6" s="406">
        <v>0</v>
      </c>
      <c r="J6" s="406">
        <v>324</v>
      </c>
      <c r="K6" s="406">
        <v>373</v>
      </c>
    </row>
    <row r="7" spans="1:11" ht="24" customHeight="1" thickBot="1" x14ac:dyDescent="0.3">
      <c r="A7" s="405" t="s">
        <v>281</v>
      </c>
      <c r="B7" s="406">
        <v>16</v>
      </c>
      <c r="C7" s="406">
        <v>22</v>
      </c>
      <c r="D7" s="406">
        <v>18</v>
      </c>
      <c r="E7" s="406">
        <v>0</v>
      </c>
      <c r="F7" s="406">
        <v>0</v>
      </c>
      <c r="G7" s="406">
        <v>0</v>
      </c>
      <c r="H7" s="406">
        <v>5</v>
      </c>
      <c r="I7" s="406">
        <v>0</v>
      </c>
      <c r="J7" s="406">
        <v>125</v>
      </c>
      <c r="K7" s="406">
        <v>186</v>
      </c>
    </row>
    <row r="8" spans="1:11" ht="24" customHeight="1" thickBot="1" x14ac:dyDescent="0.3">
      <c r="A8" s="405" t="s">
        <v>277</v>
      </c>
      <c r="B8" s="406">
        <v>31</v>
      </c>
      <c r="C8" s="406">
        <v>9</v>
      </c>
      <c r="D8" s="406">
        <v>18</v>
      </c>
      <c r="E8" s="406">
        <v>0</v>
      </c>
      <c r="F8" s="406">
        <v>2</v>
      </c>
      <c r="G8" s="406">
        <v>0</v>
      </c>
      <c r="H8" s="406">
        <v>3</v>
      </c>
      <c r="I8" s="406">
        <v>0</v>
      </c>
      <c r="J8" s="406">
        <v>387</v>
      </c>
      <c r="K8" s="406">
        <v>450</v>
      </c>
    </row>
    <row r="9" spans="1:11" ht="24" customHeight="1" thickBot="1" x14ac:dyDescent="0.3">
      <c r="A9" s="405" t="s">
        <v>748</v>
      </c>
      <c r="B9" s="406">
        <v>0</v>
      </c>
      <c r="C9" s="406">
        <v>0</v>
      </c>
      <c r="D9" s="406">
        <v>2</v>
      </c>
      <c r="E9" s="406">
        <v>0</v>
      </c>
      <c r="F9" s="406">
        <v>0</v>
      </c>
      <c r="G9" s="406">
        <v>0</v>
      </c>
      <c r="H9" s="406">
        <v>0</v>
      </c>
      <c r="I9" s="406">
        <v>0</v>
      </c>
      <c r="J9" s="406">
        <v>24</v>
      </c>
      <c r="K9" s="406">
        <v>26</v>
      </c>
    </row>
    <row r="10" spans="1:11" ht="24" customHeight="1" thickBot="1" x14ac:dyDescent="0.3">
      <c r="A10" s="407" t="s">
        <v>56</v>
      </c>
      <c r="B10" s="408">
        <f>SUM(B4:B9)</f>
        <v>124</v>
      </c>
      <c r="C10" s="408">
        <v>61</v>
      </c>
      <c r="D10" s="408">
        <f t="shared" ref="D10:I10" si="0">SUM(D4:D9)</f>
        <v>92</v>
      </c>
      <c r="E10" s="408">
        <f t="shared" si="0"/>
        <v>36</v>
      </c>
      <c r="F10" s="408">
        <f t="shared" si="0"/>
        <v>8</v>
      </c>
      <c r="G10" s="408">
        <f t="shared" si="0"/>
        <v>0</v>
      </c>
      <c r="H10" s="408">
        <f t="shared" si="0"/>
        <v>51</v>
      </c>
      <c r="I10" s="408">
        <f t="shared" si="0"/>
        <v>0</v>
      </c>
      <c r="J10" s="408">
        <v>1398</v>
      </c>
      <c r="K10" s="408">
        <v>1770</v>
      </c>
    </row>
    <row r="11" spans="1:11" ht="24" customHeight="1" x14ac:dyDescent="0.25">
      <c r="A11" s="409"/>
      <c r="B11" s="409"/>
      <c r="C11" s="409"/>
      <c r="D11" s="409"/>
      <c r="E11" s="409"/>
      <c r="F11" s="409"/>
      <c r="G11" s="409"/>
      <c r="H11" s="409"/>
      <c r="I11" s="409"/>
      <c r="J11" s="409"/>
      <c r="K11" s="409"/>
    </row>
    <row r="12" spans="1:11" ht="24" customHeight="1" thickBot="1" x14ac:dyDescent="0.3">
      <c r="A12" s="396" t="s">
        <v>218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</row>
    <row r="13" spans="1:11" ht="24" customHeight="1" thickBot="1" x14ac:dyDescent="0.3">
      <c r="A13" s="398" t="s">
        <v>102</v>
      </c>
      <c r="B13" s="399" t="s">
        <v>6</v>
      </c>
      <c r="C13" s="399" t="s">
        <v>7</v>
      </c>
      <c r="D13" s="400" t="s">
        <v>8</v>
      </c>
      <c r="E13" s="399" t="s">
        <v>9</v>
      </c>
      <c r="F13" s="399" t="s">
        <v>10</v>
      </c>
      <c r="G13" s="399" t="s">
        <v>11</v>
      </c>
      <c r="H13" s="401" t="s">
        <v>210</v>
      </c>
      <c r="I13" s="401" t="s">
        <v>211</v>
      </c>
      <c r="J13" s="400" t="s">
        <v>103</v>
      </c>
      <c r="K13" s="402" t="s">
        <v>56</v>
      </c>
    </row>
    <row r="14" spans="1:11" ht="24" customHeight="1" thickBot="1" x14ac:dyDescent="0.3">
      <c r="A14" s="403" t="s">
        <v>275</v>
      </c>
      <c r="B14" s="410">
        <v>50</v>
      </c>
      <c r="C14" s="410">
        <v>27</v>
      </c>
      <c r="D14" s="410">
        <v>10</v>
      </c>
      <c r="E14" s="410">
        <v>2</v>
      </c>
      <c r="F14" s="410">
        <v>9</v>
      </c>
      <c r="G14" s="410">
        <v>0</v>
      </c>
      <c r="H14" s="403">
        <v>2</v>
      </c>
      <c r="I14" s="410">
        <v>1</v>
      </c>
      <c r="J14" s="403">
        <v>260</v>
      </c>
      <c r="K14" s="410">
        <v>361</v>
      </c>
    </row>
    <row r="15" spans="1:11" ht="24" customHeight="1" thickBot="1" x14ac:dyDescent="0.3">
      <c r="A15" s="405" t="s">
        <v>279</v>
      </c>
      <c r="B15" s="411">
        <v>23</v>
      </c>
      <c r="C15" s="411">
        <v>29</v>
      </c>
      <c r="D15" s="411">
        <v>18</v>
      </c>
      <c r="E15" s="411">
        <v>15</v>
      </c>
      <c r="F15" s="411">
        <v>2</v>
      </c>
      <c r="G15" s="411">
        <v>0</v>
      </c>
      <c r="H15" s="405">
        <v>13</v>
      </c>
      <c r="I15" s="411">
        <v>0</v>
      </c>
      <c r="J15" s="405">
        <v>328</v>
      </c>
      <c r="K15" s="411">
        <v>428</v>
      </c>
    </row>
    <row r="16" spans="1:11" ht="24" customHeight="1" thickBot="1" x14ac:dyDescent="0.3">
      <c r="A16" s="405" t="s">
        <v>359</v>
      </c>
      <c r="B16" s="411">
        <v>9</v>
      </c>
      <c r="C16" s="411">
        <v>15</v>
      </c>
      <c r="D16" s="411">
        <v>13</v>
      </c>
      <c r="E16" s="411">
        <v>14</v>
      </c>
      <c r="F16" s="411">
        <v>0</v>
      </c>
      <c r="G16" s="411">
        <v>0</v>
      </c>
      <c r="H16" s="405">
        <v>9</v>
      </c>
      <c r="I16" s="411">
        <v>0</v>
      </c>
      <c r="J16" s="405">
        <v>244</v>
      </c>
      <c r="K16" s="411">
        <v>304</v>
      </c>
    </row>
    <row r="17" spans="1:11" ht="24" customHeight="1" thickBot="1" x14ac:dyDescent="0.3">
      <c r="A17" s="405" t="s">
        <v>281</v>
      </c>
      <c r="B17" s="411">
        <v>22</v>
      </c>
      <c r="C17" s="411">
        <v>18</v>
      </c>
      <c r="D17" s="411">
        <v>33</v>
      </c>
      <c r="E17" s="411">
        <v>0</v>
      </c>
      <c r="F17" s="411">
        <v>0</v>
      </c>
      <c r="G17" s="411">
        <v>0</v>
      </c>
      <c r="H17" s="405">
        <v>0</v>
      </c>
      <c r="I17" s="411">
        <v>0</v>
      </c>
      <c r="J17" s="405">
        <v>137</v>
      </c>
      <c r="K17" s="411">
        <v>210</v>
      </c>
    </row>
    <row r="18" spans="1:11" ht="24" customHeight="1" thickBot="1" x14ac:dyDescent="0.3">
      <c r="A18" s="405" t="s">
        <v>277</v>
      </c>
      <c r="B18" s="411">
        <v>40</v>
      </c>
      <c r="C18" s="411">
        <v>17</v>
      </c>
      <c r="D18" s="411">
        <v>16</v>
      </c>
      <c r="E18" s="411">
        <v>0</v>
      </c>
      <c r="F18" s="411">
        <v>0</v>
      </c>
      <c r="G18" s="411">
        <v>0</v>
      </c>
      <c r="H18" s="405">
        <v>4</v>
      </c>
      <c r="I18" s="411">
        <v>0</v>
      </c>
      <c r="J18" s="405">
        <v>400</v>
      </c>
      <c r="K18" s="411">
        <v>477</v>
      </c>
    </row>
    <row r="19" spans="1:11" ht="24" customHeight="1" thickBot="1" x14ac:dyDescent="0.3">
      <c r="A19" s="405" t="s">
        <v>748</v>
      </c>
      <c r="B19" s="411">
        <v>0</v>
      </c>
      <c r="C19" s="411">
        <v>0</v>
      </c>
      <c r="D19" s="411">
        <v>1</v>
      </c>
      <c r="E19" s="411">
        <v>0</v>
      </c>
      <c r="F19" s="411">
        <v>0</v>
      </c>
      <c r="G19" s="411">
        <v>0</v>
      </c>
      <c r="H19" s="405">
        <v>0</v>
      </c>
      <c r="I19" s="411">
        <v>0</v>
      </c>
      <c r="J19" s="405">
        <v>14</v>
      </c>
      <c r="K19" s="411">
        <v>15</v>
      </c>
    </row>
    <row r="20" spans="1:11" ht="24" customHeight="1" thickBot="1" x14ac:dyDescent="0.3">
      <c r="A20" s="407" t="s">
        <v>56</v>
      </c>
      <c r="B20" s="412">
        <v>144</v>
      </c>
      <c r="C20" s="412">
        <v>106</v>
      </c>
      <c r="D20" s="412">
        <v>91</v>
      </c>
      <c r="E20" s="412">
        <v>31</v>
      </c>
      <c r="F20" s="412">
        <v>11</v>
      </c>
      <c r="G20" s="412">
        <v>0</v>
      </c>
      <c r="H20" s="407">
        <v>28</v>
      </c>
      <c r="I20" s="412">
        <v>1</v>
      </c>
      <c r="J20" s="407">
        <v>1379</v>
      </c>
      <c r="K20" s="412">
        <v>1791</v>
      </c>
    </row>
    <row r="21" spans="1:11" ht="24" customHeight="1" x14ac:dyDescent="0.25">
      <c r="A21" s="413" t="s">
        <v>175</v>
      </c>
      <c r="B21" s="413">
        <f t="shared" ref="B21:G21" si="1">+B10-B20</f>
        <v>-20</v>
      </c>
      <c r="C21" s="413">
        <f t="shared" si="1"/>
        <v>-45</v>
      </c>
      <c r="D21" s="413">
        <f t="shared" si="1"/>
        <v>1</v>
      </c>
      <c r="E21" s="413">
        <f t="shared" si="1"/>
        <v>5</v>
      </c>
      <c r="F21" s="413">
        <f t="shared" si="1"/>
        <v>-3</v>
      </c>
      <c r="G21" s="413">
        <f t="shared" si="1"/>
        <v>0</v>
      </c>
      <c r="H21" s="413">
        <f>+H10-H20</f>
        <v>23</v>
      </c>
      <c r="I21" s="413">
        <f>+I10-I20</f>
        <v>-1</v>
      </c>
      <c r="J21" s="413">
        <f>+J10-J20</f>
        <v>19</v>
      </c>
      <c r="K21" s="413">
        <f>+K10-K20</f>
        <v>-21</v>
      </c>
    </row>
    <row r="22" spans="1:11" ht="24" customHeight="1" x14ac:dyDescent="0.25">
      <c r="A22" s="413" t="s">
        <v>174</v>
      </c>
      <c r="B22" s="414">
        <f t="shared" ref="B22:G22" si="2">+IFERROR(B21/B20,0)*100</f>
        <v>-13.888888888888889</v>
      </c>
      <c r="C22" s="414">
        <f t="shared" si="2"/>
        <v>-42.452830188679243</v>
      </c>
      <c r="D22" s="414">
        <f t="shared" si="2"/>
        <v>1.098901098901099</v>
      </c>
      <c r="E22" s="414">
        <f t="shared" si="2"/>
        <v>16.129032258064516</v>
      </c>
      <c r="F22" s="414">
        <f t="shared" si="2"/>
        <v>-27.27272727272727</v>
      </c>
      <c r="G22" s="414">
        <f t="shared" si="2"/>
        <v>0</v>
      </c>
      <c r="H22" s="414">
        <v>82.1</v>
      </c>
      <c r="I22" s="414">
        <v>100</v>
      </c>
      <c r="J22" s="414">
        <f>+IFERROR(J21/J20,0)*100</f>
        <v>1.3778100072516315</v>
      </c>
      <c r="K22" s="414">
        <f>+IFERROR(K21/K20,0)*100</f>
        <v>-1.1725293132328307</v>
      </c>
    </row>
    <row r="23" spans="1:11" ht="24" customHeight="1" x14ac:dyDescent="0.25">
      <c r="A23" s="415"/>
      <c r="B23" s="415"/>
      <c r="C23" s="415"/>
      <c r="D23" s="415"/>
      <c r="E23" s="415"/>
      <c r="F23" s="415"/>
      <c r="G23" s="415"/>
      <c r="H23" s="415"/>
      <c r="I23" s="415"/>
      <c r="J23" s="415"/>
      <c r="K23" s="415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topLeftCell="A13" zoomScaleNormal="100" zoomScaleSheetLayoutView="100" workbookViewId="0">
      <pane xSplit="18840" topLeftCell="P1"/>
      <selection sqref="A1:XFD1048576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545" t="s">
        <v>267</v>
      </c>
      <c r="B1" s="545"/>
      <c r="C1" s="545"/>
      <c r="D1" s="545"/>
      <c r="E1" s="21"/>
      <c r="F1" s="21"/>
      <c r="G1" s="21"/>
      <c r="H1" s="21"/>
      <c r="I1" s="21"/>
    </row>
    <row r="2" spans="1:11" ht="19.5" thickBot="1" x14ac:dyDescent="0.35">
      <c r="A2" s="45" t="s">
        <v>266</v>
      </c>
      <c r="B2" s="21"/>
      <c r="C2" s="21"/>
      <c r="D2" s="21"/>
      <c r="E2" s="21"/>
      <c r="F2" s="21"/>
      <c r="G2" s="21"/>
      <c r="H2" s="21"/>
      <c r="I2" s="21"/>
    </row>
    <row r="3" spans="1:11" ht="36.75" customHeight="1" thickBot="1" x14ac:dyDescent="0.3">
      <c r="A3" s="108" t="s">
        <v>104</v>
      </c>
      <c r="B3" s="83" t="s">
        <v>12</v>
      </c>
      <c r="C3" s="83" t="s">
        <v>14</v>
      </c>
      <c r="D3" s="105" t="s">
        <v>13</v>
      </c>
      <c r="E3" s="10"/>
      <c r="F3" s="10"/>
      <c r="G3" s="10"/>
      <c r="H3" s="39"/>
      <c r="I3" s="39"/>
      <c r="K3" s="7"/>
    </row>
    <row r="4" spans="1:11" x14ac:dyDescent="0.25">
      <c r="A4" s="247" t="s">
        <v>279</v>
      </c>
      <c r="B4" s="49" t="s">
        <v>749</v>
      </c>
      <c r="C4" s="49" t="s">
        <v>750</v>
      </c>
      <c r="D4" s="49" t="s">
        <v>751</v>
      </c>
      <c r="E4" s="7"/>
      <c r="F4" s="7"/>
      <c r="G4" s="7"/>
      <c r="H4" s="7"/>
      <c r="I4" s="7"/>
      <c r="K4" s="7"/>
    </row>
    <row r="5" spans="1:11" x14ac:dyDescent="0.25">
      <c r="A5" s="247" t="s">
        <v>279</v>
      </c>
      <c r="B5" s="49" t="s">
        <v>752</v>
      </c>
      <c r="C5" s="2"/>
      <c r="D5" s="2"/>
      <c r="E5" s="7"/>
      <c r="F5" s="7"/>
      <c r="G5" s="7"/>
      <c r="H5" s="7"/>
      <c r="I5" s="7"/>
      <c r="K5" s="8"/>
    </row>
    <row r="6" spans="1:11" x14ac:dyDescent="0.25">
      <c r="A6" s="247" t="s">
        <v>279</v>
      </c>
      <c r="B6" s="49" t="s">
        <v>753</v>
      </c>
      <c r="C6" s="2"/>
      <c r="D6" s="2"/>
      <c r="E6" s="7"/>
      <c r="F6" s="7"/>
      <c r="G6" s="7"/>
      <c r="H6" s="7"/>
      <c r="I6" s="7"/>
      <c r="K6" s="8"/>
    </row>
    <row r="7" spans="1:11" x14ac:dyDescent="0.25">
      <c r="A7" s="247" t="s">
        <v>275</v>
      </c>
      <c r="B7" s="49" t="s">
        <v>754</v>
      </c>
      <c r="C7" s="2"/>
      <c r="D7" s="2"/>
      <c r="E7" s="7"/>
      <c r="F7" s="7"/>
      <c r="G7" s="7"/>
      <c r="H7" s="7"/>
      <c r="I7" s="7"/>
      <c r="K7" s="8"/>
    </row>
    <row r="8" spans="1:11" x14ac:dyDescent="0.25">
      <c r="A8" s="247" t="s">
        <v>279</v>
      </c>
      <c r="B8" s="49" t="s">
        <v>755</v>
      </c>
      <c r="C8" s="2"/>
      <c r="D8" s="2"/>
      <c r="E8" s="7"/>
      <c r="F8" s="7"/>
      <c r="G8" s="7"/>
      <c r="H8" s="7"/>
      <c r="I8" s="7"/>
      <c r="K8" s="8"/>
    </row>
    <row r="9" spans="1:11" x14ac:dyDescent="0.25">
      <c r="A9" s="247" t="s">
        <v>279</v>
      </c>
      <c r="B9" s="49" t="s">
        <v>756</v>
      </c>
      <c r="C9" s="2"/>
      <c r="D9" s="2"/>
      <c r="E9" s="7"/>
      <c r="F9" s="7"/>
      <c r="G9" s="7"/>
      <c r="H9" s="7"/>
      <c r="I9" s="7"/>
      <c r="K9" s="8"/>
    </row>
    <row r="10" spans="1:11" x14ac:dyDescent="0.25">
      <c r="A10" s="247" t="s">
        <v>279</v>
      </c>
      <c r="B10" s="49" t="s">
        <v>757</v>
      </c>
      <c r="C10" s="2"/>
      <c r="D10" s="2"/>
      <c r="E10" s="7"/>
      <c r="F10" s="7"/>
      <c r="G10" s="7"/>
      <c r="H10" s="7"/>
      <c r="I10" s="7"/>
      <c r="K10" s="8"/>
    </row>
    <row r="11" spans="1:11" x14ac:dyDescent="0.25">
      <c r="A11" s="247" t="s">
        <v>279</v>
      </c>
      <c r="B11" s="49" t="s">
        <v>758</v>
      </c>
      <c r="C11" s="2"/>
      <c r="D11" s="2"/>
      <c r="E11" s="7"/>
      <c r="F11" s="7"/>
      <c r="G11" s="7"/>
      <c r="H11" s="7"/>
      <c r="I11" s="7"/>
      <c r="K11" s="8"/>
    </row>
    <row r="12" spans="1:11" x14ac:dyDescent="0.25">
      <c r="A12" s="247" t="s">
        <v>279</v>
      </c>
      <c r="B12" s="49" t="s">
        <v>759</v>
      </c>
      <c r="C12" s="2"/>
      <c r="D12" s="2"/>
      <c r="E12" s="7"/>
      <c r="F12" s="7"/>
      <c r="G12" s="7"/>
      <c r="H12" s="7"/>
      <c r="I12" s="7"/>
      <c r="K12" s="8"/>
    </row>
    <row r="13" spans="1:11" x14ac:dyDescent="0.25">
      <c r="A13" s="247" t="s">
        <v>279</v>
      </c>
      <c r="B13" s="49" t="s">
        <v>760</v>
      </c>
      <c r="C13" s="2"/>
      <c r="D13" s="2"/>
      <c r="E13" s="7"/>
      <c r="F13" s="7"/>
      <c r="G13" s="7"/>
      <c r="H13" s="7"/>
      <c r="I13" s="7"/>
      <c r="K13" s="8"/>
    </row>
    <row r="14" spans="1:11" x14ac:dyDescent="0.25">
      <c r="A14" s="247" t="s">
        <v>279</v>
      </c>
      <c r="B14" s="49" t="s">
        <v>761</v>
      </c>
      <c r="C14" s="2"/>
      <c r="D14" s="2"/>
      <c r="E14" s="7"/>
      <c r="F14" s="7"/>
      <c r="G14" s="7"/>
      <c r="H14" s="7"/>
      <c r="I14" s="7"/>
      <c r="K14" s="8"/>
    </row>
    <row r="15" spans="1:11" x14ac:dyDescent="0.25">
      <c r="A15" s="47" t="s">
        <v>56</v>
      </c>
      <c r="B15" s="47">
        <v>33</v>
      </c>
      <c r="C15" s="47">
        <v>1</v>
      </c>
      <c r="D15" s="47">
        <v>1</v>
      </c>
      <c r="E15" s="7"/>
      <c r="F15" s="7"/>
      <c r="G15" s="7"/>
      <c r="H15" s="7"/>
      <c r="I15" s="7"/>
      <c r="K15" s="8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K16" s="8"/>
    </row>
    <row r="17" spans="1:11" ht="16.5" thickBot="1" x14ac:dyDescent="0.3">
      <c r="A17" s="45" t="s">
        <v>218</v>
      </c>
      <c r="B17" s="7"/>
      <c r="C17" s="7"/>
      <c r="D17" s="7"/>
      <c r="E17" s="7"/>
      <c r="F17" s="7"/>
      <c r="G17" s="7"/>
      <c r="H17" s="7"/>
      <c r="I17" s="7"/>
      <c r="K17" s="8"/>
    </row>
    <row r="18" spans="1:11" ht="16.5" thickBot="1" x14ac:dyDescent="0.3">
      <c r="A18" s="108" t="s">
        <v>104</v>
      </c>
      <c r="B18" s="83" t="s">
        <v>12</v>
      </c>
      <c r="C18" s="83" t="s">
        <v>14</v>
      </c>
      <c r="D18" s="105" t="s">
        <v>13</v>
      </c>
      <c r="E18" s="7"/>
      <c r="F18" s="7"/>
      <c r="G18" s="7"/>
      <c r="H18" s="7"/>
      <c r="I18" s="7"/>
      <c r="K18" s="8"/>
    </row>
    <row r="19" spans="1:11" x14ac:dyDescent="0.25">
      <c r="A19" s="243" t="s">
        <v>104</v>
      </c>
      <c r="B19" s="38" t="s">
        <v>12</v>
      </c>
      <c r="C19" s="38" t="s">
        <v>14</v>
      </c>
      <c r="D19" s="49" t="s">
        <v>13</v>
      </c>
      <c r="E19" s="7"/>
      <c r="F19" s="7"/>
      <c r="G19" s="7"/>
      <c r="H19" s="7"/>
      <c r="I19" s="7"/>
      <c r="K19" s="8"/>
    </row>
    <row r="20" spans="1:11" x14ac:dyDescent="0.25">
      <c r="A20" s="247" t="s">
        <v>279</v>
      </c>
      <c r="B20" s="38" t="s">
        <v>762</v>
      </c>
      <c r="C20" s="38" t="s">
        <v>763</v>
      </c>
      <c r="D20" s="49"/>
      <c r="E20" s="7"/>
      <c r="F20" s="7"/>
      <c r="G20" s="7"/>
      <c r="H20" s="7"/>
      <c r="I20" s="7"/>
      <c r="K20" s="8"/>
    </row>
    <row r="21" spans="1:11" x14ac:dyDescent="0.25">
      <c r="A21" s="247" t="s">
        <v>279</v>
      </c>
      <c r="B21" s="38" t="s">
        <v>764</v>
      </c>
      <c r="C21" s="38" t="s">
        <v>765</v>
      </c>
      <c r="D21" s="49"/>
      <c r="E21" s="7"/>
      <c r="F21" s="7"/>
      <c r="G21" s="7"/>
      <c r="H21" s="7"/>
      <c r="I21" s="7"/>
      <c r="K21" s="8"/>
    </row>
    <row r="22" spans="1:11" x14ac:dyDescent="0.25">
      <c r="A22" s="247" t="s">
        <v>279</v>
      </c>
      <c r="B22" s="38" t="s">
        <v>766</v>
      </c>
      <c r="C22" s="38"/>
      <c r="D22" s="49"/>
      <c r="E22" s="7"/>
      <c r="F22" s="7"/>
      <c r="G22" s="7"/>
      <c r="H22" s="7"/>
      <c r="I22" s="7"/>
      <c r="K22" s="8"/>
    </row>
    <row r="23" spans="1:11" x14ac:dyDescent="0.25">
      <c r="A23" s="247" t="s">
        <v>279</v>
      </c>
      <c r="B23" s="49" t="s">
        <v>767</v>
      </c>
      <c r="C23" s="2"/>
      <c r="D23" s="2"/>
      <c r="E23" s="7"/>
      <c r="F23" s="7"/>
      <c r="G23" s="7"/>
      <c r="H23" s="7"/>
      <c r="I23" s="7"/>
      <c r="K23" s="8"/>
    </row>
    <row r="24" spans="1:11" x14ac:dyDescent="0.25">
      <c r="A24" s="247" t="s">
        <v>279</v>
      </c>
      <c r="B24" s="49" t="s">
        <v>768</v>
      </c>
      <c r="C24" s="2"/>
      <c r="D24" s="2"/>
      <c r="E24" s="7"/>
      <c r="F24" s="7"/>
      <c r="G24" s="7"/>
      <c r="H24" s="7"/>
      <c r="I24" s="7"/>
      <c r="K24" s="8"/>
    </row>
    <row r="25" spans="1:11" x14ac:dyDescent="0.25">
      <c r="A25" s="247" t="s">
        <v>279</v>
      </c>
      <c r="B25" s="49" t="s">
        <v>758</v>
      </c>
      <c r="C25" s="2"/>
      <c r="D25" s="2"/>
      <c r="E25" s="7"/>
      <c r="F25" s="7"/>
      <c r="G25" s="7"/>
      <c r="H25" s="7"/>
      <c r="I25" s="7"/>
      <c r="K25" s="8"/>
    </row>
    <row r="26" spans="1:11" x14ac:dyDescent="0.25">
      <c r="A26" s="247" t="s">
        <v>279</v>
      </c>
      <c r="B26" s="49" t="s">
        <v>769</v>
      </c>
      <c r="C26" s="2"/>
      <c r="D26" s="2"/>
      <c r="E26" s="7"/>
      <c r="F26" s="7"/>
      <c r="G26" s="7"/>
      <c r="H26" s="7"/>
      <c r="I26" s="7"/>
      <c r="K26" s="8"/>
    </row>
    <row r="27" spans="1:11" x14ac:dyDescent="0.25">
      <c r="A27" s="247" t="s">
        <v>279</v>
      </c>
      <c r="B27" s="49" t="s">
        <v>770</v>
      </c>
      <c r="C27" s="2"/>
      <c r="D27" s="2"/>
      <c r="E27" s="7"/>
      <c r="F27" s="7"/>
      <c r="G27" s="7"/>
      <c r="H27" s="7"/>
      <c r="I27" s="7"/>
      <c r="K27" s="8"/>
    </row>
    <row r="28" spans="1:11" x14ac:dyDescent="0.25">
      <c r="A28" s="245" t="s">
        <v>279</v>
      </c>
      <c r="B28" s="49" t="s">
        <v>771</v>
      </c>
      <c r="C28" s="2"/>
      <c r="D28" s="2"/>
      <c r="E28" s="7"/>
      <c r="F28" s="7"/>
      <c r="G28" s="7"/>
      <c r="H28" s="7"/>
      <c r="I28" s="7"/>
      <c r="K28" s="8"/>
    </row>
    <row r="29" spans="1:11" x14ac:dyDescent="0.25">
      <c r="A29" s="47" t="s">
        <v>56</v>
      </c>
      <c r="B29" s="47">
        <v>39</v>
      </c>
      <c r="C29" s="47">
        <v>2</v>
      </c>
      <c r="D29" s="47">
        <f>SUM(D23:D28)</f>
        <v>0</v>
      </c>
      <c r="E29" s="7"/>
      <c r="F29" s="7"/>
      <c r="G29" s="7"/>
      <c r="H29" s="7"/>
      <c r="I29" s="7"/>
      <c r="K29" s="8"/>
    </row>
    <row r="30" spans="1:11" x14ac:dyDescent="0.25">
      <c r="B30" s="7"/>
      <c r="C30" s="7"/>
      <c r="D30" s="7"/>
      <c r="E30" s="7"/>
      <c r="F30" s="7"/>
      <c r="G30" s="7"/>
      <c r="H30" s="7"/>
      <c r="I30" s="7"/>
      <c r="K30" s="8"/>
    </row>
    <row r="31" spans="1:11" x14ac:dyDescent="0.25">
      <c r="A31" s="47" t="s">
        <v>175</v>
      </c>
      <c r="B31" s="47">
        <v>-6</v>
      </c>
      <c r="C31" s="47">
        <v>-1</v>
      </c>
      <c r="D31" s="47">
        <v>1</v>
      </c>
      <c r="E31" s="7"/>
      <c r="F31" s="7"/>
      <c r="G31" s="7"/>
      <c r="H31" s="7"/>
      <c r="I31" s="7"/>
      <c r="K31" s="8"/>
    </row>
    <row r="32" spans="1:11" x14ac:dyDescent="0.25">
      <c r="A32" s="66" t="s">
        <v>174</v>
      </c>
      <c r="B32" s="118">
        <f>+IFERROR(B31/B29,0)*100</f>
        <v>-15.384615384615385</v>
      </c>
      <c r="C32" s="118">
        <f>+IFERROR(C31/C29,0)*100</f>
        <v>-50</v>
      </c>
      <c r="D32" s="118">
        <f>+IFERROR(D31/D29,0)*100</f>
        <v>0</v>
      </c>
      <c r="E32" s="7"/>
      <c r="F32" s="7"/>
      <c r="G32" s="7"/>
      <c r="H32" s="7"/>
      <c r="I32" s="7"/>
      <c r="K32" s="8"/>
    </row>
    <row r="33" spans="11:11" x14ac:dyDescent="0.25">
      <c r="K33" s="8"/>
    </row>
    <row r="34" spans="11:11" x14ac:dyDescent="0.25">
      <c r="K34" s="8"/>
    </row>
    <row r="35" spans="11:11" x14ac:dyDescent="0.25">
      <c r="K35" s="8"/>
    </row>
    <row r="36" spans="11:11" x14ac:dyDescent="0.25">
      <c r="K36" s="8"/>
    </row>
    <row r="37" spans="11:11" x14ac:dyDescent="0.25">
      <c r="K37" s="8"/>
    </row>
    <row r="38" spans="11:11" x14ac:dyDescent="0.25">
      <c r="K38" s="8"/>
    </row>
    <row r="39" spans="11:11" x14ac:dyDescent="0.25">
      <c r="K39" s="8"/>
    </row>
    <row r="40" spans="11:11" x14ac:dyDescent="0.25">
      <c r="K40" s="8"/>
    </row>
    <row r="41" spans="11:11" x14ac:dyDescent="0.25">
      <c r="K41" s="8"/>
    </row>
    <row r="42" spans="11:11" x14ac:dyDescent="0.25">
      <c r="K42" s="8"/>
    </row>
    <row r="43" spans="11:11" x14ac:dyDescent="0.25">
      <c r="K43" s="8"/>
    </row>
    <row r="44" spans="11:11" x14ac:dyDescent="0.25">
      <c r="K44" s="8"/>
    </row>
    <row r="45" spans="11:11" x14ac:dyDescent="0.25">
      <c r="K45" s="8"/>
    </row>
    <row r="46" spans="11:11" x14ac:dyDescent="0.25">
      <c r="K46" s="8"/>
    </row>
    <row r="47" spans="11:11" x14ac:dyDescent="0.25">
      <c r="K47" s="9"/>
    </row>
    <row r="48" spans="11:11" x14ac:dyDescent="0.25">
      <c r="K48" s="7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6" workbookViewId="0">
      <selection activeCell="D27" sqref="D27"/>
    </sheetView>
  </sheetViews>
  <sheetFormatPr defaultRowHeight="15.75" x14ac:dyDescent="0.25"/>
  <cols>
    <col min="1" max="1" width="12.125" style="137" customWidth="1"/>
    <col min="2" max="2" width="26.625" style="137" customWidth="1"/>
    <col min="3" max="5" width="8" style="137" customWidth="1"/>
    <col min="6" max="6" width="11.5" style="137" customWidth="1"/>
    <col min="7" max="8" width="8" style="137" customWidth="1"/>
    <col min="9" max="9" width="7.75" style="137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58" t="s">
        <v>181</v>
      </c>
      <c r="B1" s="159"/>
      <c r="C1" s="159"/>
      <c r="D1" s="159"/>
      <c r="E1" s="159"/>
      <c r="F1" s="159"/>
    </row>
    <row r="2" spans="1:20" ht="20.100000000000001" customHeight="1" x14ac:dyDescent="0.25">
      <c r="A2" s="157" t="s">
        <v>182</v>
      </c>
      <c r="B2" s="441" t="s">
        <v>223</v>
      </c>
      <c r="C2" s="441"/>
      <c r="D2" s="441"/>
      <c r="E2" s="441"/>
      <c r="F2" s="441"/>
      <c r="G2" s="139"/>
      <c r="H2" s="139"/>
      <c r="I2" s="138"/>
      <c r="J2" s="140"/>
      <c r="K2" s="140"/>
    </row>
    <row r="3" spans="1:20" ht="20.100000000000001" customHeight="1" x14ac:dyDescent="0.25">
      <c r="A3" s="157" t="s">
        <v>201</v>
      </c>
      <c r="B3" s="440" t="s">
        <v>200</v>
      </c>
      <c r="C3" s="440"/>
      <c r="D3" s="440"/>
      <c r="E3" s="440"/>
      <c r="F3" s="440"/>
      <c r="G3" s="138"/>
      <c r="H3" s="138"/>
      <c r="I3" s="138"/>
      <c r="J3" s="140"/>
      <c r="K3" s="140"/>
    </row>
    <row r="4" spans="1:20" ht="27.75" customHeight="1" x14ac:dyDescent="0.25">
      <c r="A4" s="157" t="s">
        <v>202</v>
      </c>
      <c r="B4" s="442" t="s">
        <v>224</v>
      </c>
      <c r="C4" s="442"/>
      <c r="D4" s="442"/>
      <c r="E4" s="442"/>
      <c r="F4" s="442"/>
    </row>
    <row r="5" spans="1:20" ht="34.5" customHeight="1" x14ac:dyDescent="0.25">
      <c r="A5" s="157" t="s">
        <v>203</v>
      </c>
      <c r="B5" s="436" t="s">
        <v>225</v>
      </c>
      <c r="C5" s="436"/>
      <c r="D5" s="436"/>
      <c r="E5" s="436"/>
      <c r="F5" s="436"/>
      <c r="G5" s="138"/>
      <c r="H5" s="138"/>
      <c r="I5" s="138"/>
      <c r="J5" s="140"/>
      <c r="K5" s="140"/>
    </row>
    <row r="6" spans="1:20" ht="24.75" customHeight="1" x14ac:dyDescent="0.25">
      <c r="A6" s="157" t="s">
        <v>204</v>
      </c>
      <c r="B6" s="440" t="s">
        <v>226</v>
      </c>
      <c r="C6" s="440"/>
      <c r="D6" s="440"/>
      <c r="E6" s="440"/>
      <c r="F6" s="440"/>
      <c r="G6" s="138"/>
      <c r="H6" s="138"/>
      <c r="I6" s="138"/>
      <c r="J6" s="140"/>
      <c r="K6" s="140"/>
    </row>
    <row r="7" spans="1:20" ht="20.100000000000001" customHeight="1" x14ac:dyDescent="0.25">
      <c r="A7" s="157" t="s">
        <v>205</v>
      </c>
      <c r="B7" s="440" t="s">
        <v>227</v>
      </c>
      <c r="C7" s="440"/>
      <c r="D7" s="440"/>
      <c r="E7" s="440"/>
      <c r="F7" s="440"/>
      <c r="G7" s="138"/>
      <c r="H7" s="138"/>
      <c r="I7" s="138"/>
      <c r="J7" s="140"/>
      <c r="K7" s="140"/>
    </row>
    <row r="8" spans="1:20" ht="20.100000000000001" customHeight="1" x14ac:dyDescent="0.25">
      <c r="A8" s="157" t="s">
        <v>183</v>
      </c>
      <c r="B8" s="440" t="s">
        <v>228</v>
      </c>
      <c r="C8" s="440"/>
      <c r="D8" s="440"/>
      <c r="E8" s="440"/>
      <c r="F8" s="440"/>
      <c r="G8" s="138"/>
      <c r="H8" s="138"/>
      <c r="I8" s="138"/>
      <c r="J8" s="140"/>
      <c r="K8" s="140"/>
      <c r="L8" s="7"/>
      <c r="M8" s="7"/>
      <c r="N8" s="7"/>
    </row>
    <row r="9" spans="1:20" ht="37.5" customHeight="1" x14ac:dyDescent="0.25">
      <c r="A9" s="157" t="s">
        <v>196</v>
      </c>
      <c r="B9" s="436" t="s">
        <v>229</v>
      </c>
      <c r="C9" s="436"/>
      <c r="D9" s="436"/>
      <c r="E9" s="436"/>
      <c r="F9" s="436"/>
      <c r="G9" s="138"/>
      <c r="H9" s="138"/>
      <c r="I9" s="138"/>
      <c r="J9" s="140"/>
      <c r="K9" s="140"/>
      <c r="L9" s="7"/>
      <c r="M9" s="7"/>
      <c r="N9" s="7"/>
    </row>
    <row r="10" spans="1:20" ht="37.5" customHeight="1" x14ac:dyDescent="0.25">
      <c r="A10" s="157" t="s">
        <v>197</v>
      </c>
      <c r="B10" s="436" t="s">
        <v>230</v>
      </c>
      <c r="C10" s="436"/>
      <c r="D10" s="436"/>
      <c r="E10" s="436"/>
      <c r="F10" s="436"/>
      <c r="G10" s="138"/>
      <c r="H10" s="138"/>
      <c r="I10" s="138"/>
      <c r="J10" s="140"/>
      <c r="K10" s="140"/>
      <c r="L10" s="7"/>
      <c r="M10" s="7"/>
      <c r="N10" s="7"/>
    </row>
    <row r="11" spans="1:20" ht="20.100000000000001" customHeight="1" x14ac:dyDescent="0.25">
      <c r="A11" s="157" t="s">
        <v>184</v>
      </c>
      <c r="B11" s="440" t="s">
        <v>231</v>
      </c>
      <c r="C11" s="440"/>
      <c r="D11" s="440"/>
      <c r="E11" s="440"/>
      <c r="F11" s="440"/>
      <c r="G11" s="141"/>
      <c r="H11" s="141"/>
      <c r="I11" s="141"/>
      <c r="J11" s="141"/>
      <c r="K11" s="141"/>
      <c r="L11" s="7"/>
      <c r="M11" s="7"/>
      <c r="N11" s="7"/>
    </row>
    <row r="12" spans="1:20" ht="20.100000000000001" customHeight="1" x14ac:dyDescent="0.25">
      <c r="A12" s="157" t="s">
        <v>198</v>
      </c>
      <c r="B12" s="436" t="s">
        <v>232</v>
      </c>
      <c r="C12" s="436"/>
      <c r="D12" s="436"/>
      <c r="E12" s="436"/>
      <c r="F12" s="436"/>
      <c r="G12" s="141"/>
      <c r="H12" s="141"/>
      <c r="I12" s="141"/>
      <c r="J12" s="141"/>
      <c r="K12" s="141"/>
      <c r="L12" s="7"/>
      <c r="M12" s="7"/>
      <c r="N12" s="7"/>
    </row>
    <row r="13" spans="1:20" ht="31.5" customHeight="1" x14ac:dyDescent="0.25">
      <c r="A13" s="157" t="s">
        <v>199</v>
      </c>
      <c r="B13" s="446" t="s">
        <v>233</v>
      </c>
      <c r="C13" s="446"/>
      <c r="D13" s="446"/>
      <c r="E13" s="446"/>
      <c r="F13" s="446"/>
      <c r="G13" s="153"/>
      <c r="H13" s="153"/>
      <c r="I13" s="153"/>
      <c r="J13" s="140"/>
      <c r="K13" s="140"/>
      <c r="L13" s="7"/>
      <c r="M13" s="7"/>
      <c r="N13" s="7"/>
    </row>
    <row r="14" spans="1:20" ht="23.25" customHeight="1" x14ac:dyDescent="0.25">
      <c r="A14" s="157" t="s">
        <v>185</v>
      </c>
      <c r="B14" s="447" t="s">
        <v>206</v>
      </c>
      <c r="C14" s="447"/>
      <c r="D14" s="447"/>
      <c r="E14" s="447"/>
      <c r="F14" s="447"/>
      <c r="G14" s="142"/>
      <c r="H14" s="142"/>
      <c r="I14" s="142"/>
      <c r="J14" s="142"/>
      <c r="K14" s="142"/>
    </row>
    <row r="15" spans="1:20" ht="32.25" customHeight="1" x14ac:dyDescent="0.25">
      <c r="A15" s="157" t="s">
        <v>186</v>
      </c>
      <c r="B15" s="448" t="s">
        <v>244</v>
      </c>
      <c r="C15" s="448"/>
      <c r="D15" s="448"/>
      <c r="E15" s="448"/>
      <c r="F15" s="448"/>
      <c r="G15" s="143"/>
      <c r="H15" s="143"/>
      <c r="I15" s="143"/>
      <c r="J15" s="143"/>
      <c r="K15" s="143"/>
      <c r="L15" s="7"/>
      <c r="M15" s="7"/>
      <c r="N15" s="7"/>
    </row>
    <row r="16" spans="1:20" ht="33.75" customHeight="1" x14ac:dyDescent="0.25">
      <c r="A16" s="157" t="s">
        <v>209</v>
      </c>
      <c r="B16" s="449" t="s">
        <v>243</v>
      </c>
      <c r="C16" s="449"/>
      <c r="D16" s="449"/>
      <c r="E16" s="449"/>
      <c r="F16" s="449"/>
      <c r="G16" s="144"/>
      <c r="H16" s="144"/>
      <c r="I16" s="144"/>
      <c r="J16" s="144"/>
      <c r="K16" s="145"/>
      <c r="L16" s="145"/>
      <c r="M16" s="145"/>
      <c r="N16" s="145"/>
      <c r="O16" s="145"/>
      <c r="P16" s="145"/>
      <c r="Q16" s="145"/>
      <c r="R16" s="145"/>
      <c r="S16" s="145"/>
      <c r="T16" s="145"/>
    </row>
    <row r="17" spans="1:11" ht="27" customHeight="1" x14ac:dyDescent="0.25">
      <c r="A17" s="157" t="s">
        <v>187</v>
      </c>
      <c r="B17" s="437" t="s">
        <v>242</v>
      </c>
      <c r="C17" s="437"/>
      <c r="D17" s="437"/>
      <c r="E17" s="437"/>
      <c r="F17" s="437"/>
      <c r="G17" s="146"/>
      <c r="H17" s="146"/>
      <c r="I17" s="146"/>
      <c r="J17" s="146"/>
      <c r="K17" s="146"/>
    </row>
    <row r="18" spans="1:11" ht="20.100000000000001" customHeight="1" x14ac:dyDescent="0.25">
      <c r="A18" s="157" t="s">
        <v>207</v>
      </c>
      <c r="B18" s="437" t="s">
        <v>241</v>
      </c>
      <c r="C18" s="437"/>
      <c r="D18" s="437"/>
      <c r="E18" s="437"/>
      <c r="F18" s="437"/>
      <c r="G18" s="146"/>
      <c r="H18" s="146"/>
      <c r="I18" s="146"/>
      <c r="J18" s="147"/>
      <c r="K18" s="147"/>
    </row>
    <row r="19" spans="1:11" ht="24.75" customHeight="1" x14ac:dyDescent="0.25">
      <c r="A19" s="157" t="s">
        <v>188</v>
      </c>
      <c r="B19" s="438" t="s">
        <v>240</v>
      </c>
      <c r="C19" s="438"/>
      <c r="D19" s="438"/>
      <c r="E19" s="438"/>
      <c r="F19" s="438"/>
      <c r="G19" s="154"/>
      <c r="H19" s="154"/>
      <c r="I19" s="154"/>
      <c r="J19" s="148"/>
      <c r="K19" s="148"/>
    </row>
    <row r="20" spans="1:11" ht="42" customHeight="1" x14ac:dyDescent="0.25">
      <c r="A20" s="157" t="s">
        <v>189</v>
      </c>
      <c r="B20" s="439" t="s">
        <v>239</v>
      </c>
      <c r="C20" s="439"/>
      <c r="D20" s="439"/>
      <c r="E20" s="439"/>
      <c r="F20" s="439"/>
      <c r="G20" s="155"/>
      <c r="H20" s="155"/>
      <c r="I20" s="155"/>
      <c r="J20" s="149"/>
      <c r="K20" s="149"/>
    </row>
    <row r="21" spans="1:11" ht="34.5" customHeight="1" x14ac:dyDescent="0.25">
      <c r="A21" s="157" t="s">
        <v>208</v>
      </c>
      <c r="B21" s="438" t="s">
        <v>238</v>
      </c>
      <c r="C21" s="438"/>
      <c r="D21" s="438"/>
      <c r="E21" s="438"/>
      <c r="F21" s="438"/>
      <c r="G21" s="154"/>
      <c r="H21" s="154"/>
      <c r="I21" s="154"/>
      <c r="J21" s="148"/>
      <c r="K21" s="148"/>
    </row>
    <row r="22" spans="1:11" ht="51.75" customHeight="1" x14ac:dyDescent="0.25">
      <c r="A22" s="157" t="s">
        <v>190</v>
      </c>
      <c r="B22" s="438" t="s">
        <v>237</v>
      </c>
      <c r="C22" s="438"/>
      <c r="D22" s="438"/>
      <c r="E22" s="438"/>
      <c r="F22" s="438"/>
      <c r="G22" s="154"/>
      <c r="H22" s="154"/>
      <c r="I22" s="154"/>
      <c r="J22" s="148"/>
      <c r="K22" s="148"/>
    </row>
    <row r="23" spans="1:11" ht="20.100000000000001" customHeight="1" x14ac:dyDescent="0.25">
      <c r="A23" s="157" t="s">
        <v>191</v>
      </c>
      <c r="B23" s="444" t="s">
        <v>236</v>
      </c>
      <c r="C23" s="444"/>
      <c r="D23" s="444"/>
      <c r="E23" s="444"/>
      <c r="F23" s="444"/>
      <c r="G23" s="156"/>
      <c r="H23" s="156"/>
      <c r="I23" s="156"/>
      <c r="J23" s="150"/>
      <c r="K23" s="150"/>
    </row>
    <row r="24" spans="1:11" ht="20.100000000000001" customHeight="1" x14ac:dyDescent="0.25">
      <c r="A24" s="157" t="s">
        <v>192</v>
      </c>
      <c r="B24" s="445" t="s">
        <v>235</v>
      </c>
      <c r="C24" s="445"/>
      <c r="D24" s="445"/>
      <c r="E24" s="445"/>
      <c r="F24" s="445"/>
      <c r="G24" s="143"/>
      <c r="H24" s="143"/>
      <c r="I24" s="143"/>
      <c r="J24" s="151"/>
      <c r="K24" s="151"/>
    </row>
    <row r="25" spans="1:11" ht="20.100000000000001" customHeight="1" x14ac:dyDescent="0.25">
      <c r="A25" s="157" t="s">
        <v>193</v>
      </c>
      <c r="B25" s="443" t="s">
        <v>234</v>
      </c>
      <c r="C25" s="443"/>
      <c r="D25" s="443"/>
      <c r="E25" s="443"/>
      <c r="F25" s="443"/>
      <c r="G25" s="143"/>
      <c r="H25" s="143"/>
      <c r="I25" s="143"/>
      <c r="J25" s="151"/>
      <c r="K25" s="151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view="pageBreakPreview" topLeftCell="A100" zoomScaleNormal="100" zoomScaleSheetLayoutView="100" workbookViewId="0">
      <selection activeCell="F4" sqref="F4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512" t="s">
        <v>268</v>
      </c>
      <c r="B1" s="512"/>
      <c r="C1" s="512"/>
      <c r="D1" s="512"/>
      <c r="E1" s="512"/>
      <c r="F1" s="512"/>
    </row>
    <row r="2" spans="1:6" ht="16.5" thickBot="1" x14ac:dyDescent="0.3">
      <c r="A2" s="106" t="s">
        <v>49</v>
      </c>
    </row>
    <row r="3" spans="1:6" ht="32.25" thickBot="1" x14ac:dyDescent="0.3">
      <c r="A3" s="70" t="s">
        <v>52</v>
      </c>
      <c r="B3" s="87" t="s">
        <v>80</v>
      </c>
      <c r="C3" s="87" t="s">
        <v>130</v>
      </c>
      <c r="D3" s="87" t="s">
        <v>126</v>
      </c>
      <c r="E3" s="87" t="s">
        <v>105</v>
      </c>
      <c r="F3" s="88" t="s">
        <v>106</v>
      </c>
    </row>
    <row r="4" spans="1:6" ht="31.5" x14ac:dyDescent="0.25">
      <c r="A4" s="241" t="s">
        <v>294</v>
      </c>
      <c r="B4" s="241" t="s">
        <v>295</v>
      </c>
      <c r="C4" s="242" t="s">
        <v>295</v>
      </c>
      <c r="D4" s="241" t="s">
        <v>296</v>
      </c>
      <c r="E4" s="241" t="s">
        <v>297</v>
      </c>
      <c r="F4" s="241" t="s">
        <v>298</v>
      </c>
    </row>
    <row r="5" spans="1:6" x14ac:dyDescent="0.25">
      <c r="A5" s="241" t="s">
        <v>294</v>
      </c>
      <c r="B5" s="243" t="s">
        <v>299</v>
      </c>
      <c r="C5" s="244" t="s">
        <v>299</v>
      </c>
      <c r="D5" s="243" t="s">
        <v>300</v>
      </c>
      <c r="E5" s="241" t="s">
        <v>297</v>
      </c>
      <c r="F5" s="241" t="s">
        <v>298</v>
      </c>
    </row>
    <row r="6" spans="1:6" x14ac:dyDescent="0.25">
      <c r="A6" s="241" t="s">
        <v>294</v>
      </c>
      <c r="B6" s="243" t="s">
        <v>301</v>
      </c>
      <c r="C6" s="244" t="s">
        <v>301</v>
      </c>
      <c r="D6" s="243" t="s">
        <v>300</v>
      </c>
      <c r="E6" s="241" t="s">
        <v>297</v>
      </c>
      <c r="F6" s="241" t="s">
        <v>298</v>
      </c>
    </row>
    <row r="7" spans="1:6" x14ac:dyDescent="0.25">
      <c r="A7" s="241" t="s">
        <v>294</v>
      </c>
      <c r="B7" s="243" t="s">
        <v>302</v>
      </c>
      <c r="C7" s="244" t="s">
        <v>302</v>
      </c>
      <c r="D7" s="243" t="s">
        <v>300</v>
      </c>
      <c r="E7" s="241" t="s">
        <v>297</v>
      </c>
      <c r="F7" s="241" t="s">
        <v>298</v>
      </c>
    </row>
    <row r="8" spans="1:6" ht="31.5" x14ac:dyDescent="0.25">
      <c r="A8" s="241" t="s">
        <v>294</v>
      </c>
      <c r="B8" s="243" t="s">
        <v>303</v>
      </c>
      <c r="C8" s="244" t="s">
        <v>303</v>
      </c>
      <c r="D8" s="241" t="s">
        <v>296</v>
      </c>
      <c r="E8" s="241" t="s">
        <v>297</v>
      </c>
      <c r="F8" s="241" t="s">
        <v>298</v>
      </c>
    </row>
    <row r="9" spans="1:6" ht="31.5" x14ac:dyDescent="0.25">
      <c r="A9" s="241" t="s">
        <v>294</v>
      </c>
      <c r="B9" s="243" t="s">
        <v>304</v>
      </c>
      <c r="C9" s="244" t="s">
        <v>304</v>
      </c>
      <c r="D9" s="241" t="s">
        <v>296</v>
      </c>
      <c r="E9" s="241" t="s">
        <v>297</v>
      </c>
      <c r="F9" s="241" t="s">
        <v>298</v>
      </c>
    </row>
    <row r="10" spans="1:6" x14ac:dyDescent="0.25">
      <c r="A10" s="241" t="s">
        <v>294</v>
      </c>
      <c r="B10" s="243" t="s">
        <v>305</v>
      </c>
      <c r="C10" s="244" t="s">
        <v>305</v>
      </c>
      <c r="D10" s="241" t="s">
        <v>296</v>
      </c>
      <c r="E10" s="241" t="s">
        <v>297</v>
      </c>
      <c r="F10" s="241" t="s">
        <v>298</v>
      </c>
    </row>
    <row r="11" spans="1:6" x14ac:dyDescent="0.25">
      <c r="A11" s="241" t="s">
        <v>294</v>
      </c>
      <c r="B11" s="243" t="s">
        <v>306</v>
      </c>
      <c r="C11" s="244" t="s">
        <v>306</v>
      </c>
      <c r="D11" s="243" t="s">
        <v>300</v>
      </c>
      <c r="E11" s="241" t="s">
        <v>297</v>
      </c>
      <c r="F11" s="241" t="s">
        <v>298</v>
      </c>
    </row>
    <row r="12" spans="1:6" x14ac:dyDescent="0.25">
      <c r="A12" s="241" t="s">
        <v>294</v>
      </c>
      <c r="B12" s="243" t="s">
        <v>307</v>
      </c>
      <c r="C12" s="244" t="s">
        <v>307</v>
      </c>
      <c r="D12" s="241" t="s">
        <v>296</v>
      </c>
      <c r="E12" s="241" t="s">
        <v>297</v>
      </c>
      <c r="F12" s="241" t="s">
        <v>298</v>
      </c>
    </row>
    <row r="13" spans="1:6" ht="31.5" x14ac:dyDescent="0.25">
      <c r="A13" s="245" t="s">
        <v>308</v>
      </c>
      <c r="B13" s="245" t="s">
        <v>309</v>
      </c>
      <c r="C13" s="246" t="s">
        <v>310</v>
      </c>
      <c r="D13" s="245" t="s">
        <v>300</v>
      </c>
      <c r="E13" s="245" t="s">
        <v>297</v>
      </c>
      <c r="F13" s="245" t="s">
        <v>298</v>
      </c>
    </row>
    <row r="14" spans="1:6" ht="63" x14ac:dyDescent="0.25">
      <c r="A14" s="247" t="s">
        <v>308</v>
      </c>
      <c r="B14" s="247" t="s">
        <v>311</v>
      </c>
      <c r="C14" s="248" t="s">
        <v>311</v>
      </c>
      <c r="D14" s="245" t="s">
        <v>300</v>
      </c>
      <c r="E14" s="245" t="s">
        <v>297</v>
      </c>
      <c r="F14" s="247" t="s">
        <v>298</v>
      </c>
    </row>
    <row r="15" spans="1:6" x14ac:dyDescent="0.25">
      <c r="A15" s="247" t="s">
        <v>308</v>
      </c>
      <c r="B15" s="247" t="s">
        <v>312</v>
      </c>
      <c r="C15" s="248" t="s">
        <v>312</v>
      </c>
      <c r="D15" s="245" t="s">
        <v>300</v>
      </c>
      <c r="E15" s="245" t="s">
        <v>297</v>
      </c>
      <c r="F15" s="247" t="s">
        <v>298</v>
      </c>
    </row>
    <row r="16" spans="1:6" ht="47.25" x14ac:dyDescent="0.25">
      <c r="A16" s="249" t="s">
        <v>308</v>
      </c>
      <c r="B16" s="247" t="s">
        <v>312</v>
      </c>
      <c r="C16" s="250" t="s">
        <v>313</v>
      </c>
      <c r="D16" s="245" t="s">
        <v>300</v>
      </c>
      <c r="E16" s="245" t="s">
        <v>297</v>
      </c>
      <c r="F16" s="251" t="s">
        <v>298</v>
      </c>
    </row>
    <row r="17" spans="1:7" ht="31.5" x14ac:dyDescent="0.25">
      <c r="A17" s="247" t="s">
        <v>308</v>
      </c>
      <c r="B17" s="247" t="s">
        <v>314</v>
      </c>
      <c r="C17" s="252" t="s">
        <v>314</v>
      </c>
      <c r="D17" s="245" t="s">
        <v>300</v>
      </c>
      <c r="E17" s="245" t="s">
        <v>297</v>
      </c>
      <c r="F17" s="251" t="s">
        <v>298</v>
      </c>
    </row>
    <row r="18" spans="1:7" ht="63" x14ac:dyDescent="0.25">
      <c r="A18" s="247" t="s">
        <v>315</v>
      </c>
      <c r="B18" s="244" t="s">
        <v>316</v>
      </c>
      <c r="C18" s="248" t="s">
        <v>317</v>
      </c>
      <c r="D18" s="245" t="s">
        <v>300</v>
      </c>
      <c r="E18" s="247" t="s">
        <v>318</v>
      </c>
      <c r="F18" s="247" t="s">
        <v>298</v>
      </c>
    </row>
    <row r="19" spans="1:7" ht="78.75" x14ac:dyDescent="0.25">
      <c r="A19" s="247" t="s">
        <v>315</v>
      </c>
      <c r="B19" s="244" t="s">
        <v>316</v>
      </c>
      <c r="C19" s="248" t="s">
        <v>319</v>
      </c>
      <c r="D19" s="247" t="s">
        <v>296</v>
      </c>
      <c r="E19" s="247" t="s">
        <v>297</v>
      </c>
      <c r="F19" s="247" t="s">
        <v>298</v>
      </c>
    </row>
    <row r="20" spans="1:7" ht="78.75" x14ac:dyDescent="0.25">
      <c r="A20" s="247" t="s">
        <v>315</v>
      </c>
      <c r="B20" s="244" t="s">
        <v>316</v>
      </c>
      <c r="C20" s="248" t="s">
        <v>320</v>
      </c>
      <c r="D20" s="247" t="s">
        <v>296</v>
      </c>
      <c r="E20" s="247" t="s">
        <v>321</v>
      </c>
      <c r="F20" s="247" t="s">
        <v>298</v>
      </c>
    </row>
    <row r="21" spans="1:7" ht="78.75" x14ac:dyDescent="0.25">
      <c r="A21" s="247" t="s">
        <v>315</v>
      </c>
      <c r="B21" s="244" t="s">
        <v>316</v>
      </c>
      <c r="C21" s="248" t="s">
        <v>322</v>
      </c>
      <c r="D21" s="247" t="s">
        <v>296</v>
      </c>
      <c r="E21" s="247" t="s">
        <v>318</v>
      </c>
      <c r="F21" s="247" t="s">
        <v>298</v>
      </c>
    </row>
    <row r="22" spans="1:7" ht="47.25" x14ac:dyDescent="0.25">
      <c r="A22" s="247" t="s">
        <v>315</v>
      </c>
      <c r="B22" s="244" t="s">
        <v>316</v>
      </c>
      <c r="C22" s="248" t="s">
        <v>323</v>
      </c>
      <c r="D22" s="247" t="s">
        <v>296</v>
      </c>
      <c r="E22" s="247" t="s">
        <v>297</v>
      </c>
      <c r="F22" s="247" t="s">
        <v>298</v>
      </c>
    </row>
    <row r="23" spans="1:7" ht="47.25" x14ac:dyDescent="0.25">
      <c r="A23" s="247" t="s">
        <v>315</v>
      </c>
      <c r="B23" s="244" t="s">
        <v>316</v>
      </c>
      <c r="C23" s="248" t="s">
        <v>324</v>
      </c>
      <c r="D23" s="247" t="s">
        <v>296</v>
      </c>
      <c r="E23" s="247" t="s">
        <v>297</v>
      </c>
      <c r="F23" s="247" t="s">
        <v>298</v>
      </c>
    </row>
    <row r="24" spans="1:7" ht="47.25" x14ac:dyDescent="0.25">
      <c r="A24" s="247" t="s">
        <v>315</v>
      </c>
      <c r="B24" s="244" t="s">
        <v>316</v>
      </c>
      <c r="C24" s="248" t="s">
        <v>325</v>
      </c>
      <c r="D24" s="247" t="s">
        <v>296</v>
      </c>
      <c r="E24" s="247" t="s">
        <v>297</v>
      </c>
      <c r="F24" s="247" t="s">
        <v>298</v>
      </c>
    </row>
    <row r="25" spans="1:7" ht="47.25" x14ac:dyDescent="0.25">
      <c r="A25" s="247" t="s">
        <v>315</v>
      </c>
      <c r="B25" s="244" t="s">
        <v>316</v>
      </c>
      <c r="C25" s="248" t="s">
        <v>326</v>
      </c>
      <c r="D25" s="247" t="s">
        <v>296</v>
      </c>
      <c r="E25" s="247" t="s">
        <v>297</v>
      </c>
      <c r="F25" s="247" t="s">
        <v>298</v>
      </c>
    </row>
    <row r="26" spans="1:7" ht="63" x14ac:dyDescent="0.25">
      <c r="A26" s="247" t="s">
        <v>315</v>
      </c>
      <c r="B26" s="244" t="s">
        <v>327</v>
      </c>
      <c r="C26" s="248" t="s">
        <v>328</v>
      </c>
      <c r="D26" s="247" t="s">
        <v>296</v>
      </c>
      <c r="E26" s="247" t="s">
        <v>297</v>
      </c>
      <c r="F26" s="247" t="s">
        <v>298</v>
      </c>
    </row>
    <row r="27" spans="1:7" ht="63" x14ac:dyDescent="0.25">
      <c r="A27" s="247" t="s">
        <v>315</v>
      </c>
      <c r="B27" s="244" t="s">
        <v>327</v>
      </c>
      <c r="C27" s="248" t="s">
        <v>329</v>
      </c>
      <c r="D27" s="247" t="s">
        <v>296</v>
      </c>
      <c r="E27" s="247" t="s">
        <v>297</v>
      </c>
      <c r="F27" s="247" t="s">
        <v>298</v>
      </c>
    </row>
    <row r="28" spans="1:7" ht="63" x14ac:dyDescent="0.25">
      <c r="A28" s="247" t="s">
        <v>315</v>
      </c>
      <c r="B28" s="244" t="s">
        <v>327</v>
      </c>
      <c r="C28" s="248" t="s">
        <v>330</v>
      </c>
      <c r="D28" s="247" t="s">
        <v>296</v>
      </c>
      <c r="E28" s="247" t="s">
        <v>297</v>
      </c>
      <c r="F28" s="247" t="s">
        <v>298</v>
      </c>
    </row>
    <row r="29" spans="1:7" ht="47.25" x14ac:dyDescent="0.25">
      <c r="A29" s="247" t="s">
        <v>315</v>
      </c>
      <c r="B29" s="244" t="s">
        <v>327</v>
      </c>
      <c r="C29" s="248" t="s">
        <v>331</v>
      </c>
      <c r="D29" s="247" t="s">
        <v>296</v>
      </c>
      <c r="E29" s="247" t="s">
        <v>297</v>
      </c>
      <c r="F29" s="247" t="s">
        <v>298</v>
      </c>
    </row>
    <row r="30" spans="1:7" ht="63" x14ac:dyDescent="0.25">
      <c r="A30" s="247" t="s">
        <v>315</v>
      </c>
      <c r="B30" s="244" t="s">
        <v>332</v>
      </c>
      <c r="C30" s="248" t="s">
        <v>333</v>
      </c>
      <c r="D30" s="247" t="s">
        <v>300</v>
      </c>
      <c r="E30" s="247" t="s">
        <v>297</v>
      </c>
      <c r="F30" s="247" t="s">
        <v>298</v>
      </c>
      <c r="G30" s="253" t="s">
        <v>334</v>
      </c>
    </row>
    <row r="31" spans="1:7" ht="63" x14ac:dyDescent="0.25">
      <c r="A31" s="247" t="s">
        <v>315</v>
      </c>
      <c r="B31" s="244" t="s">
        <v>335</v>
      </c>
      <c r="C31" s="248" t="s">
        <v>336</v>
      </c>
      <c r="D31" s="247" t="s">
        <v>300</v>
      </c>
      <c r="E31" s="247" t="s">
        <v>297</v>
      </c>
      <c r="F31" s="247" t="s">
        <v>298</v>
      </c>
    </row>
    <row r="32" spans="1:7" ht="47.25" x14ac:dyDescent="0.25">
      <c r="A32" s="247" t="s">
        <v>315</v>
      </c>
      <c r="B32" s="244" t="s">
        <v>335</v>
      </c>
      <c r="C32" s="248" t="s">
        <v>335</v>
      </c>
      <c r="D32" s="247" t="s">
        <v>300</v>
      </c>
      <c r="E32" s="247" t="s">
        <v>297</v>
      </c>
      <c r="F32" s="247" t="s">
        <v>298</v>
      </c>
    </row>
    <row r="33" spans="1:6" x14ac:dyDescent="0.25">
      <c r="A33" s="245" t="s">
        <v>337</v>
      </c>
      <c r="B33" s="241" t="s">
        <v>26</v>
      </c>
      <c r="C33" s="245" t="s">
        <v>26</v>
      </c>
      <c r="D33" s="247" t="s">
        <v>300</v>
      </c>
      <c r="E33" s="245" t="s">
        <v>318</v>
      </c>
      <c r="F33" s="245" t="s">
        <v>298</v>
      </c>
    </row>
    <row r="34" spans="1:6" ht="31.5" x14ac:dyDescent="0.25">
      <c r="A34" s="245" t="s">
        <v>338</v>
      </c>
      <c r="B34" s="243" t="s">
        <v>301</v>
      </c>
      <c r="C34" s="244" t="s">
        <v>339</v>
      </c>
      <c r="D34" s="243" t="s">
        <v>296</v>
      </c>
      <c r="E34" s="243" t="s">
        <v>297</v>
      </c>
      <c r="F34" s="245" t="s">
        <v>298</v>
      </c>
    </row>
    <row r="35" spans="1:6" ht="31.5" x14ac:dyDescent="0.25">
      <c r="A35" s="245" t="s">
        <v>338</v>
      </c>
      <c r="B35" s="243" t="s">
        <v>340</v>
      </c>
      <c r="C35" s="244" t="s">
        <v>341</v>
      </c>
      <c r="D35" s="243" t="s">
        <v>300</v>
      </c>
      <c r="E35" s="243" t="s">
        <v>297</v>
      </c>
      <c r="F35" s="245" t="s">
        <v>298</v>
      </c>
    </row>
    <row r="36" spans="1:6" ht="63" x14ac:dyDescent="0.25">
      <c r="A36" s="245" t="s">
        <v>338</v>
      </c>
      <c r="B36" s="243" t="s">
        <v>342</v>
      </c>
      <c r="C36" s="244" t="s">
        <v>343</v>
      </c>
      <c r="D36" s="243" t="s">
        <v>300</v>
      </c>
      <c r="E36" s="243" t="s">
        <v>297</v>
      </c>
      <c r="F36" s="245" t="s">
        <v>298</v>
      </c>
    </row>
    <row r="37" spans="1:6" ht="78.75" x14ac:dyDescent="0.25">
      <c r="A37" s="245" t="s">
        <v>338</v>
      </c>
      <c r="B37" s="243" t="s">
        <v>340</v>
      </c>
      <c r="C37" s="242" t="s">
        <v>344</v>
      </c>
      <c r="D37" s="241" t="s">
        <v>296</v>
      </c>
      <c r="E37" s="241" t="s">
        <v>297</v>
      </c>
      <c r="F37" s="245" t="s">
        <v>298</v>
      </c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6" spans="1:6" ht="16.5" thickBot="1" x14ac:dyDescent="0.3">
      <c r="A46" s="106" t="s">
        <v>50</v>
      </c>
    </row>
    <row r="47" spans="1:6" ht="32.25" thickBot="1" x14ac:dyDescent="0.3">
      <c r="A47" s="70" t="s">
        <v>52</v>
      </c>
      <c r="B47" s="87" t="s">
        <v>80</v>
      </c>
      <c r="C47" s="87" t="s">
        <v>130</v>
      </c>
      <c r="D47" s="87" t="s">
        <v>126</v>
      </c>
      <c r="E47" s="87" t="s">
        <v>105</v>
      </c>
      <c r="F47" s="88" t="s">
        <v>106</v>
      </c>
    </row>
    <row r="48" spans="1:6" ht="31.5" x14ac:dyDescent="0.25">
      <c r="A48" s="241" t="s">
        <v>294</v>
      </c>
      <c r="B48" s="241" t="s">
        <v>295</v>
      </c>
      <c r="C48" s="242" t="s">
        <v>295</v>
      </c>
      <c r="D48" s="241" t="s">
        <v>296</v>
      </c>
      <c r="E48" s="241" t="s">
        <v>297</v>
      </c>
      <c r="F48" s="241" t="s">
        <v>345</v>
      </c>
    </row>
    <row r="49" spans="1:6" x14ac:dyDescent="0.25">
      <c r="A49" s="241" t="s">
        <v>294</v>
      </c>
      <c r="B49" s="243" t="s">
        <v>299</v>
      </c>
      <c r="C49" s="244" t="s">
        <v>299</v>
      </c>
      <c r="D49" s="241" t="s">
        <v>296</v>
      </c>
      <c r="E49" s="243" t="s">
        <v>297</v>
      </c>
      <c r="F49" s="243" t="s">
        <v>345</v>
      </c>
    </row>
    <row r="50" spans="1:6" x14ac:dyDescent="0.25">
      <c r="A50" s="241" t="s">
        <v>294</v>
      </c>
      <c r="B50" s="243" t="s">
        <v>301</v>
      </c>
      <c r="C50" s="244" t="s">
        <v>301</v>
      </c>
      <c r="D50" s="241" t="s">
        <v>300</v>
      </c>
      <c r="E50" s="241" t="s">
        <v>297</v>
      </c>
      <c r="F50" s="241" t="s">
        <v>345</v>
      </c>
    </row>
    <row r="51" spans="1:6" ht="31.5" x14ac:dyDescent="0.25">
      <c r="A51" s="241" t="s">
        <v>294</v>
      </c>
      <c r="B51" s="243" t="s">
        <v>301</v>
      </c>
      <c r="C51" s="244" t="s">
        <v>346</v>
      </c>
      <c r="D51" s="241" t="s">
        <v>296</v>
      </c>
      <c r="E51" s="241" t="s">
        <v>318</v>
      </c>
      <c r="F51" s="243" t="s">
        <v>345</v>
      </c>
    </row>
    <row r="52" spans="1:6" x14ac:dyDescent="0.25">
      <c r="A52" s="241" t="s">
        <v>294</v>
      </c>
      <c r="B52" s="243" t="s">
        <v>302</v>
      </c>
      <c r="C52" s="244" t="s">
        <v>302</v>
      </c>
      <c r="D52" s="241" t="s">
        <v>296</v>
      </c>
      <c r="E52" s="243" t="s">
        <v>297</v>
      </c>
      <c r="F52" s="241" t="s">
        <v>345</v>
      </c>
    </row>
    <row r="53" spans="1:6" ht="31.5" x14ac:dyDescent="0.25">
      <c r="A53" s="241" t="s">
        <v>294</v>
      </c>
      <c r="B53" s="243" t="s">
        <v>303</v>
      </c>
      <c r="C53" s="244" t="s">
        <v>303</v>
      </c>
      <c r="D53" s="241" t="s">
        <v>296</v>
      </c>
      <c r="E53" s="241" t="s">
        <v>297</v>
      </c>
      <c r="F53" s="243" t="s">
        <v>345</v>
      </c>
    </row>
    <row r="54" spans="1:6" x14ac:dyDescent="0.25">
      <c r="A54" s="241" t="s">
        <v>294</v>
      </c>
      <c r="B54" s="243" t="s">
        <v>306</v>
      </c>
      <c r="C54" s="244" t="s">
        <v>306</v>
      </c>
      <c r="D54" s="241" t="s">
        <v>296</v>
      </c>
      <c r="E54" s="241" t="s">
        <v>297</v>
      </c>
      <c r="F54" s="241" t="s">
        <v>345</v>
      </c>
    </row>
    <row r="55" spans="1:6" x14ac:dyDescent="0.25">
      <c r="A55" s="241" t="s">
        <v>294</v>
      </c>
      <c r="B55" s="243" t="s">
        <v>307</v>
      </c>
      <c r="C55" s="244" t="s">
        <v>307</v>
      </c>
      <c r="D55" s="241" t="s">
        <v>296</v>
      </c>
      <c r="E55" s="243" t="s">
        <v>297</v>
      </c>
      <c r="F55" s="243" t="s">
        <v>345</v>
      </c>
    </row>
    <row r="56" spans="1:6" ht="63" x14ac:dyDescent="0.25">
      <c r="A56" s="245" t="s">
        <v>308</v>
      </c>
      <c r="B56" s="247" t="s">
        <v>311</v>
      </c>
      <c r="C56" s="248" t="s">
        <v>311</v>
      </c>
      <c r="D56" s="245" t="s">
        <v>300</v>
      </c>
      <c r="E56" s="245" t="s">
        <v>297</v>
      </c>
      <c r="F56" s="245" t="s">
        <v>345</v>
      </c>
    </row>
    <row r="57" spans="1:6" x14ac:dyDescent="0.25">
      <c r="A57" s="247" t="s">
        <v>308</v>
      </c>
      <c r="B57" s="247" t="s">
        <v>312</v>
      </c>
      <c r="C57" s="248" t="s">
        <v>312</v>
      </c>
      <c r="D57" s="245" t="s">
        <v>300</v>
      </c>
      <c r="E57" s="245" t="s">
        <v>297</v>
      </c>
      <c r="F57" s="247" t="s">
        <v>345</v>
      </c>
    </row>
    <row r="58" spans="1:6" ht="63" x14ac:dyDescent="0.25">
      <c r="A58" s="247" t="s">
        <v>308</v>
      </c>
      <c r="B58" s="247" t="s">
        <v>312</v>
      </c>
      <c r="C58" s="250" t="s">
        <v>347</v>
      </c>
      <c r="D58" s="245" t="s">
        <v>300</v>
      </c>
      <c r="E58" s="245" t="s">
        <v>297</v>
      </c>
      <c r="F58" s="251" t="s">
        <v>345</v>
      </c>
    </row>
    <row r="59" spans="1:6" ht="31.5" x14ac:dyDescent="0.25">
      <c r="A59" s="254" t="s">
        <v>308</v>
      </c>
      <c r="B59" s="255" t="s">
        <v>314</v>
      </c>
      <c r="C59" s="252" t="s">
        <v>314</v>
      </c>
      <c r="D59" s="245" t="s">
        <v>300</v>
      </c>
      <c r="E59" s="245" t="s">
        <v>297</v>
      </c>
      <c r="F59" s="256" t="s">
        <v>345</v>
      </c>
    </row>
    <row r="60" spans="1:6" ht="63" x14ac:dyDescent="0.25">
      <c r="A60" s="244" t="s">
        <v>315</v>
      </c>
      <c r="B60" s="244" t="s">
        <v>316</v>
      </c>
      <c r="C60" s="248" t="s">
        <v>317</v>
      </c>
      <c r="D60" s="245" t="s">
        <v>300</v>
      </c>
      <c r="E60" s="247" t="s">
        <v>318</v>
      </c>
      <c r="F60" s="245" t="s">
        <v>345</v>
      </c>
    </row>
    <row r="61" spans="1:6" ht="78.75" x14ac:dyDescent="0.25">
      <c r="A61" s="244" t="s">
        <v>315</v>
      </c>
      <c r="B61" s="244" t="s">
        <v>316</v>
      </c>
      <c r="C61" s="246" t="s">
        <v>319</v>
      </c>
      <c r="D61" s="245" t="s">
        <v>296</v>
      </c>
      <c r="E61" s="245" t="s">
        <v>297</v>
      </c>
      <c r="F61" s="245" t="s">
        <v>345</v>
      </c>
    </row>
    <row r="62" spans="1:6" ht="78.75" x14ac:dyDescent="0.25">
      <c r="A62" s="244" t="s">
        <v>315</v>
      </c>
      <c r="B62" s="244" t="s">
        <v>316</v>
      </c>
      <c r="C62" s="248" t="s">
        <v>320</v>
      </c>
      <c r="D62" s="247" t="s">
        <v>296</v>
      </c>
      <c r="E62" s="247" t="s">
        <v>321</v>
      </c>
      <c r="F62" s="247" t="s">
        <v>345</v>
      </c>
    </row>
    <row r="63" spans="1:6" ht="78.75" x14ac:dyDescent="0.25">
      <c r="A63" s="244" t="s">
        <v>315</v>
      </c>
      <c r="B63" s="244" t="s">
        <v>316</v>
      </c>
      <c r="C63" s="248" t="s">
        <v>322</v>
      </c>
      <c r="D63" s="247" t="s">
        <v>296</v>
      </c>
      <c r="E63" s="247" t="s">
        <v>318</v>
      </c>
      <c r="F63" s="247" t="s">
        <v>345</v>
      </c>
    </row>
    <row r="64" spans="1:6" ht="47.25" x14ac:dyDescent="0.25">
      <c r="A64" s="244" t="s">
        <v>315</v>
      </c>
      <c r="B64" s="244" t="s">
        <v>316</v>
      </c>
      <c r="C64" s="248" t="s">
        <v>323</v>
      </c>
      <c r="D64" s="247" t="s">
        <v>296</v>
      </c>
      <c r="E64" s="247" t="s">
        <v>297</v>
      </c>
      <c r="F64" s="247" t="s">
        <v>345</v>
      </c>
    </row>
    <row r="65" spans="1:6" ht="47.25" x14ac:dyDescent="0.25">
      <c r="A65" s="244" t="s">
        <v>315</v>
      </c>
      <c r="B65" s="244" t="s">
        <v>316</v>
      </c>
      <c r="C65" s="248" t="s">
        <v>348</v>
      </c>
      <c r="D65" s="247" t="s">
        <v>296</v>
      </c>
      <c r="E65" s="247" t="s">
        <v>297</v>
      </c>
      <c r="F65" s="247" t="s">
        <v>345</v>
      </c>
    </row>
    <row r="66" spans="1:6" ht="47.25" x14ac:dyDescent="0.25">
      <c r="A66" s="244" t="s">
        <v>315</v>
      </c>
      <c r="B66" s="244" t="s">
        <v>316</v>
      </c>
      <c r="C66" s="248" t="s">
        <v>324</v>
      </c>
      <c r="D66" s="247" t="s">
        <v>296</v>
      </c>
      <c r="E66" s="247" t="s">
        <v>297</v>
      </c>
      <c r="F66" s="247" t="s">
        <v>345</v>
      </c>
    </row>
    <row r="67" spans="1:6" ht="47.25" x14ac:dyDescent="0.25">
      <c r="A67" s="244" t="s">
        <v>315</v>
      </c>
      <c r="B67" s="244" t="s">
        <v>316</v>
      </c>
      <c r="C67" s="248" t="s">
        <v>325</v>
      </c>
      <c r="D67" s="247" t="s">
        <v>296</v>
      </c>
      <c r="E67" s="247" t="s">
        <v>297</v>
      </c>
      <c r="F67" s="247" t="s">
        <v>345</v>
      </c>
    </row>
    <row r="68" spans="1:6" ht="47.25" x14ac:dyDescent="0.25">
      <c r="A68" s="244" t="s">
        <v>315</v>
      </c>
      <c r="B68" s="244" t="s">
        <v>316</v>
      </c>
      <c r="C68" s="248" t="s">
        <v>326</v>
      </c>
      <c r="D68" s="247" t="s">
        <v>296</v>
      </c>
      <c r="E68" s="247" t="s">
        <v>297</v>
      </c>
      <c r="F68" s="247" t="s">
        <v>345</v>
      </c>
    </row>
    <row r="69" spans="1:6" ht="63" x14ac:dyDescent="0.25">
      <c r="A69" s="244" t="s">
        <v>315</v>
      </c>
      <c r="B69" s="244" t="s">
        <v>349</v>
      </c>
      <c r="C69" s="248" t="s">
        <v>328</v>
      </c>
      <c r="D69" s="247" t="s">
        <v>296</v>
      </c>
      <c r="E69" s="247" t="s">
        <v>297</v>
      </c>
      <c r="F69" s="247" t="s">
        <v>345</v>
      </c>
    </row>
    <row r="70" spans="1:6" ht="63" x14ac:dyDescent="0.25">
      <c r="A70" s="244" t="s">
        <v>315</v>
      </c>
      <c r="B70" s="244" t="s">
        <v>327</v>
      </c>
      <c r="C70" s="248" t="s">
        <v>329</v>
      </c>
      <c r="D70" s="247" t="s">
        <v>296</v>
      </c>
      <c r="E70" s="247" t="s">
        <v>297</v>
      </c>
      <c r="F70" s="247" t="s">
        <v>345</v>
      </c>
    </row>
    <row r="71" spans="1:6" ht="63" x14ac:dyDescent="0.25">
      <c r="A71" s="244" t="s">
        <v>315</v>
      </c>
      <c r="B71" s="244" t="s">
        <v>327</v>
      </c>
      <c r="C71" s="248" t="s">
        <v>330</v>
      </c>
      <c r="D71" s="247" t="s">
        <v>296</v>
      </c>
      <c r="E71" s="247" t="s">
        <v>297</v>
      </c>
      <c r="F71" s="247" t="s">
        <v>345</v>
      </c>
    </row>
    <row r="72" spans="1:6" ht="47.25" x14ac:dyDescent="0.25">
      <c r="A72" s="244" t="s">
        <v>315</v>
      </c>
      <c r="B72" s="244" t="s">
        <v>327</v>
      </c>
      <c r="C72" s="248" t="s">
        <v>350</v>
      </c>
      <c r="D72" s="247" t="s">
        <v>296</v>
      </c>
      <c r="E72" s="247" t="s">
        <v>297</v>
      </c>
      <c r="F72" s="247" t="s">
        <v>345</v>
      </c>
    </row>
    <row r="73" spans="1:6" ht="63" x14ac:dyDescent="0.25">
      <c r="A73" s="244" t="s">
        <v>315</v>
      </c>
      <c r="B73" s="244" t="s">
        <v>332</v>
      </c>
      <c r="C73" s="248" t="s">
        <v>333</v>
      </c>
      <c r="D73" s="247" t="s">
        <v>300</v>
      </c>
      <c r="E73" s="247" t="s">
        <v>297</v>
      </c>
      <c r="F73" s="247" t="s">
        <v>345</v>
      </c>
    </row>
    <row r="74" spans="1:6" ht="47.25" x14ac:dyDescent="0.25">
      <c r="A74" s="244" t="s">
        <v>315</v>
      </c>
      <c r="B74" s="244" t="s">
        <v>335</v>
      </c>
      <c r="C74" s="248" t="s">
        <v>351</v>
      </c>
      <c r="D74" s="247" t="s">
        <v>300</v>
      </c>
      <c r="E74" s="247" t="s">
        <v>297</v>
      </c>
      <c r="F74" s="247" t="s">
        <v>345</v>
      </c>
    </row>
    <row r="75" spans="1:6" ht="31.5" x14ac:dyDescent="0.25">
      <c r="A75" s="244" t="s">
        <v>315</v>
      </c>
      <c r="B75" s="244" t="s">
        <v>335</v>
      </c>
      <c r="C75" s="247" t="s">
        <v>352</v>
      </c>
      <c r="D75" s="247" t="s">
        <v>300</v>
      </c>
      <c r="E75" s="247" t="s">
        <v>297</v>
      </c>
      <c r="F75" s="247" t="s">
        <v>345</v>
      </c>
    </row>
    <row r="76" spans="1:6" x14ac:dyDescent="0.25">
      <c r="A76" s="247" t="s">
        <v>337</v>
      </c>
      <c r="B76" s="243" t="s">
        <v>26</v>
      </c>
      <c r="C76" s="245" t="s">
        <v>26</v>
      </c>
      <c r="D76" s="247" t="s">
        <v>300</v>
      </c>
      <c r="E76" s="245" t="s">
        <v>318</v>
      </c>
      <c r="F76" s="245" t="s">
        <v>345</v>
      </c>
    </row>
    <row r="77" spans="1:6" x14ac:dyDescent="0.25">
      <c r="A77" s="245" t="s">
        <v>338</v>
      </c>
      <c r="B77" s="241" t="s">
        <v>340</v>
      </c>
      <c r="C77" s="241" t="s">
        <v>340</v>
      </c>
      <c r="D77" s="241" t="s">
        <v>296</v>
      </c>
      <c r="E77" s="241" t="s">
        <v>297</v>
      </c>
      <c r="F77" s="241" t="s">
        <v>345</v>
      </c>
    </row>
    <row r="78" spans="1:6" x14ac:dyDescent="0.25">
      <c r="A78" s="245" t="s">
        <v>338</v>
      </c>
      <c r="B78" s="243" t="s">
        <v>301</v>
      </c>
      <c r="C78" s="243" t="s">
        <v>339</v>
      </c>
      <c r="D78" s="243" t="s">
        <v>296</v>
      </c>
      <c r="E78" s="243" t="s">
        <v>297</v>
      </c>
      <c r="F78" s="241" t="s">
        <v>345</v>
      </c>
    </row>
    <row r="79" spans="1:6" x14ac:dyDescent="0.25">
      <c r="A79" s="245" t="s">
        <v>338</v>
      </c>
      <c r="B79" s="243" t="s">
        <v>340</v>
      </c>
      <c r="C79" s="243" t="s">
        <v>341</v>
      </c>
      <c r="D79" s="243" t="s">
        <v>300</v>
      </c>
      <c r="E79" s="243" t="s">
        <v>297</v>
      </c>
      <c r="F79" s="241" t="s">
        <v>345</v>
      </c>
    </row>
    <row r="80" spans="1:6" x14ac:dyDescent="0.25">
      <c r="A80" s="245" t="s">
        <v>338</v>
      </c>
      <c r="B80" s="243" t="s">
        <v>342</v>
      </c>
      <c r="C80" s="243" t="s">
        <v>343</v>
      </c>
      <c r="D80" s="243" t="s">
        <v>300</v>
      </c>
      <c r="E80" s="243" t="s">
        <v>297</v>
      </c>
      <c r="F80" s="241" t="s">
        <v>345</v>
      </c>
    </row>
    <row r="82" spans="1:6" ht="16.5" thickBot="1" x14ac:dyDescent="0.3">
      <c r="A82" s="45" t="s">
        <v>107</v>
      </c>
      <c r="B82" s="7"/>
      <c r="C82" s="7"/>
      <c r="D82" s="7"/>
      <c r="E82" s="7"/>
      <c r="F82" s="7"/>
    </row>
    <row r="83" spans="1:6" ht="32.25" thickBot="1" x14ac:dyDescent="0.3">
      <c r="A83" s="70" t="s">
        <v>52</v>
      </c>
      <c r="B83" s="87" t="s">
        <v>80</v>
      </c>
      <c r="C83" s="87" t="s">
        <v>130</v>
      </c>
      <c r="D83" s="87" t="s">
        <v>126</v>
      </c>
      <c r="E83" s="87" t="s">
        <v>105</v>
      </c>
      <c r="F83" s="88" t="s">
        <v>106</v>
      </c>
    </row>
    <row r="84" spans="1:6" x14ac:dyDescent="0.25">
      <c r="A84" s="69"/>
      <c r="B84" s="69"/>
      <c r="C84" s="69"/>
      <c r="D84" s="69"/>
      <c r="E84" s="69"/>
      <c r="F84" s="69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1" spans="1:6" ht="16.5" thickBot="1" x14ac:dyDescent="0.3">
      <c r="A91" s="106" t="s">
        <v>51</v>
      </c>
    </row>
    <row r="92" spans="1:6" ht="32.25" thickBot="1" x14ac:dyDescent="0.3">
      <c r="A92" s="70" t="s">
        <v>52</v>
      </c>
      <c r="B92" s="87" t="s">
        <v>80</v>
      </c>
      <c r="C92" s="87" t="s">
        <v>130</v>
      </c>
      <c r="D92" s="87" t="s">
        <v>126</v>
      </c>
      <c r="E92" s="87" t="s">
        <v>105</v>
      </c>
      <c r="F92" s="88" t="s">
        <v>106</v>
      </c>
    </row>
    <row r="93" spans="1:6" ht="63" x14ac:dyDescent="0.25">
      <c r="A93" s="241" t="s">
        <v>294</v>
      </c>
      <c r="B93" s="242" t="s">
        <v>353</v>
      </c>
      <c r="C93" s="242" t="s">
        <v>353</v>
      </c>
      <c r="D93" s="241" t="s">
        <v>300</v>
      </c>
      <c r="E93" s="241" t="s">
        <v>297</v>
      </c>
      <c r="F93" s="241" t="s">
        <v>354</v>
      </c>
    </row>
    <row r="94" spans="1:6" ht="47.25" x14ac:dyDescent="0.25">
      <c r="A94" s="241" t="s">
        <v>294</v>
      </c>
      <c r="B94" s="243" t="s">
        <v>299</v>
      </c>
      <c r="C94" s="244" t="s">
        <v>355</v>
      </c>
      <c r="D94" s="241" t="s">
        <v>300</v>
      </c>
      <c r="E94" s="241" t="s">
        <v>297</v>
      </c>
      <c r="F94" s="241" t="s">
        <v>354</v>
      </c>
    </row>
    <row r="95" spans="1:6" ht="31.5" x14ac:dyDescent="0.25">
      <c r="A95" s="241" t="s">
        <v>294</v>
      </c>
      <c r="B95" s="243" t="s">
        <v>303</v>
      </c>
      <c r="C95" s="244" t="s">
        <v>303</v>
      </c>
      <c r="D95" s="241" t="s">
        <v>300</v>
      </c>
      <c r="E95" s="241" t="s">
        <v>297</v>
      </c>
      <c r="F95" s="241" t="s">
        <v>354</v>
      </c>
    </row>
    <row r="96" spans="1:6" ht="31.5" x14ac:dyDescent="0.25">
      <c r="A96" s="241" t="s">
        <v>294</v>
      </c>
      <c r="B96" s="243" t="s">
        <v>356</v>
      </c>
      <c r="C96" s="244" t="s">
        <v>356</v>
      </c>
      <c r="D96" s="241" t="s">
        <v>300</v>
      </c>
      <c r="E96" s="241" t="s">
        <v>297</v>
      </c>
      <c r="F96" s="241" t="s">
        <v>354</v>
      </c>
    </row>
    <row r="97" spans="1:6" ht="63" x14ac:dyDescent="0.25">
      <c r="A97" s="241" t="s">
        <v>294</v>
      </c>
      <c r="B97" s="243" t="s">
        <v>357</v>
      </c>
      <c r="C97" s="244" t="s">
        <v>357</v>
      </c>
      <c r="D97" s="241" t="s">
        <v>300</v>
      </c>
      <c r="E97" s="241" t="s">
        <v>297</v>
      </c>
      <c r="F97" s="241" t="s">
        <v>354</v>
      </c>
    </row>
    <row r="98" spans="1:6" ht="31.5" x14ac:dyDescent="0.25">
      <c r="A98" s="241" t="s">
        <v>294</v>
      </c>
      <c r="B98" s="243" t="s">
        <v>358</v>
      </c>
      <c r="C98" s="244" t="s">
        <v>358</v>
      </c>
      <c r="D98" s="241" t="s">
        <v>300</v>
      </c>
      <c r="E98" s="241" t="s">
        <v>297</v>
      </c>
      <c r="F98" s="241" t="s">
        <v>354</v>
      </c>
    </row>
    <row r="99" spans="1:6" x14ac:dyDescent="0.25">
      <c r="A99" s="245" t="s">
        <v>359</v>
      </c>
      <c r="B99" s="245" t="s">
        <v>312</v>
      </c>
      <c r="C99" s="246" t="s">
        <v>312</v>
      </c>
      <c r="D99" s="241" t="s">
        <v>300</v>
      </c>
      <c r="E99" s="245" t="s">
        <v>318</v>
      </c>
      <c r="F99" s="245" t="s">
        <v>354</v>
      </c>
    </row>
    <row r="100" spans="1:6" ht="31.5" x14ac:dyDescent="0.25">
      <c r="A100" s="247" t="s">
        <v>359</v>
      </c>
      <c r="B100" s="247" t="s">
        <v>314</v>
      </c>
      <c r="C100" s="248" t="s">
        <v>314</v>
      </c>
      <c r="D100" s="241" t="s">
        <v>300</v>
      </c>
      <c r="E100" s="247" t="s">
        <v>318</v>
      </c>
      <c r="F100" s="247" t="s">
        <v>354</v>
      </c>
    </row>
    <row r="101" spans="1:6" ht="63" x14ac:dyDescent="0.25">
      <c r="A101" s="247" t="s">
        <v>359</v>
      </c>
      <c r="B101" s="247" t="s">
        <v>311</v>
      </c>
      <c r="C101" s="248" t="s">
        <v>311</v>
      </c>
      <c r="D101" s="241" t="s">
        <v>300</v>
      </c>
      <c r="E101" s="247" t="s">
        <v>318</v>
      </c>
      <c r="F101" s="247" t="s">
        <v>354</v>
      </c>
    </row>
    <row r="102" spans="1:6" x14ac:dyDescent="0.25">
      <c r="A102" s="247" t="s">
        <v>315</v>
      </c>
      <c r="B102" s="246" t="s">
        <v>332</v>
      </c>
      <c r="C102" s="246" t="s">
        <v>360</v>
      </c>
      <c r="D102" s="241" t="s">
        <v>300</v>
      </c>
      <c r="E102" s="241" t="s">
        <v>297</v>
      </c>
      <c r="F102" s="241" t="s">
        <v>354</v>
      </c>
    </row>
    <row r="103" spans="1:6" ht="31.5" x14ac:dyDescent="0.25">
      <c r="A103" s="247" t="s">
        <v>315</v>
      </c>
      <c r="B103" s="246" t="s">
        <v>332</v>
      </c>
      <c r="C103" s="248" t="s">
        <v>361</v>
      </c>
      <c r="D103" s="241" t="s">
        <v>300</v>
      </c>
      <c r="E103" s="241" t="s">
        <v>297</v>
      </c>
      <c r="F103" s="241" t="s">
        <v>354</v>
      </c>
    </row>
    <row r="104" spans="1:6" ht="47.25" x14ac:dyDescent="0.25">
      <c r="A104" s="247" t="s">
        <v>315</v>
      </c>
      <c r="B104" s="248" t="s">
        <v>362</v>
      </c>
      <c r="C104" s="244" t="s">
        <v>363</v>
      </c>
      <c r="D104" s="241" t="s">
        <v>300</v>
      </c>
      <c r="E104" s="241" t="s">
        <v>297</v>
      </c>
      <c r="F104" s="241" t="s">
        <v>354</v>
      </c>
    </row>
    <row r="105" spans="1:6" ht="47.25" x14ac:dyDescent="0.25">
      <c r="A105" s="245" t="s">
        <v>337</v>
      </c>
      <c r="B105" s="245" t="s">
        <v>364</v>
      </c>
      <c r="C105" s="246" t="s">
        <v>364</v>
      </c>
      <c r="D105" s="241" t="s">
        <v>300</v>
      </c>
      <c r="E105" s="245" t="s">
        <v>318</v>
      </c>
      <c r="F105" s="245" t="s">
        <v>354</v>
      </c>
    </row>
    <row r="106" spans="1:6" x14ac:dyDescent="0.25">
      <c r="A106" s="245" t="s">
        <v>337</v>
      </c>
      <c r="B106" s="247" t="s">
        <v>365</v>
      </c>
      <c r="C106" s="248" t="s">
        <v>365</v>
      </c>
      <c r="D106" s="241" t="s">
        <v>300</v>
      </c>
      <c r="E106" s="245" t="s">
        <v>318</v>
      </c>
      <c r="F106" s="245" t="s">
        <v>354</v>
      </c>
    </row>
    <row r="107" spans="1:6" ht="31.5" x14ac:dyDescent="0.25">
      <c r="A107" s="245" t="s">
        <v>337</v>
      </c>
      <c r="B107" s="247" t="s">
        <v>366</v>
      </c>
      <c r="C107" s="248" t="s">
        <v>366</v>
      </c>
      <c r="D107" s="241" t="s">
        <v>300</v>
      </c>
      <c r="E107" s="245" t="s">
        <v>318</v>
      </c>
      <c r="F107" s="245" t="s">
        <v>354</v>
      </c>
    </row>
    <row r="108" spans="1:6" x14ac:dyDescent="0.25">
      <c r="A108" s="245" t="s">
        <v>337</v>
      </c>
      <c r="B108" s="247" t="s">
        <v>367</v>
      </c>
      <c r="C108" s="248" t="s">
        <v>367</v>
      </c>
      <c r="D108" s="241" t="s">
        <v>300</v>
      </c>
      <c r="E108" s="245" t="s">
        <v>318</v>
      </c>
      <c r="F108" s="245" t="s">
        <v>354</v>
      </c>
    </row>
    <row r="109" spans="1:6" ht="31.5" x14ac:dyDescent="0.25">
      <c r="A109" s="245" t="s">
        <v>338</v>
      </c>
      <c r="B109" s="245" t="s">
        <v>340</v>
      </c>
      <c r="C109" s="246" t="s">
        <v>340</v>
      </c>
      <c r="D109" s="241" t="s">
        <v>300</v>
      </c>
      <c r="E109" s="245" t="s">
        <v>297</v>
      </c>
      <c r="F109" s="245" t="s">
        <v>354</v>
      </c>
    </row>
    <row r="110" spans="1:6" ht="31.5" x14ac:dyDescent="0.25">
      <c r="A110" s="245" t="s">
        <v>338</v>
      </c>
      <c r="B110" s="247" t="s">
        <v>368</v>
      </c>
      <c r="C110" s="248" t="s">
        <v>368</v>
      </c>
      <c r="D110" s="241" t="s">
        <v>300</v>
      </c>
      <c r="E110" s="247" t="s">
        <v>297</v>
      </c>
      <c r="F110" s="247" t="s">
        <v>354</v>
      </c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zoomScaleNormal="130" zoomScaleSheetLayoutView="100" workbookViewId="0">
      <selection activeCell="I8" sqref="I8"/>
    </sheetView>
  </sheetViews>
  <sheetFormatPr defaultRowHeight="15.75" x14ac:dyDescent="0.25"/>
  <cols>
    <col min="1" max="1" width="19.375" customWidth="1"/>
    <col min="2" max="2" width="15.125" customWidth="1"/>
    <col min="3" max="3" width="18.75" customWidth="1"/>
    <col min="4" max="4" width="10.125" customWidth="1"/>
    <col min="5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97" t="s">
        <v>269</v>
      </c>
      <c r="B1" s="497"/>
      <c r="C1" s="497"/>
      <c r="D1" s="497"/>
      <c r="E1" s="497"/>
      <c r="F1" s="497"/>
      <c r="G1" s="497"/>
      <c r="H1" s="497"/>
      <c r="I1" s="35"/>
    </row>
    <row r="2" spans="1:9" ht="29.25" customHeight="1" thickBot="1" x14ac:dyDescent="0.35">
      <c r="A2" s="54" t="s">
        <v>108</v>
      </c>
      <c r="B2" s="234"/>
      <c r="C2" s="234"/>
      <c r="D2" s="234"/>
      <c r="E2" s="234"/>
      <c r="F2" s="234"/>
      <c r="G2" s="234"/>
      <c r="H2" s="234"/>
      <c r="I2" s="234"/>
    </row>
    <row r="3" spans="1:9" ht="32.25" thickBot="1" x14ac:dyDescent="0.3">
      <c r="A3" s="70" t="s">
        <v>52</v>
      </c>
      <c r="B3" s="87" t="s">
        <v>48</v>
      </c>
      <c r="C3" s="87" t="s">
        <v>80</v>
      </c>
      <c r="D3" s="87" t="s">
        <v>130</v>
      </c>
      <c r="E3" s="87" t="s">
        <v>126</v>
      </c>
      <c r="F3" s="87" t="s">
        <v>105</v>
      </c>
      <c r="G3" s="87" t="s">
        <v>106</v>
      </c>
      <c r="H3" s="88" t="s">
        <v>109</v>
      </c>
      <c r="I3" s="33"/>
    </row>
    <row r="4" spans="1:9" x14ac:dyDescent="0.25">
      <c r="A4" s="243" t="s">
        <v>315</v>
      </c>
      <c r="B4" s="244" t="s">
        <v>369</v>
      </c>
      <c r="C4" s="244" t="s">
        <v>362</v>
      </c>
      <c r="D4" s="243" t="s">
        <v>370</v>
      </c>
      <c r="E4" s="243" t="s">
        <v>300</v>
      </c>
      <c r="F4" s="241" t="s">
        <v>297</v>
      </c>
      <c r="G4" s="241" t="s">
        <v>354</v>
      </c>
      <c r="H4" s="257">
        <v>42307</v>
      </c>
      <c r="I4" s="33"/>
    </row>
    <row r="5" spans="1:9" x14ac:dyDescent="0.25">
      <c r="I5" s="7"/>
    </row>
    <row r="6" spans="1:9" x14ac:dyDescent="0.25">
      <c r="I6" s="7"/>
    </row>
    <row r="7" spans="1:9" ht="16.5" thickBot="1" x14ac:dyDescent="0.3">
      <c r="A7" s="106" t="s">
        <v>147</v>
      </c>
      <c r="I7" s="7"/>
    </row>
    <row r="8" spans="1:9" ht="63.75" thickBot="1" x14ac:dyDescent="0.3">
      <c r="A8" s="70" t="s">
        <v>52</v>
      </c>
      <c r="B8" s="87" t="s">
        <v>48</v>
      </c>
      <c r="C8" s="87" t="s">
        <v>80</v>
      </c>
      <c r="D8" s="87" t="s">
        <v>130</v>
      </c>
      <c r="E8" s="87" t="s">
        <v>126</v>
      </c>
      <c r="F8" s="87" t="s">
        <v>105</v>
      </c>
      <c r="G8" s="87" t="s">
        <v>106</v>
      </c>
      <c r="H8" s="88" t="s">
        <v>146</v>
      </c>
      <c r="I8" s="27"/>
    </row>
    <row r="9" spans="1:9" ht="63" x14ac:dyDescent="0.25">
      <c r="A9" s="243" t="s">
        <v>315</v>
      </c>
      <c r="B9" s="244" t="s">
        <v>371</v>
      </c>
      <c r="C9" s="248" t="s">
        <v>372</v>
      </c>
      <c r="D9" s="248" t="s">
        <v>348</v>
      </c>
      <c r="E9" s="247" t="s">
        <v>296</v>
      </c>
      <c r="F9" s="247" t="s">
        <v>297</v>
      </c>
      <c r="G9" s="247" t="s">
        <v>298</v>
      </c>
      <c r="H9" s="257">
        <v>42307</v>
      </c>
      <c r="I9" s="27"/>
    </row>
    <row r="10" spans="1:9" ht="63" x14ac:dyDescent="0.25">
      <c r="A10" s="243" t="s">
        <v>315</v>
      </c>
      <c r="B10" s="242" t="s">
        <v>373</v>
      </c>
      <c r="C10" s="248" t="s">
        <v>372</v>
      </c>
      <c r="D10" s="248" t="s">
        <v>348</v>
      </c>
      <c r="E10" s="247" t="s">
        <v>296</v>
      </c>
      <c r="F10" s="247" t="s">
        <v>297</v>
      </c>
      <c r="G10" s="247" t="s">
        <v>345</v>
      </c>
      <c r="H10" s="257">
        <v>42307</v>
      </c>
      <c r="I10" s="27"/>
    </row>
    <row r="11" spans="1:9" x14ac:dyDescent="0.25">
      <c r="A11" s="242" t="s">
        <v>294</v>
      </c>
      <c r="B11" s="242" t="s">
        <v>373</v>
      </c>
      <c r="C11" s="242" t="s">
        <v>305</v>
      </c>
      <c r="D11" s="242" t="s">
        <v>305</v>
      </c>
      <c r="E11" s="242" t="s">
        <v>296</v>
      </c>
      <c r="F11" s="242" t="s">
        <v>297</v>
      </c>
      <c r="G11" s="242" t="s">
        <v>345</v>
      </c>
      <c r="H11" s="257">
        <v>42592</v>
      </c>
      <c r="I11" s="27"/>
    </row>
    <row r="12" spans="1:9" ht="24.75" customHeight="1" x14ac:dyDescent="0.25">
      <c r="H12" s="16"/>
      <c r="I12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view="pageBreakPreview" topLeftCell="A4" zoomScaleNormal="100" zoomScaleSheetLayoutView="100" workbookViewId="0">
      <selection activeCell="B12" sqref="B12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512" t="s">
        <v>270</v>
      </c>
      <c r="B1" s="512"/>
    </row>
    <row r="2" spans="1:2" s="1" customFormat="1" ht="16.5" thickBot="1" x14ac:dyDescent="0.3">
      <c r="A2" s="108" t="s">
        <v>52</v>
      </c>
      <c r="B2" s="109" t="s">
        <v>110</v>
      </c>
    </row>
    <row r="3" spans="1:2" x14ac:dyDescent="0.25">
      <c r="A3" s="69" t="s">
        <v>410</v>
      </c>
      <c r="B3" s="69" t="s">
        <v>837</v>
      </c>
    </row>
    <row r="4" spans="1:2" x14ac:dyDescent="0.25">
      <c r="A4" s="2" t="s">
        <v>410</v>
      </c>
      <c r="B4" s="2" t="s">
        <v>840</v>
      </c>
    </row>
    <row r="5" spans="1:2" x14ac:dyDescent="0.25">
      <c r="A5" s="2" t="s">
        <v>410</v>
      </c>
      <c r="B5" s="2" t="s">
        <v>835</v>
      </c>
    </row>
    <row r="6" spans="1:2" x14ac:dyDescent="0.25">
      <c r="A6" s="2" t="s">
        <v>410</v>
      </c>
      <c r="B6" s="2" t="s">
        <v>836</v>
      </c>
    </row>
    <row r="7" spans="1:2" x14ac:dyDescent="0.25">
      <c r="A7" s="2" t="s">
        <v>410</v>
      </c>
      <c r="B7" s="2" t="s">
        <v>839</v>
      </c>
    </row>
    <row r="8" spans="1:2" x14ac:dyDescent="0.25">
      <c r="A8" s="2" t="s">
        <v>410</v>
      </c>
      <c r="B8" s="2" t="s">
        <v>841</v>
      </c>
    </row>
    <row r="9" spans="1:2" x14ac:dyDescent="0.25">
      <c r="A9" s="69" t="s">
        <v>279</v>
      </c>
      <c r="B9" s="69" t="s">
        <v>381</v>
      </c>
    </row>
    <row r="10" spans="1:2" x14ac:dyDescent="0.25">
      <c r="A10" s="2" t="s">
        <v>279</v>
      </c>
      <c r="B10" s="2" t="s">
        <v>394</v>
      </c>
    </row>
    <row r="11" spans="1:2" x14ac:dyDescent="0.25">
      <c r="A11" s="69" t="s">
        <v>411</v>
      </c>
      <c r="B11" s="69" t="s">
        <v>843</v>
      </c>
    </row>
    <row r="12" spans="1:2" x14ac:dyDescent="0.25">
      <c r="A12" s="2" t="s">
        <v>411</v>
      </c>
      <c r="B12" s="2" t="s">
        <v>844</v>
      </c>
    </row>
    <row r="13" spans="1:2" x14ac:dyDescent="0.25">
      <c r="A13" s="2" t="s">
        <v>411</v>
      </c>
      <c r="B13" s="2" t="s">
        <v>842</v>
      </c>
    </row>
    <row r="14" spans="1:2" x14ac:dyDescent="0.25">
      <c r="A14" s="69" t="s">
        <v>338</v>
      </c>
      <c r="B14" s="69" t="s">
        <v>839</v>
      </c>
    </row>
    <row r="15" spans="1:2" x14ac:dyDescent="0.25">
      <c r="A15" s="2" t="s">
        <v>338</v>
      </c>
      <c r="B15" s="2" t="s">
        <v>838</v>
      </c>
    </row>
    <row r="16" spans="1:2" x14ac:dyDescent="0.25">
      <c r="A16" s="69" t="s">
        <v>277</v>
      </c>
      <c r="B16" s="69" t="s">
        <v>398</v>
      </c>
    </row>
    <row r="17" spans="1:2" x14ac:dyDescent="0.25">
      <c r="A17" s="2" t="s">
        <v>277</v>
      </c>
      <c r="B17" s="2" t="s">
        <v>402</v>
      </c>
    </row>
    <row r="18" spans="1:2" x14ac:dyDescent="0.25">
      <c r="A18" s="2" t="s">
        <v>277</v>
      </c>
      <c r="B18" s="2" t="s">
        <v>412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activeCell="C26" sqref="C26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512" t="s">
        <v>271</v>
      </c>
      <c r="B1" s="512"/>
      <c r="C1" s="512"/>
    </row>
    <row r="2" spans="1:3" ht="24" customHeight="1" thickBot="1" x14ac:dyDescent="0.3">
      <c r="A2" s="110" t="s">
        <v>108</v>
      </c>
      <c r="B2" s="36"/>
      <c r="C2" s="36"/>
    </row>
    <row r="3" spans="1:3" ht="16.5" thickBot="1" x14ac:dyDescent="0.3">
      <c r="A3" s="111" t="s">
        <v>52</v>
      </c>
      <c r="B3" s="85" t="s">
        <v>110</v>
      </c>
      <c r="C3" s="86" t="s">
        <v>109</v>
      </c>
    </row>
    <row r="4" spans="1:3" x14ac:dyDescent="0.25">
      <c r="A4" s="69"/>
      <c r="B4" s="69"/>
      <c r="C4" s="69"/>
    </row>
    <row r="5" spans="1:3" x14ac:dyDescent="0.25">
      <c r="A5" s="69"/>
      <c r="B5" s="69"/>
      <c r="C5" s="69"/>
    </row>
    <row r="6" spans="1:3" x14ac:dyDescent="0.25">
      <c r="A6" s="69"/>
      <c r="B6" s="69"/>
      <c r="C6" s="69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C10" s="16"/>
    </row>
    <row r="11" spans="1:3" ht="16.5" thickBot="1" x14ac:dyDescent="0.3">
      <c r="A11" s="106" t="s">
        <v>147</v>
      </c>
    </row>
    <row r="12" spans="1:3" ht="16.5" thickBot="1" x14ac:dyDescent="0.3">
      <c r="A12" s="111" t="s">
        <v>52</v>
      </c>
      <c r="B12" s="85" t="s">
        <v>110</v>
      </c>
      <c r="C12" s="86" t="s">
        <v>131</v>
      </c>
    </row>
    <row r="13" spans="1:3" x14ac:dyDescent="0.25">
      <c r="A13" s="69"/>
      <c r="B13" s="69"/>
      <c r="C13" s="69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C18" s="1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view="pageBreakPreview" topLeftCell="A91" zoomScaleNormal="100" zoomScaleSheetLayoutView="100" workbookViewId="0">
      <selection activeCell="D77" sqref="D77"/>
    </sheetView>
  </sheetViews>
  <sheetFormatPr defaultRowHeight="15.75" x14ac:dyDescent="0.25"/>
  <cols>
    <col min="1" max="1" width="3.75" customWidth="1"/>
    <col min="2" max="2" width="7.625" customWidth="1"/>
    <col min="3" max="3" width="8.875" customWidth="1"/>
    <col min="4" max="4" width="4.375" customWidth="1"/>
    <col min="5" max="5" width="4.25" customWidth="1"/>
    <col min="6" max="6" width="7.75" customWidth="1"/>
    <col min="7" max="7" width="19" customWidth="1"/>
    <col min="8" max="8" width="69.75" customWidth="1"/>
    <col min="9" max="9" width="11" customWidth="1"/>
    <col min="10" max="10" width="11.25" customWidth="1"/>
    <col min="11" max="11" width="10.375" customWidth="1"/>
    <col min="12" max="12" width="8.875" customWidth="1"/>
    <col min="13" max="13" width="46.5" customWidth="1"/>
  </cols>
  <sheetData>
    <row r="1" spans="1:12" ht="21" thickBot="1" x14ac:dyDescent="0.35">
      <c r="A1" s="551" t="s">
        <v>272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</row>
    <row r="2" spans="1:12" ht="138" customHeight="1" thickBot="1" x14ac:dyDescent="0.3">
      <c r="A2" s="263" t="s">
        <v>132</v>
      </c>
      <c r="B2" s="264" t="s">
        <v>52</v>
      </c>
      <c r="C2" s="264" t="s">
        <v>176</v>
      </c>
      <c r="D2" s="264" t="s">
        <v>179</v>
      </c>
      <c r="E2" s="264" t="s">
        <v>178</v>
      </c>
      <c r="F2" s="264" t="s">
        <v>133</v>
      </c>
      <c r="G2" s="264" t="s">
        <v>134</v>
      </c>
      <c r="H2" s="264" t="s">
        <v>120</v>
      </c>
      <c r="I2" s="264" t="s">
        <v>135</v>
      </c>
      <c r="J2" s="264" t="s">
        <v>136</v>
      </c>
      <c r="K2" s="264" t="s">
        <v>137</v>
      </c>
      <c r="L2" s="265" t="s">
        <v>138</v>
      </c>
    </row>
    <row r="3" spans="1:12" ht="25.5" x14ac:dyDescent="0.25">
      <c r="A3" s="266">
        <v>1</v>
      </c>
      <c r="B3" s="267" t="s">
        <v>413</v>
      </c>
      <c r="C3" s="267" t="s">
        <v>414</v>
      </c>
      <c r="D3" s="267" t="s">
        <v>415</v>
      </c>
      <c r="E3" s="267" t="s">
        <v>296</v>
      </c>
      <c r="F3" s="267" t="s">
        <v>416</v>
      </c>
      <c r="G3" s="268" t="s">
        <v>417</v>
      </c>
      <c r="H3" s="268" t="s">
        <v>418</v>
      </c>
      <c r="I3" s="269" t="s">
        <v>419</v>
      </c>
      <c r="J3" s="270">
        <v>8217</v>
      </c>
      <c r="K3" s="271">
        <v>0</v>
      </c>
      <c r="L3" s="272"/>
    </row>
    <row r="4" spans="1:12" ht="26.25" x14ac:dyDescent="0.25">
      <c r="A4" s="92">
        <v>2</v>
      </c>
      <c r="B4" s="267" t="s">
        <v>413</v>
      </c>
      <c r="C4" s="267" t="s">
        <v>414</v>
      </c>
      <c r="D4" s="267" t="s">
        <v>415</v>
      </c>
      <c r="E4" s="267" t="s">
        <v>296</v>
      </c>
      <c r="F4" s="267" t="s">
        <v>420</v>
      </c>
      <c r="G4" s="267" t="s">
        <v>421</v>
      </c>
      <c r="H4" s="267" t="s">
        <v>422</v>
      </c>
      <c r="I4" s="269" t="s">
        <v>419</v>
      </c>
      <c r="J4" s="270">
        <v>6113</v>
      </c>
      <c r="K4" s="271">
        <v>0</v>
      </c>
      <c r="L4" s="272"/>
    </row>
    <row r="5" spans="1:12" ht="26.25" x14ac:dyDescent="0.25">
      <c r="A5" s="165">
        <v>3</v>
      </c>
      <c r="B5" s="267" t="s">
        <v>413</v>
      </c>
      <c r="C5" s="267" t="s">
        <v>414</v>
      </c>
      <c r="D5" s="267" t="s">
        <v>415</v>
      </c>
      <c r="E5" s="267" t="s">
        <v>296</v>
      </c>
      <c r="F5" s="267" t="s">
        <v>423</v>
      </c>
      <c r="G5" s="273" t="s">
        <v>424</v>
      </c>
      <c r="H5" s="273" t="s">
        <v>425</v>
      </c>
      <c r="I5" s="274" t="s">
        <v>426</v>
      </c>
      <c r="J5" s="275">
        <v>465</v>
      </c>
      <c r="K5" s="271">
        <v>0</v>
      </c>
      <c r="L5" s="272"/>
    </row>
    <row r="6" spans="1:12" ht="26.25" x14ac:dyDescent="0.25">
      <c r="A6" s="165">
        <v>4</v>
      </c>
      <c r="B6" s="267" t="s">
        <v>413</v>
      </c>
      <c r="C6" s="267" t="s">
        <v>414</v>
      </c>
      <c r="D6" s="267" t="s">
        <v>415</v>
      </c>
      <c r="E6" s="267" t="s">
        <v>296</v>
      </c>
      <c r="F6" s="267" t="s">
        <v>427</v>
      </c>
      <c r="G6" s="267" t="s">
        <v>428</v>
      </c>
      <c r="H6" s="267" t="s">
        <v>429</v>
      </c>
      <c r="I6" s="269" t="s">
        <v>430</v>
      </c>
      <c r="J6" s="270">
        <v>9734</v>
      </c>
      <c r="K6" s="271">
        <v>0</v>
      </c>
      <c r="L6" s="2"/>
    </row>
    <row r="7" spans="1:12" ht="26.25" x14ac:dyDescent="0.25">
      <c r="A7" s="165">
        <v>5</v>
      </c>
      <c r="B7" s="267" t="s">
        <v>413</v>
      </c>
      <c r="C7" s="267" t="s">
        <v>414</v>
      </c>
      <c r="D7" s="267" t="s">
        <v>415</v>
      </c>
      <c r="E7" s="267" t="s">
        <v>296</v>
      </c>
      <c r="F7" s="267" t="s">
        <v>431</v>
      </c>
      <c r="G7" s="267" t="s">
        <v>432</v>
      </c>
      <c r="H7" s="267" t="s">
        <v>433</v>
      </c>
      <c r="I7" s="269" t="s">
        <v>430</v>
      </c>
      <c r="J7" s="270">
        <v>4938</v>
      </c>
      <c r="K7" s="271">
        <v>0</v>
      </c>
      <c r="L7" s="2"/>
    </row>
    <row r="8" spans="1:12" ht="26.25" x14ac:dyDescent="0.25">
      <c r="A8" s="165">
        <v>6</v>
      </c>
      <c r="B8" s="267" t="s">
        <v>413</v>
      </c>
      <c r="C8" s="267" t="s">
        <v>414</v>
      </c>
      <c r="D8" s="267" t="s">
        <v>415</v>
      </c>
      <c r="E8" s="267" t="s">
        <v>296</v>
      </c>
      <c r="F8" s="267" t="s">
        <v>434</v>
      </c>
      <c r="G8" s="267" t="s">
        <v>435</v>
      </c>
      <c r="H8" s="267" t="s">
        <v>436</v>
      </c>
      <c r="I8" s="269" t="s">
        <v>430</v>
      </c>
      <c r="J8" s="270">
        <v>3102</v>
      </c>
      <c r="K8" s="271">
        <v>0</v>
      </c>
      <c r="L8" s="2"/>
    </row>
    <row r="9" spans="1:12" ht="26.25" x14ac:dyDescent="0.25">
      <c r="A9" s="165">
        <v>7</v>
      </c>
      <c r="B9" s="276" t="s">
        <v>413</v>
      </c>
      <c r="C9" s="276" t="s">
        <v>414</v>
      </c>
      <c r="D9" s="276" t="s">
        <v>415</v>
      </c>
      <c r="E9" s="276" t="s">
        <v>296</v>
      </c>
      <c r="F9" s="267" t="s">
        <v>437</v>
      </c>
      <c r="G9" s="267" t="s">
        <v>438</v>
      </c>
      <c r="H9" s="267" t="s">
        <v>439</v>
      </c>
      <c r="I9" s="269" t="s">
        <v>430</v>
      </c>
      <c r="J9" s="270">
        <v>4486</v>
      </c>
      <c r="K9" s="271">
        <v>0</v>
      </c>
      <c r="L9" s="2"/>
    </row>
    <row r="10" spans="1:12" x14ac:dyDescent="0.25">
      <c r="A10" s="165">
        <v>8</v>
      </c>
      <c r="B10" s="276" t="s">
        <v>413</v>
      </c>
      <c r="C10" s="276" t="s">
        <v>414</v>
      </c>
      <c r="D10" s="276" t="s">
        <v>415</v>
      </c>
      <c r="E10" s="276" t="s">
        <v>296</v>
      </c>
      <c r="F10" s="267" t="s">
        <v>440</v>
      </c>
      <c r="G10" s="267" t="s">
        <v>441</v>
      </c>
      <c r="H10" s="267" t="s">
        <v>442</v>
      </c>
      <c r="I10" s="269" t="s">
        <v>430</v>
      </c>
      <c r="J10" s="270">
        <v>3182</v>
      </c>
      <c r="K10" s="271">
        <v>0</v>
      </c>
      <c r="L10" s="14"/>
    </row>
    <row r="11" spans="1:12" ht="26.25" x14ac:dyDescent="0.25">
      <c r="A11" s="165">
        <v>9</v>
      </c>
      <c r="B11" s="267" t="s">
        <v>413</v>
      </c>
      <c r="C11" s="267" t="s">
        <v>414</v>
      </c>
      <c r="D11" s="267" t="s">
        <v>415</v>
      </c>
      <c r="E11" s="267" t="s">
        <v>296</v>
      </c>
      <c r="F11" s="267" t="s">
        <v>443</v>
      </c>
      <c r="G11" s="267" t="s">
        <v>444</v>
      </c>
      <c r="H11" s="267" t="s">
        <v>445</v>
      </c>
      <c r="I11" s="269" t="s">
        <v>446</v>
      </c>
      <c r="J11" s="270">
        <v>5270</v>
      </c>
      <c r="K11" s="271">
        <v>0</v>
      </c>
      <c r="L11" s="2"/>
    </row>
    <row r="12" spans="1:12" ht="39" x14ac:dyDescent="0.25">
      <c r="A12" s="165">
        <v>10</v>
      </c>
      <c r="B12" s="277" t="s">
        <v>413</v>
      </c>
      <c r="C12" s="277" t="s">
        <v>414</v>
      </c>
      <c r="D12" s="277" t="s">
        <v>415</v>
      </c>
      <c r="E12" s="277" t="s">
        <v>296</v>
      </c>
      <c r="F12" s="277" t="s">
        <v>447</v>
      </c>
      <c r="G12" s="277" t="s">
        <v>448</v>
      </c>
      <c r="H12" s="277" t="s">
        <v>449</v>
      </c>
      <c r="I12" s="277" t="s">
        <v>450</v>
      </c>
      <c r="J12" s="270">
        <v>2509</v>
      </c>
      <c r="K12" s="271">
        <v>0</v>
      </c>
      <c r="L12" s="2"/>
    </row>
    <row r="13" spans="1:12" ht="26.25" x14ac:dyDescent="0.25">
      <c r="A13" s="165">
        <v>11</v>
      </c>
      <c r="B13" s="278" t="s">
        <v>413</v>
      </c>
      <c r="C13" s="278" t="s">
        <v>414</v>
      </c>
      <c r="D13" s="278" t="s">
        <v>415</v>
      </c>
      <c r="E13" s="278" t="s">
        <v>296</v>
      </c>
      <c r="F13" s="278" t="s">
        <v>451</v>
      </c>
      <c r="G13" s="278" t="s">
        <v>452</v>
      </c>
      <c r="H13" s="278" t="s">
        <v>453</v>
      </c>
      <c r="I13" s="278" t="s">
        <v>450</v>
      </c>
      <c r="J13" s="279">
        <v>12119</v>
      </c>
      <c r="K13" s="271">
        <v>0</v>
      </c>
      <c r="L13" s="2"/>
    </row>
    <row r="14" spans="1:12" ht="26.25" x14ac:dyDescent="0.25">
      <c r="A14" s="165">
        <v>12</v>
      </c>
      <c r="B14" s="278" t="s">
        <v>413</v>
      </c>
      <c r="C14" s="278" t="s">
        <v>414</v>
      </c>
      <c r="D14" s="278" t="s">
        <v>415</v>
      </c>
      <c r="E14" s="278" t="s">
        <v>296</v>
      </c>
      <c r="F14" s="278" t="s">
        <v>454</v>
      </c>
      <c r="G14" s="278" t="s">
        <v>455</v>
      </c>
      <c r="H14" s="278" t="s">
        <v>456</v>
      </c>
      <c r="I14" s="278" t="s">
        <v>450</v>
      </c>
      <c r="J14" s="270">
        <v>4180</v>
      </c>
      <c r="K14" s="271">
        <v>0</v>
      </c>
      <c r="L14" s="2"/>
    </row>
    <row r="15" spans="1:12" ht="26.25" x14ac:dyDescent="0.25">
      <c r="A15" s="165">
        <v>13</v>
      </c>
      <c r="B15" s="278" t="s">
        <v>413</v>
      </c>
      <c r="C15" s="278" t="s">
        <v>414</v>
      </c>
      <c r="D15" s="278" t="s">
        <v>415</v>
      </c>
      <c r="E15" s="278" t="s">
        <v>296</v>
      </c>
      <c r="F15" s="278" t="s">
        <v>457</v>
      </c>
      <c r="G15" s="278" t="s">
        <v>458</v>
      </c>
      <c r="H15" s="278" t="s">
        <v>459</v>
      </c>
      <c r="I15" s="278" t="s">
        <v>450</v>
      </c>
      <c r="J15" s="270">
        <v>3000</v>
      </c>
      <c r="K15" s="271">
        <v>0</v>
      </c>
      <c r="L15" s="2"/>
    </row>
    <row r="16" spans="1:12" ht="26.25" x14ac:dyDescent="0.25">
      <c r="A16" s="165">
        <v>14</v>
      </c>
      <c r="B16" s="278" t="s">
        <v>413</v>
      </c>
      <c r="C16" s="278" t="s">
        <v>414</v>
      </c>
      <c r="D16" s="278" t="s">
        <v>415</v>
      </c>
      <c r="E16" s="278" t="s">
        <v>296</v>
      </c>
      <c r="F16" s="278" t="s">
        <v>460</v>
      </c>
      <c r="G16" s="278" t="s">
        <v>461</v>
      </c>
      <c r="H16" s="278" t="s">
        <v>462</v>
      </c>
      <c r="I16" s="278" t="s">
        <v>450</v>
      </c>
      <c r="J16" s="279">
        <v>3454</v>
      </c>
      <c r="K16" s="271">
        <v>0</v>
      </c>
      <c r="L16" s="2"/>
    </row>
    <row r="17" spans="1:12" ht="26.25" x14ac:dyDescent="0.25">
      <c r="A17" s="280">
        <v>15</v>
      </c>
      <c r="B17" s="278" t="s">
        <v>413</v>
      </c>
      <c r="C17" s="278" t="s">
        <v>414</v>
      </c>
      <c r="D17" s="278" t="s">
        <v>415</v>
      </c>
      <c r="E17" s="278" t="s">
        <v>296</v>
      </c>
      <c r="F17" s="278" t="s">
        <v>463</v>
      </c>
      <c r="G17" s="278" t="s">
        <v>464</v>
      </c>
      <c r="H17" s="278" t="s">
        <v>465</v>
      </c>
      <c r="I17" s="278" t="s">
        <v>450</v>
      </c>
      <c r="J17" s="270">
        <v>9330</v>
      </c>
      <c r="K17" s="271">
        <v>0</v>
      </c>
      <c r="L17" s="2"/>
    </row>
    <row r="18" spans="1:12" ht="31.5" x14ac:dyDescent="0.25">
      <c r="A18" s="280">
        <v>16</v>
      </c>
      <c r="B18" s="244" t="s">
        <v>466</v>
      </c>
      <c r="C18" s="37" t="s">
        <v>414</v>
      </c>
      <c r="D18" s="37" t="s">
        <v>415</v>
      </c>
      <c r="E18" s="37" t="s">
        <v>296</v>
      </c>
      <c r="F18" s="37" t="s">
        <v>467</v>
      </c>
      <c r="G18" s="281" t="s">
        <v>468</v>
      </c>
      <c r="H18" s="244" t="s">
        <v>469</v>
      </c>
      <c r="I18" s="37" t="s">
        <v>430</v>
      </c>
      <c r="J18" s="282">
        <v>15430</v>
      </c>
      <c r="K18" s="271">
        <v>0</v>
      </c>
      <c r="L18" s="37"/>
    </row>
    <row r="19" spans="1:12" ht="38.25" x14ac:dyDescent="0.25">
      <c r="A19" s="280">
        <v>17</v>
      </c>
      <c r="B19" s="244" t="s">
        <v>466</v>
      </c>
      <c r="C19" s="37" t="s">
        <v>414</v>
      </c>
      <c r="D19" s="37" t="s">
        <v>415</v>
      </c>
      <c r="E19" s="37" t="s">
        <v>296</v>
      </c>
      <c r="F19" s="37" t="s">
        <v>470</v>
      </c>
      <c r="G19" s="244" t="s">
        <v>471</v>
      </c>
      <c r="H19" s="244" t="s">
        <v>472</v>
      </c>
      <c r="I19" s="37" t="s">
        <v>430</v>
      </c>
      <c r="J19" s="282">
        <v>2931</v>
      </c>
      <c r="K19" s="271">
        <v>0</v>
      </c>
      <c r="L19" s="283" t="s">
        <v>473</v>
      </c>
    </row>
    <row r="20" spans="1:12" ht="47.25" x14ac:dyDescent="0.25">
      <c r="A20" s="280">
        <v>18</v>
      </c>
      <c r="B20" s="239" t="s">
        <v>466</v>
      </c>
      <c r="C20" s="239" t="s">
        <v>414</v>
      </c>
      <c r="D20" s="239" t="s">
        <v>415</v>
      </c>
      <c r="E20" s="239" t="s">
        <v>296</v>
      </c>
      <c r="F20" s="239" t="s">
        <v>474</v>
      </c>
      <c r="G20" s="239" t="s">
        <v>475</v>
      </c>
      <c r="H20" s="239" t="s">
        <v>476</v>
      </c>
      <c r="I20" s="37" t="s">
        <v>430</v>
      </c>
      <c r="J20" s="284">
        <v>2713</v>
      </c>
      <c r="K20" s="271">
        <v>0</v>
      </c>
      <c r="L20" s="14"/>
    </row>
    <row r="21" spans="1:12" ht="77.25" x14ac:dyDescent="0.25">
      <c r="A21" s="280">
        <v>19</v>
      </c>
      <c r="B21" s="165" t="s">
        <v>466</v>
      </c>
      <c r="C21" s="165" t="s">
        <v>414</v>
      </c>
      <c r="D21" s="165" t="s">
        <v>415</v>
      </c>
      <c r="E21" s="165" t="s">
        <v>296</v>
      </c>
      <c r="F21" s="285" t="s">
        <v>477</v>
      </c>
      <c r="G21" s="286" t="s">
        <v>478</v>
      </c>
      <c r="H21" s="286" t="s">
        <v>479</v>
      </c>
      <c r="I21" s="14" t="s">
        <v>426</v>
      </c>
      <c r="J21" s="287">
        <v>2544</v>
      </c>
      <c r="K21" s="271">
        <v>0</v>
      </c>
      <c r="L21" s="288" t="s">
        <v>480</v>
      </c>
    </row>
    <row r="22" spans="1:12" ht="31.5" x14ac:dyDescent="0.25">
      <c r="A22" s="280">
        <v>20</v>
      </c>
      <c r="B22" s="165" t="s">
        <v>466</v>
      </c>
      <c r="C22" s="165" t="s">
        <v>414</v>
      </c>
      <c r="D22" s="165" t="s">
        <v>415</v>
      </c>
      <c r="E22" s="165" t="s">
        <v>296</v>
      </c>
      <c r="F22" s="165" t="s">
        <v>481</v>
      </c>
      <c r="G22" s="239" t="s">
        <v>482</v>
      </c>
      <c r="H22" s="239" t="s">
        <v>483</v>
      </c>
      <c r="I22" s="14" t="s">
        <v>450</v>
      </c>
      <c r="J22" s="289">
        <v>6285</v>
      </c>
      <c r="K22" s="271">
        <v>0</v>
      </c>
      <c r="L22" s="2"/>
    </row>
    <row r="23" spans="1:12" ht="47.25" x14ac:dyDescent="0.25">
      <c r="A23" s="280">
        <v>21</v>
      </c>
      <c r="B23" s="165" t="s">
        <v>466</v>
      </c>
      <c r="C23" s="165" t="s">
        <v>414</v>
      </c>
      <c r="D23" s="165" t="s">
        <v>415</v>
      </c>
      <c r="E23" s="165" t="s">
        <v>296</v>
      </c>
      <c r="F23" s="239" t="s">
        <v>484</v>
      </c>
      <c r="G23" s="239" t="s">
        <v>485</v>
      </c>
      <c r="H23" s="239" t="s">
        <v>486</v>
      </c>
      <c r="I23" s="14" t="s">
        <v>450</v>
      </c>
      <c r="J23" s="289">
        <v>8257</v>
      </c>
      <c r="K23" s="271">
        <v>0</v>
      </c>
      <c r="L23" s="14"/>
    </row>
    <row r="24" spans="1:12" ht="31.5" x14ac:dyDescent="0.25">
      <c r="A24" s="280">
        <v>22</v>
      </c>
      <c r="B24" s="165" t="s">
        <v>466</v>
      </c>
      <c r="C24" s="165" t="s">
        <v>414</v>
      </c>
      <c r="D24" s="165" t="s">
        <v>415</v>
      </c>
      <c r="E24" s="165" t="s">
        <v>296</v>
      </c>
      <c r="F24" s="239" t="s">
        <v>487</v>
      </c>
      <c r="G24" s="239" t="s">
        <v>488</v>
      </c>
      <c r="H24" s="239" t="s">
        <v>489</v>
      </c>
      <c r="I24" s="14" t="s">
        <v>450</v>
      </c>
      <c r="J24" s="289">
        <v>4986</v>
      </c>
      <c r="K24" s="271">
        <v>0</v>
      </c>
      <c r="L24" s="2"/>
    </row>
    <row r="25" spans="1:12" ht="31.5" x14ac:dyDescent="0.25">
      <c r="A25" s="280">
        <v>23</v>
      </c>
      <c r="B25" s="165" t="s">
        <v>466</v>
      </c>
      <c r="C25" s="165" t="s">
        <v>414</v>
      </c>
      <c r="D25" s="165" t="s">
        <v>415</v>
      </c>
      <c r="E25" s="165" t="s">
        <v>296</v>
      </c>
      <c r="F25" s="239" t="s">
        <v>490</v>
      </c>
      <c r="G25" s="239" t="s">
        <v>491</v>
      </c>
      <c r="H25" s="239" t="s">
        <v>492</v>
      </c>
      <c r="I25" s="14" t="s">
        <v>450</v>
      </c>
      <c r="J25" s="289">
        <v>2267</v>
      </c>
      <c r="K25" s="271">
        <v>0</v>
      </c>
      <c r="L25" s="2"/>
    </row>
    <row r="26" spans="1:12" ht="110.25" x14ac:dyDescent="0.25">
      <c r="A26" s="280">
        <v>24</v>
      </c>
      <c r="B26" s="165" t="s">
        <v>466</v>
      </c>
      <c r="C26" s="165" t="s">
        <v>414</v>
      </c>
      <c r="D26" s="165" t="s">
        <v>415</v>
      </c>
      <c r="E26" s="165" t="s">
        <v>296</v>
      </c>
      <c r="F26" s="239" t="s">
        <v>493</v>
      </c>
      <c r="G26" s="239" t="s">
        <v>494</v>
      </c>
      <c r="H26" s="239" t="s">
        <v>495</v>
      </c>
      <c r="I26" s="14" t="s">
        <v>496</v>
      </c>
      <c r="J26" s="289">
        <v>5230</v>
      </c>
      <c r="K26" s="271">
        <v>0</v>
      </c>
      <c r="L26" s="165" t="s">
        <v>497</v>
      </c>
    </row>
    <row r="27" spans="1:12" ht="31.5" x14ac:dyDescent="0.25">
      <c r="A27" s="280">
        <v>25</v>
      </c>
      <c r="B27" s="165" t="s">
        <v>466</v>
      </c>
      <c r="C27" s="290" t="s">
        <v>414</v>
      </c>
      <c r="D27" s="165" t="s">
        <v>415</v>
      </c>
      <c r="E27" s="165" t="s">
        <v>296</v>
      </c>
      <c r="F27" s="239" t="s">
        <v>498</v>
      </c>
      <c r="G27" s="239" t="s">
        <v>499</v>
      </c>
      <c r="H27" s="165" t="s">
        <v>500</v>
      </c>
      <c r="I27" s="14" t="s">
        <v>419</v>
      </c>
      <c r="J27" s="289">
        <v>9056</v>
      </c>
      <c r="K27" s="271">
        <v>0</v>
      </c>
      <c r="L27" s="2"/>
    </row>
    <row r="28" spans="1:12" ht="94.5" x14ac:dyDescent="0.25">
      <c r="A28" s="280">
        <v>26</v>
      </c>
      <c r="B28" s="165" t="s">
        <v>466</v>
      </c>
      <c r="C28" s="290" t="s">
        <v>414</v>
      </c>
      <c r="D28" s="165" t="s">
        <v>415</v>
      </c>
      <c r="E28" s="165" t="s">
        <v>296</v>
      </c>
      <c r="F28" s="239" t="s">
        <v>501</v>
      </c>
      <c r="G28" s="239" t="s">
        <v>502</v>
      </c>
      <c r="H28" s="239" t="s">
        <v>503</v>
      </c>
      <c r="I28" s="14" t="s">
        <v>426</v>
      </c>
      <c r="J28" s="289">
        <v>4036</v>
      </c>
      <c r="K28" s="271">
        <v>0</v>
      </c>
      <c r="L28" s="165" t="s">
        <v>504</v>
      </c>
    </row>
    <row r="29" spans="1:12" ht="31.5" x14ac:dyDescent="0.25">
      <c r="A29" s="280">
        <v>27</v>
      </c>
      <c r="B29" s="165" t="s">
        <v>466</v>
      </c>
      <c r="C29" s="290" t="s">
        <v>414</v>
      </c>
      <c r="D29" s="165" t="s">
        <v>415</v>
      </c>
      <c r="E29" s="165" t="s">
        <v>296</v>
      </c>
      <c r="F29" s="239" t="s">
        <v>505</v>
      </c>
      <c r="G29" s="239" t="s">
        <v>506</v>
      </c>
      <c r="H29" s="239" t="s">
        <v>507</v>
      </c>
      <c r="I29" s="14" t="s">
        <v>419</v>
      </c>
      <c r="J29" s="289">
        <v>2793</v>
      </c>
      <c r="K29" s="271">
        <v>0</v>
      </c>
      <c r="L29" s="2"/>
    </row>
    <row r="30" spans="1:12" ht="31.5" x14ac:dyDescent="0.25">
      <c r="A30" s="280">
        <v>28</v>
      </c>
      <c r="B30" s="291" t="s">
        <v>359</v>
      </c>
      <c r="C30" s="291" t="s">
        <v>414</v>
      </c>
      <c r="D30" s="291" t="s">
        <v>415</v>
      </c>
      <c r="E30" s="291" t="s">
        <v>296</v>
      </c>
      <c r="F30" s="291" t="s">
        <v>508</v>
      </c>
      <c r="G30" s="292" t="s">
        <v>509</v>
      </c>
      <c r="H30" s="292" t="s">
        <v>510</v>
      </c>
      <c r="I30" s="293" t="s">
        <v>511</v>
      </c>
      <c r="J30" s="294">
        <v>2146</v>
      </c>
      <c r="K30" s="271">
        <v>0</v>
      </c>
      <c r="L30" s="295"/>
    </row>
    <row r="31" spans="1:12" ht="31.5" x14ac:dyDescent="0.25">
      <c r="A31" s="165">
        <v>29</v>
      </c>
      <c r="B31" s="92" t="s">
        <v>512</v>
      </c>
      <c r="C31" s="92" t="s">
        <v>414</v>
      </c>
      <c r="D31" s="92" t="s">
        <v>513</v>
      </c>
      <c r="E31" s="92" t="s">
        <v>514</v>
      </c>
      <c r="F31" s="92" t="s">
        <v>515</v>
      </c>
      <c r="G31" s="92" t="s">
        <v>516</v>
      </c>
      <c r="H31" s="69" t="s">
        <v>517</v>
      </c>
      <c r="I31" s="69" t="s">
        <v>430</v>
      </c>
      <c r="J31" s="296">
        <v>2640</v>
      </c>
      <c r="K31" s="271">
        <v>0</v>
      </c>
      <c r="L31" s="69"/>
    </row>
    <row r="32" spans="1:12" ht="31.5" x14ac:dyDescent="0.25">
      <c r="A32" s="165">
        <v>30</v>
      </c>
      <c r="B32" s="165" t="s">
        <v>512</v>
      </c>
      <c r="C32" s="165" t="s">
        <v>414</v>
      </c>
      <c r="D32" s="165" t="s">
        <v>518</v>
      </c>
      <c r="E32" s="165" t="s">
        <v>514</v>
      </c>
      <c r="F32" s="165" t="s">
        <v>519</v>
      </c>
      <c r="G32" s="165" t="s">
        <v>520</v>
      </c>
      <c r="H32" s="2" t="s">
        <v>521</v>
      </c>
      <c r="I32" s="2" t="s">
        <v>450</v>
      </c>
      <c r="J32" s="289">
        <v>3444</v>
      </c>
      <c r="K32" s="271">
        <v>0</v>
      </c>
      <c r="L32" s="2"/>
    </row>
    <row r="33" spans="1:12" ht="31.5" x14ac:dyDescent="0.25">
      <c r="A33" s="165">
        <v>31</v>
      </c>
      <c r="B33" s="165" t="s">
        <v>512</v>
      </c>
      <c r="C33" s="165" t="s">
        <v>414</v>
      </c>
      <c r="D33" s="165" t="s">
        <v>518</v>
      </c>
      <c r="E33" s="165" t="s">
        <v>514</v>
      </c>
      <c r="F33" s="165" t="s">
        <v>522</v>
      </c>
      <c r="G33" s="165" t="s">
        <v>523</v>
      </c>
      <c r="H33" s="2" t="s">
        <v>524</v>
      </c>
      <c r="I33" s="2" t="s">
        <v>525</v>
      </c>
      <c r="J33" s="289">
        <v>1237</v>
      </c>
      <c r="K33" s="271">
        <v>0</v>
      </c>
      <c r="L33" s="2"/>
    </row>
    <row r="34" spans="1:12" ht="31.5" x14ac:dyDescent="0.25">
      <c r="A34" s="165">
        <v>32</v>
      </c>
      <c r="B34" s="92" t="s">
        <v>526</v>
      </c>
      <c r="C34" s="165" t="s">
        <v>414</v>
      </c>
      <c r="D34" s="165" t="s">
        <v>415</v>
      </c>
      <c r="E34" s="165" t="s">
        <v>296</v>
      </c>
      <c r="F34" s="297" t="s">
        <v>527</v>
      </c>
      <c r="G34" s="165" t="s">
        <v>528</v>
      </c>
      <c r="H34" s="239" t="s">
        <v>529</v>
      </c>
      <c r="I34" s="2" t="s">
        <v>525</v>
      </c>
      <c r="J34" s="298">
        <v>5006</v>
      </c>
      <c r="K34" s="299">
        <v>0</v>
      </c>
      <c r="L34" s="69"/>
    </row>
    <row r="35" spans="1:12" ht="31.5" x14ac:dyDescent="0.25">
      <c r="A35" s="165">
        <v>33</v>
      </c>
      <c r="B35" s="165" t="s">
        <v>526</v>
      </c>
      <c r="C35" s="165" t="s">
        <v>414</v>
      </c>
      <c r="D35" s="165" t="s">
        <v>415</v>
      </c>
      <c r="E35" s="165" t="s">
        <v>296</v>
      </c>
      <c r="F35" s="297" t="s">
        <v>530</v>
      </c>
      <c r="G35" s="165" t="s">
        <v>531</v>
      </c>
      <c r="H35" s="165" t="s">
        <v>532</v>
      </c>
      <c r="I35" s="2" t="s">
        <v>450</v>
      </c>
      <c r="J35" s="300">
        <v>4030</v>
      </c>
      <c r="K35" s="301">
        <v>0</v>
      </c>
      <c r="L35" s="2"/>
    </row>
    <row r="36" spans="1:12" ht="31.5" x14ac:dyDescent="0.25">
      <c r="A36" s="165">
        <v>34</v>
      </c>
      <c r="B36" s="165" t="s">
        <v>526</v>
      </c>
      <c r="C36" s="165" t="s">
        <v>414</v>
      </c>
      <c r="D36" s="165" t="s">
        <v>415</v>
      </c>
      <c r="E36" s="165" t="s">
        <v>296</v>
      </c>
      <c r="F36" s="297" t="s">
        <v>533</v>
      </c>
      <c r="G36" s="165" t="s">
        <v>534</v>
      </c>
      <c r="H36" s="165" t="s">
        <v>535</v>
      </c>
      <c r="I36" s="2" t="s">
        <v>450</v>
      </c>
      <c r="J36" s="300">
        <v>4136</v>
      </c>
      <c r="K36" s="301">
        <v>0</v>
      </c>
      <c r="L36" s="2"/>
    </row>
    <row r="37" spans="1:12" ht="31.5" x14ac:dyDescent="0.25">
      <c r="A37" s="165">
        <v>35</v>
      </c>
      <c r="B37" s="165" t="s">
        <v>526</v>
      </c>
      <c r="C37" s="165" t="s">
        <v>414</v>
      </c>
      <c r="D37" s="165" t="s">
        <v>415</v>
      </c>
      <c r="E37" s="165" t="s">
        <v>296</v>
      </c>
      <c r="F37" s="297" t="s">
        <v>536</v>
      </c>
      <c r="G37" s="302" t="s">
        <v>537</v>
      </c>
      <c r="H37" s="165" t="s">
        <v>538</v>
      </c>
      <c r="I37" s="2" t="s">
        <v>496</v>
      </c>
      <c r="J37" s="300">
        <v>9516</v>
      </c>
      <c r="K37" s="301">
        <v>0</v>
      </c>
      <c r="L37" s="2"/>
    </row>
    <row r="38" spans="1:12" ht="45" x14ac:dyDescent="0.25">
      <c r="A38" s="165">
        <v>36</v>
      </c>
      <c r="B38" s="165" t="s">
        <v>526</v>
      </c>
      <c r="C38" s="165" t="s">
        <v>414</v>
      </c>
      <c r="D38" s="165" t="s">
        <v>415</v>
      </c>
      <c r="E38" s="165" t="s">
        <v>296</v>
      </c>
      <c r="F38" s="303" t="s">
        <v>539</v>
      </c>
      <c r="G38" s="165" t="s">
        <v>540</v>
      </c>
      <c r="H38" s="304" t="s">
        <v>541</v>
      </c>
      <c r="I38" s="2" t="s">
        <v>446</v>
      </c>
      <c r="J38" s="300">
        <v>5534</v>
      </c>
      <c r="K38" s="301">
        <v>0</v>
      </c>
      <c r="L38" s="14"/>
    </row>
    <row r="39" spans="1:12" ht="31.5" x14ac:dyDescent="0.25">
      <c r="A39" s="165">
        <v>37</v>
      </c>
      <c r="B39" s="92" t="s">
        <v>526</v>
      </c>
      <c r="C39" s="92" t="s">
        <v>414</v>
      </c>
      <c r="D39" s="92" t="s">
        <v>415</v>
      </c>
      <c r="E39" s="92" t="s">
        <v>296</v>
      </c>
      <c r="F39" s="305" t="s">
        <v>542</v>
      </c>
      <c r="G39" s="92" t="s">
        <v>543</v>
      </c>
      <c r="H39" s="306" t="s">
        <v>544</v>
      </c>
      <c r="I39" s="69" t="s">
        <v>446</v>
      </c>
      <c r="J39" s="300">
        <v>2985</v>
      </c>
      <c r="K39" s="301">
        <v>0</v>
      </c>
      <c r="L39" s="2"/>
    </row>
    <row r="40" spans="1:12" ht="31.5" x14ac:dyDescent="0.25">
      <c r="A40" s="165">
        <v>38</v>
      </c>
      <c r="B40" s="92" t="s">
        <v>526</v>
      </c>
      <c r="C40" s="92" t="s">
        <v>414</v>
      </c>
      <c r="D40" s="92" t="s">
        <v>415</v>
      </c>
      <c r="E40" s="92" t="s">
        <v>296</v>
      </c>
      <c r="F40" s="297" t="s">
        <v>545</v>
      </c>
      <c r="G40" s="307" t="s">
        <v>546</v>
      </c>
      <c r="H40" s="304" t="s">
        <v>547</v>
      </c>
      <c r="I40" s="308" t="s">
        <v>426</v>
      </c>
      <c r="J40" s="300">
        <v>8289</v>
      </c>
      <c r="K40" s="301">
        <v>0</v>
      </c>
      <c r="L40" s="2"/>
    </row>
    <row r="41" spans="1:12" ht="47.25" x14ac:dyDescent="0.25">
      <c r="A41" s="165">
        <v>39</v>
      </c>
      <c r="B41" s="92" t="s">
        <v>526</v>
      </c>
      <c r="C41" s="92" t="s">
        <v>414</v>
      </c>
      <c r="D41" s="92" t="s">
        <v>415</v>
      </c>
      <c r="E41" s="92" t="s">
        <v>296</v>
      </c>
      <c r="F41" s="297" t="s">
        <v>548</v>
      </c>
      <c r="G41" s="64" t="s">
        <v>549</v>
      </c>
      <c r="H41" s="309" t="s">
        <v>550</v>
      </c>
      <c r="I41" s="42" t="s">
        <v>426</v>
      </c>
      <c r="J41" s="300">
        <v>4760</v>
      </c>
      <c r="K41" s="301">
        <v>0</v>
      </c>
      <c r="L41" s="2"/>
    </row>
    <row r="42" spans="1:12" ht="31.5" x14ac:dyDescent="0.25">
      <c r="A42" s="165">
        <v>40</v>
      </c>
      <c r="B42" s="310" t="s">
        <v>551</v>
      </c>
      <c r="C42" s="310" t="s">
        <v>414</v>
      </c>
      <c r="D42" s="310" t="s">
        <v>415</v>
      </c>
      <c r="E42" s="310" t="s">
        <v>296</v>
      </c>
      <c r="F42" s="310" t="s">
        <v>552</v>
      </c>
      <c r="G42" s="239" t="s">
        <v>553</v>
      </c>
      <c r="H42" s="310" t="s">
        <v>554</v>
      </c>
      <c r="I42" s="310" t="s">
        <v>555</v>
      </c>
      <c r="J42" s="311">
        <v>4146</v>
      </c>
      <c r="K42" s="312">
        <v>0</v>
      </c>
      <c r="L42" s="23"/>
    </row>
    <row r="43" spans="1:12" x14ac:dyDescent="0.25">
      <c r="A43" s="552" t="s">
        <v>556</v>
      </c>
      <c r="B43" s="553"/>
      <c r="C43" s="553"/>
      <c r="D43" s="553"/>
      <c r="E43" s="553"/>
      <c r="F43" s="554"/>
      <c r="G43" s="310"/>
      <c r="H43" s="23"/>
      <c r="I43" s="23"/>
      <c r="J43" s="313">
        <f>SUM(J3:J42)</f>
        <v>204496</v>
      </c>
      <c r="K43" s="312">
        <v>0</v>
      </c>
      <c r="L43" s="23"/>
    </row>
    <row r="44" spans="1:12" ht="26.25" x14ac:dyDescent="0.25">
      <c r="A44" s="165">
        <v>41</v>
      </c>
      <c r="B44" s="288" t="s">
        <v>413</v>
      </c>
      <c r="C44" s="288" t="s">
        <v>557</v>
      </c>
      <c r="D44" s="314" t="s">
        <v>415</v>
      </c>
      <c r="E44" s="314" t="s">
        <v>296</v>
      </c>
      <c r="F44" s="315" t="s">
        <v>558</v>
      </c>
      <c r="G44" s="316" t="s">
        <v>559</v>
      </c>
      <c r="H44" s="288" t="s">
        <v>560</v>
      </c>
      <c r="I44" s="317" t="s">
        <v>419</v>
      </c>
      <c r="J44" s="318">
        <v>3186</v>
      </c>
      <c r="K44" s="312">
        <v>0</v>
      </c>
      <c r="L44" s="2"/>
    </row>
    <row r="45" spans="1:12" ht="39" x14ac:dyDescent="0.25">
      <c r="A45" s="165">
        <v>42</v>
      </c>
      <c r="B45" s="288" t="s">
        <v>413</v>
      </c>
      <c r="C45" s="288" t="s">
        <v>557</v>
      </c>
      <c r="D45" s="314" t="s">
        <v>415</v>
      </c>
      <c r="E45" s="314" t="s">
        <v>296</v>
      </c>
      <c r="F45" s="288" t="s">
        <v>561</v>
      </c>
      <c r="G45" s="288" t="s">
        <v>562</v>
      </c>
      <c r="H45" s="288" t="s">
        <v>563</v>
      </c>
      <c r="I45" s="317" t="s">
        <v>430</v>
      </c>
      <c r="J45" s="318">
        <v>3305</v>
      </c>
      <c r="K45" s="312">
        <v>0</v>
      </c>
      <c r="L45" s="2"/>
    </row>
    <row r="46" spans="1:12" ht="26.25" x14ac:dyDescent="0.25">
      <c r="A46" s="165">
        <v>43</v>
      </c>
      <c r="B46" s="288" t="s">
        <v>413</v>
      </c>
      <c r="C46" s="288" t="s">
        <v>557</v>
      </c>
      <c r="D46" s="314" t="s">
        <v>415</v>
      </c>
      <c r="E46" s="314" t="s">
        <v>296</v>
      </c>
      <c r="F46" s="288" t="s">
        <v>564</v>
      </c>
      <c r="G46" s="288" t="s">
        <v>565</v>
      </c>
      <c r="H46" s="288" t="s">
        <v>566</v>
      </c>
      <c r="I46" s="317" t="s">
        <v>430</v>
      </c>
      <c r="J46" s="318">
        <v>3790</v>
      </c>
      <c r="K46" s="312">
        <v>0</v>
      </c>
      <c r="L46" s="2"/>
    </row>
    <row r="47" spans="1:12" ht="26.25" x14ac:dyDescent="0.25">
      <c r="A47" s="165">
        <v>44</v>
      </c>
      <c r="B47" s="288" t="s">
        <v>413</v>
      </c>
      <c r="C47" s="288" t="s">
        <v>557</v>
      </c>
      <c r="D47" s="288" t="s">
        <v>415</v>
      </c>
      <c r="E47" s="288" t="s">
        <v>296</v>
      </c>
      <c r="F47" s="288" t="s">
        <v>567</v>
      </c>
      <c r="G47" s="288" t="s">
        <v>568</v>
      </c>
      <c r="H47" s="288" t="s">
        <v>569</v>
      </c>
      <c r="I47" s="288" t="s">
        <v>450</v>
      </c>
      <c r="J47" s="318">
        <v>2438</v>
      </c>
      <c r="K47" s="312">
        <v>0</v>
      </c>
      <c r="L47" s="2"/>
    </row>
    <row r="48" spans="1:12" ht="31.5" x14ac:dyDescent="0.25">
      <c r="A48" s="165">
        <v>45</v>
      </c>
      <c r="B48" s="239" t="s">
        <v>466</v>
      </c>
      <c r="C48" s="239" t="s">
        <v>557</v>
      </c>
      <c r="D48" s="239" t="s">
        <v>415</v>
      </c>
      <c r="E48" s="239" t="s">
        <v>296</v>
      </c>
      <c r="F48" s="239" t="s">
        <v>570</v>
      </c>
      <c r="G48" s="239" t="s">
        <v>491</v>
      </c>
      <c r="H48" s="239" t="s">
        <v>571</v>
      </c>
      <c r="I48" s="319" t="s">
        <v>430</v>
      </c>
      <c r="J48" s="289">
        <v>3393</v>
      </c>
      <c r="K48" s="312">
        <v>0</v>
      </c>
      <c r="L48" s="2"/>
    </row>
    <row r="49" spans="1:12" ht="31.5" x14ac:dyDescent="0.25">
      <c r="A49" s="165">
        <v>46</v>
      </c>
      <c r="B49" s="239" t="s">
        <v>466</v>
      </c>
      <c r="C49" s="239" t="s">
        <v>557</v>
      </c>
      <c r="D49" s="239" t="s">
        <v>415</v>
      </c>
      <c r="E49" s="239" t="s">
        <v>296</v>
      </c>
      <c r="F49" s="239" t="s">
        <v>572</v>
      </c>
      <c r="G49" s="239" t="s">
        <v>573</v>
      </c>
      <c r="H49" s="239" t="s">
        <v>574</v>
      </c>
      <c r="I49" s="14" t="s">
        <v>430</v>
      </c>
      <c r="J49" s="289">
        <v>11952</v>
      </c>
      <c r="K49" s="312">
        <v>0</v>
      </c>
      <c r="L49" s="2"/>
    </row>
    <row r="50" spans="1:12" ht="31.5" x14ac:dyDescent="0.25">
      <c r="A50" s="165">
        <v>47</v>
      </c>
      <c r="B50" s="239" t="s">
        <v>466</v>
      </c>
      <c r="C50" s="239" t="s">
        <v>557</v>
      </c>
      <c r="D50" s="239" t="s">
        <v>415</v>
      </c>
      <c r="E50" s="239" t="s">
        <v>296</v>
      </c>
      <c r="F50" s="239" t="s">
        <v>575</v>
      </c>
      <c r="G50" s="239" t="s">
        <v>576</v>
      </c>
      <c r="H50" s="239" t="s">
        <v>577</v>
      </c>
      <c r="I50" s="14" t="s">
        <v>450</v>
      </c>
      <c r="J50" s="289">
        <v>4557</v>
      </c>
      <c r="K50" s="312">
        <v>0</v>
      </c>
      <c r="L50" s="2"/>
    </row>
    <row r="51" spans="1:12" ht="31.5" x14ac:dyDescent="0.25">
      <c r="A51" s="165">
        <v>48</v>
      </c>
      <c r="B51" s="239" t="s">
        <v>466</v>
      </c>
      <c r="C51" s="239" t="s">
        <v>557</v>
      </c>
      <c r="D51" s="239" t="s">
        <v>415</v>
      </c>
      <c r="E51" s="239" t="s">
        <v>296</v>
      </c>
      <c r="F51" s="239" t="s">
        <v>578</v>
      </c>
      <c r="G51" s="239" t="s">
        <v>579</v>
      </c>
      <c r="H51" s="239" t="s">
        <v>580</v>
      </c>
      <c r="I51" s="14" t="s">
        <v>419</v>
      </c>
      <c r="J51" s="287">
        <v>3928</v>
      </c>
      <c r="K51" s="312">
        <v>0</v>
      </c>
      <c r="L51" s="2"/>
    </row>
    <row r="52" spans="1:12" ht="31.5" x14ac:dyDescent="0.25">
      <c r="A52" s="165">
        <v>49</v>
      </c>
      <c r="B52" s="320" t="s">
        <v>359</v>
      </c>
      <c r="C52" s="320" t="s">
        <v>557</v>
      </c>
      <c r="D52" s="320" t="s">
        <v>415</v>
      </c>
      <c r="E52" s="320" t="s">
        <v>296</v>
      </c>
      <c r="F52" s="321" t="s">
        <v>581</v>
      </c>
      <c r="G52" s="321" t="s">
        <v>582</v>
      </c>
      <c r="H52" s="321" t="s">
        <v>583</v>
      </c>
      <c r="I52" s="322" t="s">
        <v>584</v>
      </c>
      <c r="J52" s="311">
        <v>3400</v>
      </c>
      <c r="K52" s="312">
        <v>0</v>
      </c>
      <c r="L52" s="2"/>
    </row>
    <row r="53" spans="1:12" ht="31.5" x14ac:dyDescent="0.25">
      <c r="A53" s="165">
        <v>50</v>
      </c>
      <c r="B53" s="165" t="s">
        <v>512</v>
      </c>
      <c r="C53" s="165" t="s">
        <v>557</v>
      </c>
      <c r="D53" s="165" t="s">
        <v>518</v>
      </c>
      <c r="E53" s="165" t="s">
        <v>514</v>
      </c>
      <c r="F53" s="165" t="s">
        <v>585</v>
      </c>
      <c r="G53" s="165" t="s">
        <v>586</v>
      </c>
      <c r="H53" s="2" t="s">
        <v>587</v>
      </c>
      <c r="I53" s="2" t="s">
        <v>450</v>
      </c>
      <c r="J53" s="300">
        <v>11768</v>
      </c>
      <c r="K53" s="312">
        <v>0</v>
      </c>
      <c r="L53" s="2"/>
    </row>
    <row r="54" spans="1:12" ht="31.5" x14ac:dyDescent="0.25">
      <c r="A54" s="165">
        <v>51</v>
      </c>
      <c r="B54" s="165" t="s">
        <v>512</v>
      </c>
      <c r="C54" s="165" t="s">
        <v>557</v>
      </c>
      <c r="D54" s="165" t="s">
        <v>518</v>
      </c>
      <c r="E54" s="165" t="s">
        <v>514</v>
      </c>
      <c r="F54" s="165" t="s">
        <v>588</v>
      </c>
      <c r="G54" s="165" t="s">
        <v>589</v>
      </c>
      <c r="H54" s="2" t="s">
        <v>590</v>
      </c>
      <c r="I54" s="2" t="s">
        <v>591</v>
      </c>
      <c r="J54" s="300">
        <v>9600</v>
      </c>
      <c r="K54" s="312">
        <v>0</v>
      </c>
      <c r="L54" s="2"/>
    </row>
    <row r="55" spans="1:12" x14ac:dyDescent="0.25">
      <c r="A55" s="552" t="s">
        <v>592</v>
      </c>
      <c r="B55" s="553"/>
      <c r="C55" s="553"/>
      <c r="D55" s="553"/>
      <c r="E55" s="553"/>
      <c r="F55" s="553"/>
      <c r="G55" s="554"/>
      <c r="H55" s="2"/>
      <c r="I55" s="2"/>
      <c r="J55" s="323">
        <f>SUM(J44:J54)</f>
        <v>61317</v>
      </c>
      <c r="K55" s="312">
        <v>0</v>
      </c>
      <c r="L55" s="2"/>
    </row>
    <row r="56" spans="1:12" ht="47.25" x14ac:dyDescent="0.25">
      <c r="A56" s="165">
        <v>52</v>
      </c>
      <c r="B56" s="165" t="s">
        <v>413</v>
      </c>
      <c r="C56" s="165" t="s">
        <v>593</v>
      </c>
      <c r="D56" s="165" t="s">
        <v>415</v>
      </c>
      <c r="E56" s="165" t="s">
        <v>296</v>
      </c>
      <c r="F56" s="165" t="s">
        <v>594</v>
      </c>
      <c r="G56" s="165" t="s">
        <v>562</v>
      </c>
      <c r="H56" s="2" t="s">
        <v>595</v>
      </c>
      <c r="I56" s="2" t="s">
        <v>419</v>
      </c>
      <c r="J56" s="300">
        <v>66360</v>
      </c>
      <c r="K56" s="312">
        <v>0</v>
      </c>
      <c r="L56" s="2"/>
    </row>
    <row r="57" spans="1:12" ht="31.5" x14ac:dyDescent="0.25">
      <c r="A57" s="165">
        <v>53</v>
      </c>
      <c r="B57" s="165" t="s">
        <v>413</v>
      </c>
      <c r="C57" s="165" t="s">
        <v>593</v>
      </c>
      <c r="D57" s="165" t="s">
        <v>415</v>
      </c>
      <c r="E57" s="165" t="s">
        <v>296</v>
      </c>
      <c r="F57" s="165" t="s">
        <v>596</v>
      </c>
      <c r="G57" s="165" t="s">
        <v>441</v>
      </c>
      <c r="H57" s="2" t="s">
        <v>597</v>
      </c>
      <c r="I57" s="2" t="s">
        <v>426</v>
      </c>
      <c r="J57" s="300">
        <v>24684</v>
      </c>
      <c r="K57" s="312">
        <v>0</v>
      </c>
      <c r="L57" s="2"/>
    </row>
    <row r="58" spans="1:12" ht="47.25" x14ac:dyDescent="0.25">
      <c r="A58" s="165">
        <v>54</v>
      </c>
      <c r="B58" s="239" t="s">
        <v>466</v>
      </c>
      <c r="C58" s="239" t="s">
        <v>593</v>
      </c>
      <c r="D58" s="239" t="s">
        <v>415</v>
      </c>
      <c r="E58" s="239" t="s">
        <v>296</v>
      </c>
      <c r="F58" s="324" t="s">
        <v>598</v>
      </c>
      <c r="G58" s="239" t="s">
        <v>599</v>
      </c>
      <c r="H58" s="239" t="s">
        <v>600</v>
      </c>
      <c r="I58" s="319" t="s">
        <v>601</v>
      </c>
      <c r="J58" s="325">
        <v>2700</v>
      </c>
      <c r="K58" s="312">
        <v>0</v>
      </c>
      <c r="L58" s="2"/>
    </row>
    <row r="59" spans="1:12" ht="31.5" x14ac:dyDescent="0.25">
      <c r="A59" s="165">
        <v>55</v>
      </c>
      <c r="B59" s="239" t="s">
        <v>466</v>
      </c>
      <c r="C59" s="239" t="s">
        <v>593</v>
      </c>
      <c r="D59" s="239" t="s">
        <v>415</v>
      </c>
      <c r="E59" s="239" t="s">
        <v>296</v>
      </c>
      <c r="F59" s="239" t="s">
        <v>602</v>
      </c>
      <c r="G59" s="239" t="s">
        <v>603</v>
      </c>
      <c r="H59" s="239" t="s">
        <v>604</v>
      </c>
      <c r="I59" s="14" t="s">
        <v>605</v>
      </c>
      <c r="J59" s="326">
        <v>44336</v>
      </c>
      <c r="K59" s="312">
        <v>0</v>
      </c>
      <c r="L59" s="64"/>
    </row>
    <row r="60" spans="1:12" ht="47.25" x14ac:dyDescent="0.25">
      <c r="A60" s="165">
        <v>56</v>
      </c>
      <c r="B60" s="320" t="s">
        <v>359</v>
      </c>
      <c r="C60" s="320" t="s">
        <v>593</v>
      </c>
      <c r="D60" s="320" t="s">
        <v>415</v>
      </c>
      <c r="E60" s="320" t="s">
        <v>296</v>
      </c>
      <c r="F60" s="320" t="s">
        <v>606</v>
      </c>
      <c r="G60" s="321" t="s">
        <v>607</v>
      </c>
      <c r="H60" s="321" t="s">
        <v>608</v>
      </c>
      <c r="I60" s="327" t="s">
        <v>609</v>
      </c>
      <c r="J60" s="311">
        <v>37603</v>
      </c>
      <c r="K60" s="312">
        <v>0</v>
      </c>
      <c r="L60" s="69"/>
    </row>
    <row r="61" spans="1:12" ht="31.5" x14ac:dyDescent="0.25">
      <c r="A61" s="165">
        <v>57</v>
      </c>
      <c r="B61" s="320" t="s">
        <v>359</v>
      </c>
      <c r="C61" s="320" t="s">
        <v>593</v>
      </c>
      <c r="D61" s="320" t="s">
        <v>415</v>
      </c>
      <c r="E61" s="328" t="s">
        <v>296</v>
      </c>
      <c r="F61" s="320" t="s">
        <v>610</v>
      </c>
      <c r="G61" s="321" t="s">
        <v>611</v>
      </c>
      <c r="H61" s="321" t="s">
        <v>612</v>
      </c>
      <c r="I61" s="327" t="s">
        <v>613</v>
      </c>
      <c r="J61" s="311">
        <v>20613</v>
      </c>
      <c r="K61" s="312">
        <v>0</v>
      </c>
      <c r="L61" s="2"/>
    </row>
    <row r="62" spans="1:12" ht="31.5" x14ac:dyDescent="0.25">
      <c r="A62" s="165">
        <v>58</v>
      </c>
      <c r="B62" s="320" t="s">
        <v>359</v>
      </c>
      <c r="C62" s="320" t="s">
        <v>593</v>
      </c>
      <c r="D62" s="320" t="s">
        <v>415</v>
      </c>
      <c r="E62" s="320" t="s">
        <v>296</v>
      </c>
      <c r="F62" s="321" t="s">
        <v>614</v>
      </c>
      <c r="G62" s="321" t="s">
        <v>615</v>
      </c>
      <c r="H62" s="321" t="s">
        <v>616</v>
      </c>
      <c r="I62" s="322" t="s">
        <v>617</v>
      </c>
      <c r="J62" s="311">
        <v>57240</v>
      </c>
      <c r="K62" s="312">
        <v>0</v>
      </c>
      <c r="L62" s="2"/>
    </row>
    <row r="63" spans="1:12" ht="126" x14ac:dyDescent="0.25">
      <c r="A63" s="165">
        <v>59</v>
      </c>
      <c r="B63" s="165" t="s">
        <v>512</v>
      </c>
      <c r="C63" s="165" t="s">
        <v>593</v>
      </c>
      <c r="D63" s="165" t="s">
        <v>518</v>
      </c>
      <c r="E63" s="165" t="s">
        <v>514</v>
      </c>
      <c r="F63" s="165" t="s">
        <v>618</v>
      </c>
      <c r="G63" s="329"/>
      <c r="H63" s="16" t="s">
        <v>619</v>
      </c>
      <c r="I63" s="14" t="s">
        <v>605</v>
      </c>
      <c r="J63" s="330">
        <v>9230</v>
      </c>
      <c r="K63" s="312">
        <v>0</v>
      </c>
      <c r="L63" s="2"/>
    </row>
    <row r="64" spans="1:12" ht="31.5" x14ac:dyDescent="0.25">
      <c r="A64" s="165">
        <v>60</v>
      </c>
      <c r="B64" s="165" t="s">
        <v>512</v>
      </c>
      <c r="C64" s="165" t="s">
        <v>593</v>
      </c>
      <c r="D64" s="165" t="s">
        <v>518</v>
      </c>
      <c r="E64" s="165" t="s">
        <v>514</v>
      </c>
      <c r="F64" s="165" t="s">
        <v>620</v>
      </c>
      <c r="G64" s="165" t="s">
        <v>621</v>
      </c>
      <c r="H64" s="2" t="s">
        <v>622</v>
      </c>
      <c r="I64" s="2" t="s">
        <v>623</v>
      </c>
      <c r="J64" s="300">
        <v>14099</v>
      </c>
      <c r="K64" s="312">
        <v>0</v>
      </c>
      <c r="L64" s="2"/>
    </row>
    <row r="65" spans="1:12" ht="31.5" x14ac:dyDescent="0.25">
      <c r="A65" s="165">
        <v>61</v>
      </c>
      <c r="B65" s="165" t="s">
        <v>526</v>
      </c>
      <c r="C65" s="64" t="s">
        <v>593</v>
      </c>
      <c r="D65" s="64" t="s">
        <v>415</v>
      </c>
      <c r="E65" s="64" t="s">
        <v>296</v>
      </c>
      <c r="F65" s="297" t="s">
        <v>624</v>
      </c>
      <c r="G65" s="64" t="s">
        <v>528</v>
      </c>
      <c r="H65" s="331" t="s">
        <v>625</v>
      </c>
      <c r="I65" s="42" t="s">
        <v>626</v>
      </c>
      <c r="J65" s="300">
        <v>42101</v>
      </c>
      <c r="K65" s="312">
        <v>0</v>
      </c>
      <c r="L65" s="2"/>
    </row>
    <row r="66" spans="1:12" ht="31.5" x14ac:dyDescent="0.25">
      <c r="A66" s="165">
        <v>62</v>
      </c>
      <c r="B66" s="92" t="s">
        <v>526</v>
      </c>
      <c r="C66" s="64" t="s">
        <v>593</v>
      </c>
      <c r="D66" s="64" t="s">
        <v>415</v>
      </c>
      <c r="E66" s="64" t="s">
        <v>296</v>
      </c>
      <c r="F66" s="297" t="s">
        <v>627</v>
      </c>
      <c r="G66" s="64" t="s">
        <v>628</v>
      </c>
      <c r="H66" s="332" t="s">
        <v>629</v>
      </c>
      <c r="I66" s="42" t="s">
        <v>626</v>
      </c>
      <c r="J66" s="300">
        <v>32006</v>
      </c>
      <c r="K66" s="312">
        <v>0</v>
      </c>
      <c r="L66" s="2"/>
    </row>
    <row r="67" spans="1:12" ht="31.5" x14ac:dyDescent="0.25">
      <c r="A67" s="165">
        <v>63</v>
      </c>
      <c r="B67" s="92" t="s">
        <v>526</v>
      </c>
      <c r="C67" s="64" t="s">
        <v>593</v>
      </c>
      <c r="D67" s="64" t="s">
        <v>415</v>
      </c>
      <c r="E67" s="64" t="s">
        <v>296</v>
      </c>
      <c r="F67" s="297" t="s">
        <v>630</v>
      </c>
      <c r="G67" s="165" t="s">
        <v>540</v>
      </c>
      <c r="H67" s="244" t="s">
        <v>631</v>
      </c>
      <c r="I67" s="42" t="s">
        <v>605</v>
      </c>
      <c r="J67" s="300">
        <v>42381</v>
      </c>
      <c r="K67" s="312">
        <v>0</v>
      </c>
      <c r="L67" s="2"/>
    </row>
    <row r="68" spans="1:12" ht="31.5" x14ac:dyDescent="0.25">
      <c r="A68" s="165">
        <v>64</v>
      </c>
      <c r="B68" s="92" t="s">
        <v>526</v>
      </c>
      <c r="C68" s="64" t="s">
        <v>593</v>
      </c>
      <c r="D68" s="64" t="s">
        <v>415</v>
      </c>
      <c r="E68" s="64" t="s">
        <v>296</v>
      </c>
      <c r="F68" s="297" t="s">
        <v>632</v>
      </c>
      <c r="G68" s="307" t="s">
        <v>546</v>
      </c>
      <c r="H68" s="244" t="s">
        <v>633</v>
      </c>
      <c r="I68" s="42" t="s">
        <v>426</v>
      </c>
      <c r="J68" s="300">
        <v>23372</v>
      </c>
      <c r="K68" s="312">
        <v>0</v>
      </c>
      <c r="L68" s="2"/>
    </row>
    <row r="69" spans="1:12" x14ac:dyDescent="0.25">
      <c r="A69" s="555" t="s">
        <v>634</v>
      </c>
      <c r="B69" s="556"/>
      <c r="C69" s="556"/>
      <c r="D69" s="556"/>
      <c r="E69" s="556"/>
      <c r="F69" s="556"/>
      <c r="G69" s="557"/>
      <c r="H69" s="2"/>
      <c r="I69" s="2"/>
      <c r="J69" s="323">
        <f>SUM(J56:J68)</f>
        <v>416725</v>
      </c>
      <c r="K69" s="312">
        <v>0</v>
      </c>
      <c r="L69" s="2"/>
    </row>
    <row r="70" spans="1:12" x14ac:dyDescent="0.25">
      <c r="A70" s="333"/>
      <c r="B70" s="334"/>
      <c r="C70" s="334"/>
      <c r="D70" s="334"/>
      <c r="E70" s="334"/>
      <c r="F70" s="334"/>
      <c r="G70" s="335"/>
      <c r="H70" s="2"/>
      <c r="I70" s="2"/>
      <c r="J70" s="323"/>
      <c r="K70" s="312"/>
      <c r="L70" s="2"/>
    </row>
    <row r="71" spans="1:12" ht="47.25" x14ac:dyDescent="0.25">
      <c r="A71" s="2">
        <v>65</v>
      </c>
      <c r="B71" s="319" t="s">
        <v>466</v>
      </c>
      <c r="C71" s="324" t="s">
        <v>635</v>
      </c>
      <c r="D71" s="319" t="s">
        <v>415</v>
      </c>
      <c r="E71" s="319" t="s">
        <v>296</v>
      </c>
      <c r="F71" s="324" t="s">
        <v>636</v>
      </c>
      <c r="G71" s="324" t="s">
        <v>637</v>
      </c>
      <c r="H71" s="324" t="s">
        <v>638</v>
      </c>
      <c r="I71" s="319" t="s">
        <v>591</v>
      </c>
      <c r="J71" s="289">
        <v>5496.9</v>
      </c>
      <c r="K71" s="336">
        <v>0</v>
      </c>
      <c r="L71" s="2"/>
    </row>
    <row r="72" spans="1:12" ht="47.25" x14ac:dyDescent="0.25">
      <c r="A72" s="2">
        <v>66</v>
      </c>
      <c r="B72" s="319" t="s">
        <v>466</v>
      </c>
      <c r="C72" s="324" t="s">
        <v>635</v>
      </c>
      <c r="D72" s="319" t="s">
        <v>415</v>
      </c>
      <c r="E72" s="319" t="s">
        <v>296</v>
      </c>
      <c r="F72" s="324" t="s">
        <v>639</v>
      </c>
      <c r="G72" s="324" t="s">
        <v>637</v>
      </c>
      <c r="H72" s="324" t="s">
        <v>640</v>
      </c>
      <c r="I72" s="319" t="s">
        <v>601</v>
      </c>
      <c r="J72" s="289">
        <v>7000</v>
      </c>
      <c r="K72" s="336">
        <v>0</v>
      </c>
      <c r="L72" s="2"/>
    </row>
    <row r="73" spans="1:12" ht="24" customHeight="1" x14ac:dyDescent="0.25">
      <c r="A73" s="555" t="s">
        <v>641</v>
      </c>
      <c r="B73" s="556"/>
      <c r="C73" s="556"/>
      <c r="D73" s="556"/>
      <c r="E73" s="556"/>
      <c r="F73" s="556"/>
      <c r="G73" s="557"/>
      <c r="H73" s="2"/>
      <c r="I73" s="2"/>
      <c r="J73" s="337">
        <f>SUM(J71:J72)</f>
        <v>12496.9</v>
      </c>
      <c r="K73" s="336">
        <v>0</v>
      </c>
      <c r="L73" s="2"/>
    </row>
    <row r="74" spans="1:12" ht="22.5" customHeight="1" x14ac:dyDescent="0.25">
      <c r="A74" s="546" t="s">
        <v>642</v>
      </c>
      <c r="B74" s="547"/>
      <c r="C74" s="547"/>
      <c r="D74" s="547"/>
      <c r="E74" s="547"/>
      <c r="F74" s="547"/>
      <c r="G74" s="548"/>
      <c r="H74" s="2"/>
      <c r="I74" s="2"/>
      <c r="J74" s="337">
        <f>(J43+J55+J69+J73)</f>
        <v>695034.9</v>
      </c>
      <c r="K74" s="336">
        <v>0</v>
      </c>
      <c r="L74" s="2"/>
    </row>
    <row r="75" spans="1:12" x14ac:dyDescent="0.25">
      <c r="A75" s="338"/>
      <c r="B75" s="339"/>
      <c r="C75" s="339"/>
      <c r="D75" s="339"/>
      <c r="E75" s="339"/>
      <c r="F75" s="339"/>
      <c r="G75" s="340"/>
      <c r="H75" s="2"/>
      <c r="I75" s="2"/>
      <c r="J75" s="337"/>
      <c r="K75" s="336"/>
      <c r="L75" s="2"/>
    </row>
    <row r="76" spans="1:12" x14ac:dyDescent="0.25">
      <c r="A76" s="338"/>
      <c r="B76" s="339"/>
      <c r="C76" s="339"/>
      <c r="D76" s="339"/>
      <c r="E76" s="339"/>
      <c r="F76" s="339"/>
      <c r="G76" s="340"/>
      <c r="H76" s="2"/>
      <c r="I76" s="2"/>
      <c r="J76" s="337"/>
      <c r="K76" s="336"/>
      <c r="L76" s="2"/>
    </row>
    <row r="77" spans="1:12" x14ac:dyDescent="0.25">
      <c r="A77" s="338"/>
      <c r="B77" s="339"/>
      <c r="C77" s="339"/>
      <c r="D77" s="339"/>
      <c r="E77" s="339"/>
      <c r="F77" s="339"/>
      <c r="G77" s="340"/>
      <c r="H77" s="2"/>
      <c r="I77" s="2"/>
      <c r="J77" s="337"/>
      <c r="K77" s="336"/>
      <c r="L77" s="2"/>
    </row>
    <row r="78" spans="1:12" x14ac:dyDescent="0.25">
      <c r="A78" s="338"/>
      <c r="B78" s="339"/>
      <c r="C78" s="339"/>
      <c r="D78" s="339"/>
      <c r="E78" s="339"/>
      <c r="F78" s="339"/>
      <c r="G78" s="340"/>
      <c r="H78" s="2"/>
      <c r="I78" s="2"/>
      <c r="J78" s="337"/>
      <c r="K78" s="336"/>
      <c r="L78" s="2"/>
    </row>
    <row r="79" spans="1:12" ht="60.75" customHeight="1" x14ac:dyDescent="0.25">
      <c r="A79" s="559">
        <v>67</v>
      </c>
      <c r="B79" s="14" t="s">
        <v>466</v>
      </c>
      <c r="C79" s="239" t="s">
        <v>643</v>
      </c>
      <c r="D79" s="319" t="s">
        <v>415</v>
      </c>
      <c r="E79" s="319" t="s">
        <v>644</v>
      </c>
      <c r="F79" s="324" t="s">
        <v>645</v>
      </c>
      <c r="G79" s="324" t="s">
        <v>646</v>
      </c>
      <c r="H79" s="239" t="s">
        <v>647</v>
      </c>
      <c r="I79" s="319" t="s">
        <v>430</v>
      </c>
      <c r="J79" s="289">
        <v>0</v>
      </c>
      <c r="K79" s="336">
        <v>0</v>
      </c>
      <c r="L79" s="2"/>
    </row>
    <row r="80" spans="1:12" ht="124.5" customHeight="1" x14ac:dyDescent="0.25">
      <c r="A80">
        <v>68</v>
      </c>
      <c r="B80" s="319" t="s">
        <v>466</v>
      </c>
      <c r="C80" s="324" t="s">
        <v>648</v>
      </c>
      <c r="D80" s="341" t="s">
        <v>415</v>
      </c>
      <c r="E80" s="341" t="s">
        <v>644</v>
      </c>
      <c r="F80" s="324" t="s">
        <v>649</v>
      </c>
      <c r="G80" s="324" t="s">
        <v>650</v>
      </c>
      <c r="H80" s="324" t="s">
        <v>651</v>
      </c>
      <c r="I80" s="319" t="s">
        <v>525</v>
      </c>
      <c r="J80" s="287">
        <v>0</v>
      </c>
      <c r="K80" s="336">
        <v>0</v>
      </c>
      <c r="L80" s="2"/>
    </row>
    <row r="81" spans="1:12" ht="77.25" customHeight="1" x14ac:dyDescent="0.25">
      <c r="A81">
        <v>69</v>
      </c>
      <c r="B81" s="14" t="s">
        <v>466</v>
      </c>
      <c r="C81" s="239" t="s">
        <v>652</v>
      </c>
      <c r="D81" s="14" t="s">
        <v>415</v>
      </c>
      <c r="E81" s="14" t="s">
        <v>644</v>
      </c>
      <c r="F81" s="239" t="s">
        <v>653</v>
      </c>
      <c r="G81" s="324" t="s">
        <v>637</v>
      </c>
      <c r="H81" s="239" t="s">
        <v>654</v>
      </c>
      <c r="I81" s="14" t="s">
        <v>426</v>
      </c>
      <c r="J81" s="289">
        <v>3300</v>
      </c>
      <c r="K81" s="336">
        <v>0</v>
      </c>
      <c r="L81" s="2"/>
    </row>
    <row r="82" spans="1:12" ht="91.5" customHeight="1" x14ac:dyDescent="0.25">
      <c r="A82">
        <v>70</v>
      </c>
      <c r="B82" s="2" t="s">
        <v>466</v>
      </c>
      <c r="C82" s="165" t="s">
        <v>655</v>
      </c>
      <c r="D82" s="2" t="s">
        <v>415</v>
      </c>
      <c r="E82" s="2" t="s">
        <v>644</v>
      </c>
      <c r="F82" s="49">
        <v>266647</v>
      </c>
      <c r="G82" s="165" t="s">
        <v>637</v>
      </c>
      <c r="H82" s="165" t="s">
        <v>656</v>
      </c>
      <c r="I82" s="2" t="s">
        <v>657</v>
      </c>
      <c r="J82" s="300">
        <v>17925.189999999999</v>
      </c>
      <c r="K82" s="336">
        <v>0</v>
      </c>
      <c r="L82" s="2"/>
    </row>
    <row r="83" spans="1:12" ht="31.5" x14ac:dyDescent="0.25">
      <c r="A83">
        <v>71</v>
      </c>
      <c r="B83" s="342" t="s">
        <v>359</v>
      </c>
      <c r="C83" s="342" t="s">
        <v>658</v>
      </c>
      <c r="D83" s="342" t="s">
        <v>415</v>
      </c>
      <c r="E83" s="342" t="s">
        <v>644</v>
      </c>
      <c r="F83" s="321" t="s">
        <v>659</v>
      </c>
      <c r="G83" s="321" t="s">
        <v>611</v>
      </c>
      <c r="H83" s="321" t="s">
        <v>612</v>
      </c>
      <c r="I83" s="322" t="s">
        <v>613</v>
      </c>
      <c r="J83" s="311">
        <v>62150.75</v>
      </c>
      <c r="K83" s="336">
        <v>0</v>
      </c>
    </row>
    <row r="84" spans="1:12" ht="47.25" x14ac:dyDescent="0.25">
      <c r="A84">
        <v>72</v>
      </c>
      <c r="B84" s="14" t="s">
        <v>512</v>
      </c>
      <c r="C84" s="14" t="s">
        <v>660</v>
      </c>
      <c r="D84" s="14" t="s">
        <v>518</v>
      </c>
      <c r="E84" s="14" t="s">
        <v>661</v>
      </c>
      <c r="F84" s="329" t="s">
        <v>662</v>
      </c>
      <c r="G84" s="14" t="s">
        <v>663</v>
      </c>
      <c r="H84" s="14" t="s">
        <v>664</v>
      </c>
      <c r="I84" s="2"/>
      <c r="J84" s="330">
        <v>10000</v>
      </c>
      <c r="K84" s="336">
        <v>0</v>
      </c>
      <c r="L84" s="2"/>
    </row>
    <row r="85" spans="1:12" ht="47.25" x14ac:dyDescent="0.25">
      <c r="A85">
        <v>73</v>
      </c>
      <c r="B85" s="2" t="s">
        <v>512</v>
      </c>
      <c r="C85" s="2" t="s">
        <v>665</v>
      </c>
      <c r="D85" s="2" t="s">
        <v>518</v>
      </c>
      <c r="E85" s="2" t="s">
        <v>661</v>
      </c>
      <c r="F85" s="165" t="s">
        <v>666</v>
      </c>
      <c r="G85" s="2" t="s">
        <v>621</v>
      </c>
      <c r="H85" s="2" t="s">
        <v>667</v>
      </c>
      <c r="I85" s="2">
        <v>2016</v>
      </c>
      <c r="J85" s="300">
        <v>1600</v>
      </c>
      <c r="K85" s="336">
        <v>0</v>
      </c>
      <c r="L85" s="2"/>
    </row>
    <row r="86" spans="1:12" ht="47.25" x14ac:dyDescent="0.25">
      <c r="A86">
        <v>74</v>
      </c>
      <c r="B86" s="2" t="s">
        <v>512</v>
      </c>
      <c r="C86" s="2" t="s">
        <v>665</v>
      </c>
      <c r="D86" s="2" t="s">
        <v>518</v>
      </c>
      <c r="E86" s="2" t="s">
        <v>661</v>
      </c>
      <c r="F86" s="165" t="s">
        <v>668</v>
      </c>
      <c r="G86" s="2" t="s">
        <v>516</v>
      </c>
      <c r="H86" s="2" t="s">
        <v>669</v>
      </c>
      <c r="I86" s="2">
        <v>2016</v>
      </c>
      <c r="J86" s="300">
        <v>700</v>
      </c>
      <c r="K86" s="336">
        <v>0</v>
      </c>
      <c r="L86" s="2"/>
    </row>
    <row r="87" spans="1:12" ht="47.25" x14ac:dyDescent="0.25">
      <c r="A87">
        <v>75</v>
      </c>
      <c r="B87" s="2" t="s">
        <v>512</v>
      </c>
      <c r="C87" s="2" t="s">
        <v>665</v>
      </c>
      <c r="D87" s="2" t="s">
        <v>518</v>
      </c>
      <c r="E87" s="2" t="s">
        <v>661</v>
      </c>
      <c r="F87" s="165" t="s">
        <v>670</v>
      </c>
      <c r="G87" s="2" t="s">
        <v>516</v>
      </c>
      <c r="H87" s="2" t="s">
        <v>671</v>
      </c>
      <c r="I87" s="2">
        <v>2016</v>
      </c>
      <c r="J87" s="300">
        <v>1000</v>
      </c>
      <c r="K87" s="336">
        <v>0</v>
      </c>
      <c r="L87" s="2"/>
    </row>
    <row r="88" spans="1:12" ht="31.5" x14ac:dyDescent="0.25">
      <c r="A88">
        <v>76</v>
      </c>
      <c r="B88" s="343" t="s">
        <v>526</v>
      </c>
      <c r="C88" s="166" t="s">
        <v>672</v>
      </c>
      <c r="D88" s="166" t="s">
        <v>415</v>
      </c>
      <c r="E88" s="166" t="s">
        <v>644</v>
      </c>
      <c r="F88" s="344" t="s">
        <v>673</v>
      </c>
      <c r="G88" s="345" t="s">
        <v>674</v>
      </c>
      <c r="H88" s="346" t="s">
        <v>675</v>
      </c>
      <c r="I88" s="6">
        <v>2016</v>
      </c>
      <c r="J88" s="347">
        <v>30923.25</v>
      </c>
      <c r="K88" s="336">
        <v>0</v>
      </c>
      <c r="L88" s="166"/>
    </row>
    <row r="89" spans="1:12" x14ac:dyDescent="0.25">
      <c r="A89" s="2"/>
      <c r="B89" s="549" t="s">
        <v>676</v>
      </c>
      <c r="C89" s="550"/>
      <c r="D89" s="550"/>
      <c r="E89" s="550"/>
      <c r="F89" s="550"/>
      <c r="G89" s="550"/>
      <c r="H89" s="2"/>
      <c r="I89" s="2"/>
      <c r="J89" s="323">
        <f>SUM(J79:J88)</f>
        <v>127599.19</v>
      </c>
      <c r="K89" s="336">
        <v>0</v>
      </c>
      <c r="L89" s="2"/>
    </row>
    <row r="90" spans="1:12" x14ac:dyDescent="0.25">
      <c r="J90" s="348"/>
      <c r="K90" s="348"/>
    </row>
  </sheetData>
  <mergeCells count="7">
    <mergeCell ref="A74:G74"/>
    <mergeCell ref="B89:G89"/>
    <mergeCell ref="A1:L1"/>
    <mergeCell ref="A43:F43"/>
    <mergeCell ref="A55:G55"/>
    <mergeCell ref="A69:G69"/>
    <mergeCell ref="A73:G7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22" zoomScaleNormal="100" zoomScaleSheetLayoutView="100" workbookViewId="0">
      <selection activeCell="A24" sqref="A24"/>
    </sheetView>
  </sheetViews>
  <sheetFormatPr defaultRowHeight="15.75" x14ac:dyDescent="0.25"/>
  <cols>
    <col min="1" max="1" width="4.375" customWidth="1"/>
    <col min="2" max="2" width="7.625" customWidth="1"/>
    <col min="3" max="3" width="18.25" customWidth="1"/>
    <col min="4" max="4" width="5.25" customWidth="1"/>
    <col min="5" max="5" width="4.25" customWidth="1"/>
    <col min="6" max="6" width="9.5" bestFit="1" customWidth="1"/>
    <col min="7" max="7" width="13.25" customWidth="1"/>
    <col min="8" max="8" width="39.5" customWidth="1"/>
    <col min="9" max="9" width="9" customWidth="1"/>
    <col min="10" max="10" width="12.375" customWidth="1"/>
    <col min="11" max="11" width="12.875" customWidth="1"/>
    <col min="12" max="12" width="9.375" bestFit="1" customWidth="1"/>
  </cols>
  <sheetData>
    <row r="1" spans="1:13" ht="20.25" customHeight="1" thickBot="1" x14ac:dyDescent="0.35">
      <c r="A1" s="558" t="s">
        <v>273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235"/>
    </row>
    <row r="2" spans="1:13" s="136" customFormat="1" ht="128.25" thickBot="1" x14ac:dyDescent="0.25">
      <c r="A2" s="349" t="s">
        <v>132</v>
      </c>
      <c r="B2" s="350" t="s">
        <v>52</v>
      </c>
      <c r="C2" s="350" t="s">
        <v>176</v>
      </c>
      <c r="D2" s="350" t="s">
        <v>179</v>
      </c>
      <c r="E2" s="350" t="s">
        <v>178</v>
      </c>
      <c r="F2" s="350" t="s">
        <v>133</v>
      </c>
      <c r="G2" s="350" t="s">
        <v>134</v>
      </c>
      <c r="H2" s="350" t="s">
        <v>120</v>
      </c>
      <c r="I2" s="350" t="s">
        <v>135</v>
      </c>
      <c r="J2" s="350" t="s">
        <v>136</v>
      </c>
      <c r="K2" s="350" t="s">
        <v>137</v>
      </c>
      <c r="L2" s="351" t="s">
        <v>138</v>
      </c>
      <c r="M2" s="135"/>
    </row>
    <row r="3" spans="1:13" ht="25.5" x14ac:dyDescent="0.25">
      <c r="A3" s="352">
        <v>1</v>
      </c>
      <c r="B3" s="352" t="s">
        <v>413</v>
      </c>
      <c r="C3" s="353" t="s">
        <v>677</v>
      </c>
      <c r="D3" s="352" t="s">
        <v>415</v>
      </c>
      <c r="E3" s="352" t="s">
        <v>296</v>
      </c>
      <c r="F3" s="353" t="s">
        <v>678</v>
      </c>
      <c r="G3" s="353" t="s">
        <v>679</v>
      </c>
      <c r="H3" s="353" t="s">
        <v>680</v>
      </c>
      <c r="I3" s="353" t="s">
        <v>681</v>
      </c>
      <c r="J3" s="354">
        <v>414</v>
      </c>
      <c r="K3" s="352"/>
      <c r="L3" s="352"/>
      <c r="M3" s="131"/>
    </row>
    <row r="4" spans="1:13" ht="38.25" x14ac:dyDescent="0.25">
      <c r="A4" s="352">
        <v>2</v>
      </c>
      <c r="B4" s="352" t="s">
        <v>466</v>
      </c>
      <c r="C4" s="353" t="s">
        <v>682</v>
      </c>
      <c r="D4" s="352" t="s">
        <v>415</v>
      </c>
      <c r="E4" s="352" t="s">
        <v>296</v>
      </c>
      <c r="F4" s="353"/>
      <c r="G4" s="353" t="s">
        <v>683</v>
      </c>
      <c r="H4" s="353" t="s">
        <v>684</v>
      </c>
      <c r="I4" s="353"/>
      <c r="J4" s="354">
        <v>1600</v>
      </c>
      <c r="K4" s="352"/>
      <c r="L4" s="352"/>
      <c r="M4" s="131"/>
    </row>
    <row r="5" spans="1:13" ht="38.25" x14ac:dyDescent="0.25">
      <c r="A5" s="355">
        <v>3</v>
      </c>
      <c r="B5" s="352" t="s">
        <v>466</v>
      </c>
      <c r="C5" s="353" t="s">
        <v>685</v>
      </c>
      <c r="D5" s="352" t="s">
        <v>415</v>
      </c>
      <c r="E5" s="352" t="s">
        <v>296</v>
      </c>
      <c r="F5" s="353"/>
      <c r="G5" s="353" t="s">
        <v>468</v>
      </c>
      <c r="H5" s="353" t="s">
        <v>686</v>
      </c>
      <c r="I5" s="353"/>
      <c r="J5" s="354">
        <v>4000</v>
      </c>
      <c r="K5" s="355"/>
      <c r="L5" s="355"/>
      <c r="M5" s="131"/>
    </row>
    <row r="6" spans="1:13" ht="38.25" x14ac:dyDescent="0.25">
      <c r="A6" s="355">
        <v>4</v>
      </c>
      <c r="B6" s="355" t="s">
        <v>466</v>
      </c>
      <c r="C6" s="356" t="s">
        <v>677</v>
      </c>
      <c r="D6" s="355" t="s">
        <v>415</v>
      </c>
      <c r="E6" s="355" t="s">
        <v>296</v>
      </c>
      <c r="F6" s="356" t="s">
        <v>687</v>
      </c>
      <c r="G6" s="356" t="s">
        <v>688</v>
      </c>
      <c r="H6" s="356" t="s">
        <v>689</v>
      </c>
      <c r="I6" s="356" t="s">
        <v>690</v>
      </c>
      <c r="J6" s="357">
        <v>350</v>
      </c>
      <c r="K6" s="355"/>
      <c r="L6" s="355"/>
      <c r="M6" s="131"/>
    </row>
    <row r="7" spans="1:13" ht="38.25" x14ac:dyDescent="0.25">
      <c r="A7" s="358">
        <v>5</v>
      </c>
      <c r="B7" s="358" t="s">
        <v>359</v>
      </c>
      <c r="C7" s="359" t="s">
        <v>691</v>
      </c>
      <c r="D7" s="358" t="s">
        <v>415</v>
      </c>
      <c r="E7" s="358" t="s">
        <v>296</v>
      </c>
      <c r="F7" s="359" t="s">
        <v>692</v>
      </c>
      <c r="G7" s="359" t="s">
        <v>693</v>
      </c>
      <c r="H7" s="359" t="s">
        <v>694</v>
      </c>
      <c r="I7" s="359" t="s">
        <v>695</v>
      </c>
      <c r="J7" s="360">
        <v>7240.97</v>
      </c>
      <c r="K7" s="361"/>
      <c r="L7" s="358"/>
    </row>
    <row r="8" spans="1:13" ht="25.5" x14ac:dyDescent="0.25">
      <c r="A8" s="358">
        <v>6</v>
      </c>
      <c r="B8" s="355" t="s">
        <v>359</v>
      </c>
      <c r="C8" s="356" t="s">
        <v>696</v>
      </c>
      <c r="D8" s="356"/>
      <c r="E8" s="356" t="s">
        <v>296</v>
      </c>
      <c r="F8" s="356"/>
      <c r="G8" s="356" t="s">
        <v>697</v>
      </c>
      <c r="H8" s="356" t="s">
        <v>698</v>
      </c>
      <c r="I8" s="356">
        <v>2016</v>
      </c>
      <c r="J8" s="362">
        <v>950</v>
      </c>
      <c r="K8" s="363"/>
      <c r="L8" s="358"/>
    </row>
    <row r="9" spans="1:13" ht="38.25" x14ac:dyDescent="0.25">
      <c r="A9" s="358">
        <v>7</v>
      </c>
      <c r="B9" s="355" t="s">
        <v>359</v>
      </c>
      <c r="C9" s="356" t="s">
        <v>699</v>
      </c>
      <c r="D9" s="356"/>
      <c r="E9" s="356" t="s">
        <v>296</v>
      </c>
      <c r="F9" s="356"/>
      <c r="G9" s="356" t="s">
        <v>700</v>
      </c>
      <c r="H9" s="356" t="s">
        <v>698</v>
      </c>
      <c r="I9" s="356">
        <v>2016</v>
      </c>
      <c r="J9" s="362">
        <v>500</v>
      </c>
      <c r="K9" s="363"/>
      <c r="L9" s="358"/>
    </row>
    <row r="10" spans="1:13" ht="25.5" x14ac:dyDescent="0.25">
      <c r="A10" s="358">
        <v>8</v>
      </c>
      <c r="B10" s="355" t="s">
        <v>359</v>
      </c>
      <c r="C10" s="356" t="s">
        <v>701</v>
      </c>
      <c r="D10" s="356"/>
      <c r="E10" s="356" t="s">
        <v>296</v>
      </c>
      <c r="F10" s="356"/>
      <c r="G10" s="356" t="s">
        <v>697</v>
      </c>
      <c r="H10" s="356" t="s">
        <v>698</v>
      </c>
      <c r="I10" s="356">
        <v>2016</v>
      </c>
      <c r="J10" s="362">
        <v>5400</v>
      </c>
      <c r="K10" s="363"/>
      <c r="L10" s="358"/>
    </row>
    <row r="11" spans="1:13" ht="38.25" x14ac:dyDescent="0.25">
      <c r="A11" s="358">
        <v>9</v>
      </c>
      <c r="B11" s="355" t="s">
        <v>359</v>
      </c>
      <c r="C11" s="356" t="s">
        <v>702</v>
      </c>
      <c r="D11" s="356"/>
      <c r="E11" s="356" t="s">
        <v>296</v>
      </c>
      <c r="F11" s="356"/>
      <c r="G11" s="356" t="s">
        <v>703</v>
      </c>
      <c r="H11" s="356" t="s">
        <v>704</v>
      </c>
      <c r="I11" s="356">
        <v>2016</v>
      </c>
      <c r="J11" s="362">
        <v>940</v>
      </c>
      <c r="K11" s="363"/>
      <c r="L11" s="358"/>
    </row>
    <row r="12" spans="1:13" ht="38.25" x14ac:dyDescent="0.25">
      <c r="A12" s="358">
        <v>10</v>
      </c>
      <c r="B12" s="358" t="s">
        <v>705</v>
      </c>
      <c r="C12" s="359" t="s">
        <v>706</v>
      </c>
      <c r="D12" s="358" t="s">
        <v>518</v>
      </c>
      <c r="E12" s="358" t="s">
        <v>514</v>
      </c>
      <c r="F12" s="359" t="s">
        <v>707</v>
      </c>
      <c r="G12" s="359" t="s">
        <v>516</v>
      </c>
      <c r="H12" s="359" t="s">
        <v>708</v>
      </c>
      <c r="I12" s="359" t="s">
        <v>430</v>
      </c>
      <c r="J12" s="360">
        <v>3945</v>
      </c>
      <c r="K12" s="363"/>
      <c r="L12" s="358"/>
    </row>
    <row r="13" spans="1:13" ht="38.25" x14ac:dyDescent="0.25">
      <c r="A13" s="358">
        <v>11</v>
      </c>
      <c r="B13" s="358" t="s">
        <v>705</v>
      </c>
      <c r="C13" s="359" t="s">
        <v>709</v>
      </c>
      <c r="D13" s="358" t="s">
        <v>518</v>
      </c>
      <c r="E13" s="358" t="s">
        <v>514</v>
      </c>
      <c r="F13" s="359" t="s">
        <v>710</v>
      </c>
      <c r="G13" s="359" t="s">
        <v>516</v>
      </c>
      <c r="H13" s="359" t="s">
        <v>711</v>
      </c>
      <c r="I13" s="359" t="s">
        <v>601</v>
      </c>
      <c r="J13" s="360">
        <v>3180</v>
      </c>
      <c r="K13" s="363"/>
      <c r="L13" s="358"/>
    </row>
    <row r="14" spans="1:13" ht="25.5" x14ac:dyDescent="0.25">
      <c r="A14" s="358">
        <v>12</v>
      </c>
      <c r="B14" s="358" t="s">
        <v>712</v>
      </c>
      <c r="C14" s="359" t="s">
        <v>713</v>
      </c>
      <c r="D14" s="358" t="s">
        <v>415</v>
      </c>
      <c r="E14" s="358" t="s">
        <v>296</v>
      </c>
      <c r="F14" s="358">
        <v>1661303480</v>
      </c>
      <c r="G14" s="359" t="s">
        <v>714</v>
      </c>
      <c r="H14" s="359" t="s">
        <v>715</v>
      </c>
      <c r="I14" s="359" t="s">
        <v>716</v>
      </c>
      <c r="J14" s="360">
        <v>4700</v>
      </c>
      <c r="K14" s="363"/>
      <c r="L14" s="358"/>
    </row>
    <row r="15" spans="1:13" x14ac:dyDescent="0.25">
      <c r="A15" s="358"/>
      <c r="B15" s="358"/>
      <c r="C15" s="364" t="s">
        <v>717</v>
      </c>
      <c r="D15" s="365"/>
      <c r="E15" s="365"/>
      <c r="F15" s="365"/>
      <c r="G15" s="364"/>
      <c r="H15" s="364"/>
      <c r="I15" s="364"/>
      <c r="J15" s="366">
        <f>SUM(J3:J14)</f>
        <v>33219.97</v>
      </c>
      <c r="K15" s="363"/>
      <c r="L15" s="358"/>
    </row>
    <row r="16" spans="1:13" ht="25.5" x14ac:dyDescent="0.25">
      <c r="A16" s="358">
        <v>13</v>
      </c>
      <c r="B16" s="355" t="s">
        <v>359</v>
      </c>
      <c r="C16" s="356" t="s">
        <v>718</v>
      </c>
      <c r="D16" s="356"/>
      <c r="E16" s="356" t="s">
        <v>644</v>
      </c>
      <c r="F16" s="356"/>
      <c r="G16" s="356" t="s">
        <v>719</v>
      </c>
      <c r="H16" s="356" t="s">
        <v>720</v>
      </c>
      <c r="I16" s="356">
        <v>2016</v>
      </c>
      <c r="J16" s="362">
        <v>3286.56</v>
      </c>
      <c r="K16" s="363"/>
      <c r="L16" s="358"/>
    </row>
    <row r="17" spans="1:12" ht="51" x14ac:dyDescent="0.25">
      <c r="A17" s="358">
        <v>14</v>
      </c>
      <c r="B17" s="355" t="s">
        <v>359</v>
      </c>
      <c r="C17" s="356" t="s">
        <v>721</v>
      </c>
      <c r="D17" s="355" t="s">
        <v>415</v>
      </c>
      <c r="E17" s="355" t="s">
        <v>644</v>
      </c>
      <c r="F17" s="356" t="s">
        <v>722</v>
      </c>
      <c r="G17" s="356" t="s">
        <v>723</v>
      </c>
      <c r="H17" s="356" t="s">
        <v>724</v>
      </c>
      <c r="I17" s="356" t="s">
        <v>725</v>
      </c>
      <c r="J17" s="357">
        <v>13317.23</v>
      </c>
      <c r="K17" s="363"/>
      <c r="L17" s="358"/>
    </row>
    <row r="18" spans="1:12" ht="38.25" x14ac:dyDescent="0.25">
      <c r="A18" s="358">
        <v>15</v>
      </c>
      <c r="B18" s="358" t="s">
        <v>359</v>
      </c>
      <c r="C18" s="359" t="s">
        <v>726</v>
      </c>
      <c r="D18" s="358" t="s">
        <v>415</v>
      </c>
      <c r="E18" s="358" t="s">
        <v>644</v>
      </c>
      <c r="F18" s="359" t="s">
        <v>727</v>
      </c>
      <c r="G18" s="359" t="s">
        <v>728</v>
      </c>
      <c r="H18" s="359" t="s">
        <v>729</v>
      </c>
      <c r="I18" s="359" t="s">
        <v>730</v>
      </c>
      <c r="J18" s="360">
        <v>20336</v>
      </c>
      <c r="K18" s="363"/>
      <c r="L18" s="358"/>
    </row>
    <row r="19" spans="1:12" ht="51" x14ac:dyDescent="0.25">
      <c r="A19" s="358">
        <v>16</v>
      </c>
      <c r="B19" s="358" t="s">
        <v>359</v>
      </c>
      <c r="C19" s="359" t="s">
        <v>731</v>
      </c>
      <c r="D19" s="358" t="s">
        <v>415</v>
      </c>
      <c r="E19" s="358" t="s">
        <v>644</v>
      </c>
      <c r="F19" s="359">
        <v>717275</v>
      </c>
      <c r="G19" s="359" t="s">
        <v>732</v>
      </c>
      <c r="H19" s="359" t="s">
        <v>733</v>
      </c>
      <c r="I19" s="359" t="s">
        <v>734</v>
      </c>
      <c r="J19" s="360">
        <v>27148.89</v>
      </c>
      <c r="K19" s="363"/>
      <c r="L19" s="358"/>
    </row>
    <row r="20" spans="1:12" ht="38.25" x14ac:dyDescent="0.25">
      <c r="A20" s="358">
        <v>17</v>
      </c>
      <c r="B20" s="358" t="s">
        <v>512</v>
      </c>
      <c r="C20" s="359" t="s">
        <v>660</v>
      </c>
      <c r="D20" s="358" t="s">
        <v>518</v>
      </c>
      <c r="E20" s="358" t="s">
        <v>661</v>
      </c>
      <c r="F20" s="359" t="s">
        <v>735</v>
      </c>
      <c r="G20" s="359" t="s">
        <v>516</v>
      </c>
      <c r="H20" s="359" t="s">
        <v>736</v>
      </c>
      <c r="I20" s="359">
        <v>2016</v>
      </c>
      <c r="J20" s="360">
        <v>2000</v>
      </c>
      <c r="K20" s="358"/>
      <c r="L20" s="358"/>
    </row>
    <row r="21" spans="1:12" ht="102" x14ac:dyDescent="0.25">
      <c r="A21" s="358">
        <v>18</v>
      </c>
      <c r="B21" s="358" t="s">
        <v>737</v>
      </c>
      <c r="C21" s="359" t="s">
        <v>738</v>
      </c>
      <c r="D21" s="358" t="s">
        <v>415</v>
      </c>
      <c r="E21" s="358" t="s">
        <v>644</v>
      </c>
      <c r="F21" s="359" t="s">
        <v>739</v>
      </c>
      <c r="G21" s="359" t="s">
        <v>740</v>
      </c>
      <c r="H21" s="359" t="s">
        <v>741</v>
      </c>
      <c r="I21" s="359" t="s">
        <v>430</v>
      </c>
      <c r="J21" s="360">
        <v>64238</v>
      </c>
      <c r="K21" s="358"/>
      <c r="L21" s="358"/>
    </row>
    <row r="22" spans="1:12" ht="102" x14ac:dyDescent="0.25">
      <c r="A22" s="358">
        <v>19</v>
      </c>
      <c r="B22" s="358" t="s">
        <v>737</v>
      </c>
      <c r="C22" s="359" t="s">
        <v>738</v>
      </c>
      <c r="D22" s="358" t="s">
        <v>415</v>
      </c>
      <c r="E22" s="358" t="s">
        <v>644</v>
      </c>
      <c r="F22" s="359" t="s">
        <v>742</v>
      </c>
      <c r="G22" s="359" t="s">
        <v>740</v>
      </c>
      <c r="H22" s="359" t="s">
        <v>741</v>
      </c>
      <c r="I22" s="359" t="s">
        <v>419</v>
      </c>
      <c r="J22" s="360">
        <v>97057</v>
      </c>
      <c r="K22" s="358"/>
      <c r="L22" s="358"/>
    </row>
    <row r="23" spans="1:12" ht="51" x14ac:dyDescent="0.25">
      <c r="A23" s="358">
        <v>20</v>
      </c>
      <c r="B23" s="358" t="s">
        <v>737</v>
      </c>
      <c r="C23" s="359" t="s">
        <v>743</v>
      </c>
      <c r="D23" s="358" t="s">
        <v>415</v>
      </c>
      <c r="E23" s="358" t="s">
        <v>644</v>
      </c>
      <c r="F23" s="359" t="s">
        <v>742</v>
      </c>
      <c r="G23" s="359" t="s">
        <v>740</v>
      </c>
      <c r="H23" s="359" t="s">
        <v>741</v>
      </c>
      <c r="I23" s="359" t="s">
        <v>419</v>
      </c>
      <c r="J23" s="360">
        <v>13726</v>
      </c>
      <c r="K23" s="358"/>
      <c r="L23" s="358"/>
    </row>
    <row r="24" spans="1:12" x14ac:dyDescent="0.25">
      <c r="A24" s="358"/>
      <c r="B24" s="358"/>
      <c r="C24" s="364" t="s">
        <v>744</v>
      </c>
      <c r="D24" s="365"/>
      <c r="E24" s="365"/>
      <c r="F24" s="365"/>
      <c r="G24" s="364"/>
      <c r="H24" s="364"/>
      <c r="I24" s="364"/>
      <c r="J24" s="366">
        <f>SUM(J16:J23)</f>
        <v>241109.68</v>
      </c>
      <c r="K24" s="358"/>
      <c r="L24" s="358"/>
    </row>
    <row r="25" spans="1:12" x14ac:dyDescent="0.25">
      <c r="A25" s="358"/>
      <c r="B25" s="358"/>
      <c r="C25" s="359"/>
      <c r="D25" s="358"/>
      <c r="E25" s="358"/>
      <c r="F25" s="358"/>
      <c r="G25" s="359"/>
      <c r="H25" s="359"/>
      <c r="I25" s="359"/>
      <c r="J25" s="360"/>
      <c r="K25" s="358"/>
      <c r="L25" s="358"/>
    </row>
    <row r="26" spans="1:12" x14ac:dyDescent="0.25">
      <c r="A26" s="358"/>
      <c r="B26" s="358"/>
      <c r="C26" s="359"/>
      <c r="D26" s="358"/>
      <c r="E26" s="358"/>
      <c r="F26" s="358"/>
      <c r="G26" s="359"/>
      <c r="H26" s="359"/>
      <c r="I26" s="359"/>
      <c r="J26" s="360"/>
      <c r="K26" s="358"/>
      <c r="L26" s="358"/>
    </row>
    <row r="27" spans="1:12" x14ac:dyDescent="0.25">
      <c r="A27" s="367"/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25" zoomScaleNormal="100" zoomScaleSheetLayoutView="100" workbookViewId="0">
      <selection activeCell="C37" sqref="C37"/>
    </sheetView>
  </sheetViews>
  <sheetFormatPr defaultRowHeight="15.75" x14ac:dyDescent="0.25"/>
  <cols>
    <col min="1" max="1" width="10" customWidth="1"/>
    <col min="2" max="2" width="17.375" customWidth="1"/>
    <col min="3" max="3" width="53.125" customWidth="1"/>
    <col min="4" max="4" width="41.875" customWidth="1"/>
    <col min="5" max="5" width="23" hidden="1" customWidth="1"/>
  </cols>
  <sheetData>
    <row r="1" spans="1:5" ht="21" thickBot="1" x14ac:dyDescent="0.35">
      <c r="A1" s="467" t="s">
        <v>274</v>
      </c>
      <c r="B1" s="467"/>
      <c r="C1" s="467"/>
      <c r="D1" s="467"/>
      <c r="E1" s="467"/>
    </row>
    <row r="2" spans="1:5" s="1" customFormat="1" ht="32.25" thickBot="1" x14ac:dyDescent="0.3">
      <c r="A2" s="111" t="s">
        <v>111</v>
      </c>
      <c r="B2" s="112" t="s">
        <v>112</v>
      </c>
      <c r="C2" s="112" t="s">
        <v>113</v>
      </c>
      <c r="D2" s="112" t="s">
        <v>114</v>
      </c>
      <c r="E2" s="109" t="s">
        <v>115</v>
      </c>
    </row>
    <row r="3" spans="1:5" s="1" customFormat="1" x14ac:dyDescent="0.25">
      <c r="A3" s="416" t="s">
        <v>772</v>
      </c>
      <c r="B3" s="243" t="s">
        <v>773</v>
      </c>
      <c r="C3" s="244" t="s">
        <v>774</v>
      </c>
      <c r="D3" s="244" t="s">
        <v>775</v>
      </c>
      <c r="E3" s="417"/>
    </row>
    <row r="4" spans="1:5" s="1" customFormat="1" x14ac:dyDescent="0.25">
      <c r="A4" s="416" t="s">
        <v>772</v>
      </c>
      <c r="B4" s="243" t="s">
        <v>776</v>
      </c>
      <c r="C4" s="244" t="s">
        <v>774</v>
      </c>
      <c r="D4" s="244" t="s">
        <v>775</v>
      </c>
      <c r="E4" s="417"/>
    </row>
    <row r="5" spans="1:5" s="1" customFormat="1" ht="31.5" x14ac:dyDescent="0.25">
      <c r="A5" s="416" t="s">
        <v>777</v>
      </c>
      <c r="B5" s="243" t="s">
        <v>778</v>
      </c>
      <c r="C5" s="244" t="s">
        <v>779</v>
      </c>
      <c r="D5" s="244" t="s">
        <v>780</v>
      </c>
      <c r="E5" s="417"/>
    </row>
    <row r="6" spans="1:5" s="1" customFormat="1" x14ac:dyDescent="0.25">
      <c r="A6" s="416" t="s">
        <v>781</v>
      </c>
      <c r="B6" s="243" t="s">
        <v>778</v>
      </c>
      <c r="C6" s="244" t="s">
        <v>782</v>
      </c>
      <c r="D6" s="244" t="s">
        <v>783</v>
      </c>
      <c r="E6" s="303"/>
    </row>
    <row r="7" spans="1:5" s="1" customFormat="1" ht="63" x14ac:dyDescent="0.25">
      <c r="A7" s="416" t="s">
        <v>784</v>
      </c>
      <c r="B7" s="243" t="s">
        <v>785</v>
      </c>
      <c r="C7" s="244" t="s">
        <v>786</v>
      </c>
      <c r="D7" s="244" t="s">
        <v>787</v>
      </c>
      <c r="E7" s="303"/>
    </row>
    <row r="8" spans="1:5" s="1" customFormat="1" ht="63" x14ac:dyDescent="0.25">
      <c r="A8" s="416" t="s">
        <v>784</v>
      </c>
      <c r="B8" s="243" t="s">
        <v>785</v>
      </c>
      <c r="C8" s="244" t="s">
        <v>786</v>
      </c>
      <c r="D8" s="244" t="s">
        <v>787</v>
      </c>
      <c r="E8" s="303"/>
    </row>
    <row r="9" spans="1:5" x14ac:dyDescent="0.25">
      <c r="A9" s="416" t="s">
        <v>788</v>
      </c>
      <c r="B9" s="243" t="s">
        <v>789</v>
      </c>
      <c r="C9" s="244" t="s">
        <v>790</v>
      </c>
      <c r="D9" s="244" t="s">
        <v>791</v>
      </c>
      <c r="E9" s="165"/>
    </row>
    <row r="10" spans="1:5" x14ac:dyDescent="0.25">
      <c r="A10" s="416" t="s">
        <v>788</v>
      </c>
      <c r="B10" s="418" t="s">
        <v>773</v>
      </c>
      <c r="C10" s="244" t="s">
        <v>790</v>
      </c>
      <c r="D10" s="244" t="s">
        <v>791</v>
      </c>
      <c r="E10" s="165"/>
    </row>
    <row r="11" spans="1:5" x14ac:dyDescent="0.25">
      <c r="A11" s="416" t="s">
        <v>788</v>
      </c>
      <c r="B11" s="418" t="s">
        <v>792</v>
      </c>
      <c r="C11" s="244" t="s">
        <v>790</v>
      </c>
      <c r="D11" s="244" t="s">
        <v>791</v>
      </c>
      <c r="E11" s="165"/>
    </row>
    <row r="12" spans="1:5" x14ac:dyDescent="0.25">
      <c r="A12" s="416" t="s">
        <v>788</v>
      </c>
      <c r="B12" s="418" t="s">
        <v>776</v>
      </c>
      <c r="C12" s="244" t="s">
        <v>790</v>
      </c>
      <c r="D12" s="244" t="s">
        <v>791</v>
      </c>
      <c r="E12" s="165"/>
    </row>
    <row r="13" spans="1:5" x14ac:dyDescent="0.25">
      <c r="A13" s="416" t="s">
        <v>788</v>
      </c>
      <c r="B13" s="418" t="s">
        <v>793</v>
      </c>
      <c r="C13" s="244" t="s">
        <v>790</v>
      </c>
      <c r="D13" s="244" t="s">
        <v>791</v>
      </c>
      <c r="E13" s="165"/>
    </row>
    <row r="14" spans="1:5" ht="31.5" x14ac:dyDescent="0.25">
      <c r="A14" s="416" t="s">
        <v>794</v>
      </c>
      <c r="B14" s="418" t="s">
        <v>778</v>
      </c>
      <c r="C14" s="419" t="s">
        <v>795</v>
      </c>
      <c r="D14" s="419" t="s">
        <v>796</v>
      </c>
      <c r="E14" s="165"/>
    </row>
    <row r="15" spans="1:5" x14ac:dyDescent="0.25">
      <c r="A15" s="416" t="s">
        <v>794</v>
      </c>
      <c r="B15" s="418" t="s">
        <v>778</v>
      </c>
      <c r="C15" s="419" t="s">
        <v>797</v>
      </c>
      <c r="D15" s="419" t="s">
        <v>798</v>
      </c>
      <c r="E15" s="165"/>
    </row>
    <row r="16" spans="1:5" x14ac:dyDescent="0.25">
      <c r="A16" s="416" t="s">
        <v>799</v>
      </c>
      <c r="B16" s="418" t="s">
        <v>789</v>
      </c>
      <c r="C16" s="419" t="s">
        <v>800</v>
      </c>
      <c r="D16" s="419" t="s">
        <v>801</v>
      </c>
      <c r="E16" s="165"/>
    </row>
    <row r="17" spans="1:5" x14ac:dyDescent="0.25">
      <c r="A17" s="416" t="s">
        <v>799</v>
      </c>
      <c r="B17" s="418" t="s">
        <v>773</v>
      </c>
      <c r="C17" s="419" t="s">
        <v>802</v>
      </c>
      <c r="D17" s="419" t="s">
        <v>801</v>
      </c>
      <c r="E17" s="165"/>
    </row>
    <row r="18" spans="1:5" x14ac:dyDescent="0.25">
      <c r="A18" s="416" t="s">
        <v>803</v>
      </c>
      <c r="B18" s="420" t="s">
        <v>793</v>
      </c>
      <c r="C18" s="419" t="s">
        <v>804</v>
      </c>
      <c r="D18" s="419" t="s">
        <v>805</v>
      </c>
      <c r="E18" s="165"/>
    </row>
    <row r="19" spans="1:5" x14ac:dyDescent="0.25">
      <c r="A19" s="416" t="s">
        <v>803</v>
      </c>
      <c r="B19" s="418" t="s">
        <v>773</v>
      </c>
      <c r="C19" s="419" t="s">
        <v>806</v>
      </c>
      <c r="D19" s="419" t="s">
        <v>807</v>
      </c>
      <c r="E19" s="165"/>
    </row>
    <row r="20" spans="1:5" x14ac:dyDescent="0.25">
      <c r="A20" s="416" t="s">
        <v>803</v>
      </c>
      <c r="B20" s="418" t="s">
        <v>792</v>
      </c>
      <c r="C20" s="419" t="s">
        <v>808</v>
      </c>
      <c r="D20" s="419" t="s">
        <v>809</v>
      </c>
      <c r="E20" s="165"/>
    </row>
    <row r="21" spans="1:5" x14ac:dyDescent="0.25">
      <c r="A21" s="416" t="s">
        <v>803</v>
      </c>
      <c r="B21" s="418" t="s">
        <v>789</v>
      </c>
      <c r="C21" s="419" t="s">
        <v>806</v>
      </c>
      <c r="D21" s="419" t="s">
        <v>807</v>
      </c>
      <c r="E21" s="165"/>
    </row>
    <row r="22" spans="1:5" x14ac:dyDescent="0.25">
      <c r="A22" s="416" t="s">
        <v>810</v>
      </c>
      <c r="B22" s="418" t="s">
        <v>778</v>
      </c>
      <c r="C22" s="419" t="s">
        <v>811</v>
      </c>
      <c r="D22" s="419" t="s">
        <v>812</v>
      </c>
      <c r="E22" s="165"/>
    </row>
    <row r="23" spans="1:5" x14ac:dyDescent="0.25">
      <c r="A23" s="416" t="s">
        <v>810</v>
      </c>
      <c r="B23" s="418" t="s">
        <v>793</v>
      </c>
      <c r="C23" s="419" t="s">
        <v>813</v>
      </c>
      <c r="D23" s="419" t="s">
        <v>814</v>
      </c>
      <c r="E23" s="165"/>
    </row>
    <row r="24" spans="1:5" x14ac:dyDescent="0.25">
      <c r="A24" s="416" t="s">
        <v>810</v>
      </c>
      <c r="B24" s="418" t="s">
        <v>789</v>
      </c>
      <c r="C24" s="419" t="s">
        <v>815</v>
      </c>
      <c r="D24" s="419" t="s">
        <v>816</v>
      </c>
      <c r="E24" s="165"/>
    </row>
    <row r="25" spans="1:5" x14ac:dyDescent="0.25">
      <c r="A25" s="416" t="s">
        <v>810</v>
      </c>
      <c r="B25" s="418" t="s">
        <v>773</v>
      </c>
      <c r="C25" s="419" t="s">
        <v>815</v>
      </c>
      <c r="D25" s="419" t="s">
        <v>816</v>
      </c>
      <c r="E25" s="165"/>
    </row>
    <row r="26" spans="1:5" x14ac:dyDescent="0.25">
      <c r="A26" s="416" t="s">
        <v>810</v>
      </c>
      <c r="B26" s="418" t="s">
        <v>778</v>
      </c>
      <c r="C26" s="419" t="s">
        <v>815</v>
      </c>
      <c r="D26" s="419" t="s">
        <v>816</v>
      </c>
      <c r="E26" s="165"/>
    </row>
    <row r="27" spans="1:5" x14ac:dyDescent="0.25">
      <c r="A27" s="416" t="s">
        <v>810</v>
      </c>
      <c r="B27" s="418" t="s">
        <v>778</v>
      </c>
      <c r="C27" s="419" t="s">
        <v>790</v>
      </c>
      <c r="D27" s="419" t="s">
        <v>791</v>
      </c>
      <c r="E27" s="165"/>
    </row>
    <row r="28" spans="1:5" x14ac:dyDescent="0.25">
      <c r="A28" s="416" t="s">
        <v>810</v>
      </c>
      <c r="B28" s="418" t="s">
        <v>792</v>
      </c>
      <c r="C28" s="419" t="s">
        <v>817</v>
      </c>
      <c r="D28" s="419" t="s">
        <v>791</v>
      </c>
      <c r="E28" s="165"/>
    </row>
    <row r="29" spans="1:5" ht="31.5" x14ac:dyDescent="0.25">
      <c r="A29" s="416" t="s">
        <v>810</v>
      </c>
      <c r="B29" s="418" t="s">
        <v>792</v>
      </c>
      <c r="C29" s="419" t="s">
        <v>818</v>
      </c>
      <c r="D29" s="419" t="s">
        <v>819</v>
      </c>
      <c r="E29" s="165"/>
    </row>
    <row r="30" spans="1:5" x14ac:dyDescent="0.25">
      <c r="A30" s="416" t="s">
        <v>810</v>
      </c>
      <c r="B30" s="418" t="s">
        <v>793</v>
      </c>
      <c r="C30" s="419" t="s">
        <v>790</v>
      </c>
      <c r="D30" s="419" t="s">
        <v>791</v>
      </c>
      <c r="E30" s="165"/>
    </row>
    <row r="31" spans="1:5" ht="31.5" x14ac:dyDescent="0.25">
      <c r="A31" s="416" t="s">
        <v>820</v>
      </c>
      <c r="B31" s="418" t="s">
        <v>789</v>
      </c>
      <c r="C31" s="419" t="s">
        <v>821</v>
      </c>
      <c r="D31" s="419" t="s">
        <v>822</v>
      </c>
      <c r="E31" s="165"/>
    </row>
    <row r="32" spans="1:5" ht="31.5" x14ac:dyDescent="0.25">
      <c r="A32" s="416" t="s">
        <v>820</v>
      </c>
      <c r="B32" s="418" t="s">
        <v>773</v>
      </c>
      <c r="C32" s="419" t="s">
        <v>821</v>
      </c>
      <c r="D32" s="419" t="s">
        <v>822</v>
      </c>
      <c r="E32" s="165"/>
    </row>
    <row r="33" spans="1:5" ht="31.5" x14ac:dyDescent="0.25">
      <c r="A33" s="416" t="s">
        <v>820</v>
      </c>
      <c r="B33" s="418" t="s">
        <v>789</v>
      </c>
      <c r="C33" s="419" t="s">
        <v>823</v>
      </c>
      <c r="D33" s="419" t="s">
        <v>824</v>
      </c>
      <c r="E33" s="165"/>
    </row>
    <row r="34" spans="1:5" ht="31.5" x14ac:dyDescent="0.25">
      <c r="A34" s="416" t="s">
        <v>820</v>
      </c>
      <c r="B34" s="418" t="s">
        <v>773</v>
      </c>
      <c r="C34" s="419" t="s">
        <v>825</v>
      </c>
      <c r="D34" s="419" t="s">
        <v>826</v>
      </c>
      <c r="E34" s="165"/>
    </row>
    <row r="35" spans="1:5" x14ac:dyDescent="0.25">
      <c r="A35" s="416" t="s">
        <v>827</v>
      </c>
      <c r="B35" s="418" t="s">
        <v>793</v>
      </c>
      <c r="C35" s="419" t="s">
        <v>828</v>
      </c>
      <c r="D35" s="419" t="s">
        <v>829</v>
      </c>
      <c r="E35" s="165"/>
    </row>
    <row r="36" spans="1:5" x14ac:dyDescent="0.25">
      <c r="A36" s="421" t="s">
        <v>830</v>
      </c>
      <c r="B36" s="418" t="s">
        <v>831</v>
      </c>
      <c r="C36" s="419" t="s">
        <v>790</v>
      </c>
      <c r="D36" s="419" t="s">
        <v>791</v>
      </c>
      <c r="E36" s="165"/>
    </row>
    <row r="37" spans="1:5" x14ac:dyDescent="0.25">
      <c r="A37" s="422" t="s">
        <v>832</v>
      </c>
      <c r="B37" s="418" t="s">
        <v>776</v>
      </c>
      <c r="C37" s="419" t="s">
        <v>833</v>
      </c>
      <c r="D37" s="419" t="s">
        <v>834</v>
      </c>
      <c r="E37" s="165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topLeftCell="A19" zoomScale="120" zoomScaleNormal="100" zoomScaleSheetLayoutView="120" workbookViewId="0">
      <selection sqref="A1:XFD1048576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456" t="s">
        <v>245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ht="15.75" customHeight="1" x14ac:dyDescent="0.25">
      <c r="A2" s="450" t="s">
        <v>213</v>
      </c>
      <c r="B2" s="452" t="s">
        <v>53</v>
      </c>
      <c r="C2" s="457" t="s">
        <v>54</v>
      </c>
      <c r="D2" s="457"/>
      <c r="E2" s="457"/>
      <c r="F2" s="457"/>
      <c r="G2" s="457" t="s">
        <v>55</v>
      </c>
      <c r="H2" s="457"/>
      <c r="I2" s="457"/>
      <c r="J2" s="457"/>
      <c r="K2" s="454" t="s">
        <v>56</v>
      </c>
      <c r="L2" s="455"/>
    </row>
    <row r="3" spans="1:12" ht="16.5" thickBot="1" x14ac:dyDescent="0.3">
      <c r="A3" s="451"/>
      <c r="B3" s="453"/>
      <c r="C3" s="201" t="s">
        <v>0</v>
      </c>
      <c r="D3" s="201" t="s">
        <v>215</v>
      </c>
      <c r="E3" s="201" t="s">
        <v>1</v>
      </c>
      <c r="F3" s="201" t="s">
        <v>215</v>
      </c>
      <c r="G3" s="201" t="s">
        <v>0</v>
      </c>
      <c r="H3" s="201" t="s">
        <v>215</v>
      </c>
      <c r="I3" s="201" t="s">
        <v>1</v>
      </c>
      <c r="J3" s="201" t="s">
        <v>215</v>
      </c>
      <c r="K3" s="201" t="s">
        <v>212</v>
      </c>
      <c r="L3" s="202" t="s">
        <v>215</v>
      </c>
    </row>
    <row r="4" spans="1:12" ht="13.5" customHeight="1" x14ac:dyDescent="0.25">
      <c r="A4" s="191" t="s">
        <v>275</v>
      </c>
      <c r="B4" s="12">
        <v>1</v>
      </c>
      <c r="C4" s="69">
        <v>360</v>
      </c>
      <c r="D4" s="69">
        <v>278</v>
      </c>
      <c r="E4" s="69">
        <v>8</v>
      </c>
      <c r="F4" s="69">
        <v>6</v>
      </c>
      <c r="G4" s="69">
        <v>163</v>
      </c>
      <c r="H4" s="69">
        <v>120</v>
      </c>
      <c r="I4" s="69"/>
      <c r="J4" s="69"/>
      <c r="K4" s="81">
        <f>+C4+E4+G4+I4</f>
        <v>531</v>
      </c>
      <c r="L4" s="192">
        <f>+D4+F4+H4+J4</f>
        <v>404</v>
      </c>
    </row>
    <row r="5" spans="1:12" ht="13.5" customHeight="1" x14ac:dyDescent="0.25">
      <c r="A5" s="188"/>
      <c r="B5" s="49">
        <v>2</v>
      </c>
      <c r="C5" s="2">
        <v>197</v>
      </c>
      <c r="D5" s="2">
        <v>155</v>
      </c>
      <c r="E5" s="2">
        <v>1</v>
      </c>
      <c r="F5" s="2">
        <v>1</v>
      </c>
      <c r="G5" s="2">
        <v>9</v>
      </c>
      <c r="H5" s="2">
        <v>5</v>
      </c>
      <c r="I5" s="2"/>
      <c r="J5" s="2"/>
      <c r="K5" s="47">
        <f t="shared" ref="K5:L31" si="0">+C5+E5+G5+I5</f>
        <v>207</v>
      </c>
      <c r="L5" s="189">
        <f t="shared" si="0"/>
        <v>161</v>
      </c>
    </row>
    <row r="6" spans="1:12" ht="13.5" customHeight="1" x14ac:dyDescent="0.25">
      <c r="A6" s="188"/>
      <c r="B6" s="49" t="s">
        <v>3</v>
      </c>
      <c r="C6" s="2"/>
      <c r="D6" s="2"/>
      <c r="E6" s="2"/>
      <c r="F6" s="2"/>
      <c r="G6" s="2"/>
      <c r="H6" s="2"/>
      <c r="I6" s="2"/>
      <c r="J6" s="2"/>
      <c r="K6" s="47">
        <f t="shared" si="0"/>
        <v>0</v>
      </c>
      <c r="L6" s="189">
        <f t="shared" si="0"/>
        <v>0</v>
      </c>
    </row>
    <row r="7" spans="1:12" ht="13.5" customHeight="1" x14ac:dyDescent="0.25">
      <c r="A7" s="188"/>
      <c r="B7" s="49">
        <v>3</v>
      </c>
      <c r="C7" s="2">
        <v>20</v>
      </c>
      <c r="D7" s="2">
        <v>12</v>
      </c>
      <c r="E7" s="2"/>
      <c r="F7" s="2"/>
      <c r="G7" s="2">
        <v>19</v>
      </c>
      <c r="H7" s="2">
        <v>11</v>
      </c>
      <c r="I7" s="2"/>
      <c r="J7" s="2"/>
      <c r="K7" s="47">
        <f t="shared" si="0"/>
        <v>39</v>
      </c>
      <c r="L7" s="189">
        <f t="shared" si="0"/>
        <v>23</v>
      </c>
    </row>
    <row r="8" spans="1:12" ht="13.5" customHeight="1" x14ac:dyDescent="0.25">
      <c r="A8" s="463" t="s">
        <v>276</v>
      </c>
      <c r="B8" s="464"/>
      <c r="C8" s="66">
        <f>+SUBTOTAL(9,C4:C7)</f>
        <v>577</v>
      </c>
      <c r="D8" s="66">
        <f>+SUBTOTAL(9,D4:D7)</f>
        <v>445</v>
      </c>
      <c r="E8" s="66">
        <f>+SUBTOTAL(9,E4:E7)</f>
        <v>9</v>
      </c>
      <c r="F8" s="66">
        <f>+SUBTOTAL(9,F4:F7)</f>
        <v>7</v>
      </c>
      <c r="G8" s="66">
        <f t="shared" ref="G8:J8" si="1">+SUBTOTAL(9,G4:G7)</f>
        <v>191</v>
      </c>
      <c r="H8" s="66">
        <f t="shared" si="1"/>
        <v>136</v>
      </c>
      <c r="I8" s="66">
        <f t="shared" si="1"/>
        <v>0</v>
      </c>
      <c r="J8" s="66">
        <f t="shared" si="1"/>
        <v>0</v>
      </c>
      <c r="K8" s="47">
        <f t="shared" si="0"/>
        <v>777</v>
      </c>
      <c r="L8" s="189">
        <f t="shared" si="0"/>
        <v>588</v>
      </c>
    </row>
    <row r="9" spans="1:12" ht="13.5" customHeight="1" x14ac:dyDescent="0.25">
      <c r="A9" s="190" t="s">
        <v>277</v>
      </c>
      <c r="B9" s="49">
        <v>1</v>
      </c>
      <c r="C9" s="2">
        <v>437</v>
      </c>
      <c r="D9" s="2">
        <v>263</v>
      </c>
      <c r="E9" s="2">
        <v>4</v>
      </c>
      <c r="F9" s="2">
        <v>3</v>
      </c>
      <c r="G9" s="2">
        <v>129</v>
      </c>
      <c r="H9" s="2">
        <v>65</v>
      </c>
      <c r="I9" s="2">
        <v>1</v>
      </c>
      <c r="J9" s="2">
        <v>1</v>
      </c>
      <c r="K9" s="47">
        <f t="shared" si="0"/>
        <v>571</v>
      </c>
      <c r="L9" s="189">
        <f t="shared" si="0"/>
        <v>332</v>
      </c>
    </row>
    <row r="10" spans="1:12" ht="13.5" customHeight="1" x14ac:dyDescent="0.25">
      <c r="A10" s="188"/>
      <c r="B10" s="49">
        <v>2</v>
      </c>
      <c r="C10" s="2">
        <v>276</v>
      </c>
      <c r="D10" s="2">
        <v>172</v>
      </c>
      <c r="E10" s="2">
        <v>2</v>
      </c>
      <c r="F10" s="2">
        <v>1</v>
      </c>
      <c r="G10" s="2">
        <v>91</v>
      </c>
      <c r="H10" s="2">
        <v>51</v>
      </c>
      <c r="I10" s="2">
        <v>2</v>
      </c>
      <c r="J10" s="2"/>
      <c r="K10" s="47">
        <f t="shared" si="0"/>
        <v>371</v>
      </c>
      <c r="L10" s="189">
        <f t="shared" si="0"/>
        <v>224</v>
      </c>
    </row>
    <row r="11" spans="1:12" ht="13.5" customHeight="1" x14ac:dyDescent="0.25">
      <c r="A11" s="188"/>
      <c r="B11" s="49" t="s">
        <v>3</v>
      </c>
      <c r="C11" s="2"/>
      <c r="D11" s="2"/>
      <c r="E11" s="2"/>
      <c r="F11" s="2"/>
      <c r="G11" s="2"/>
      <c r="H11" s="2"/>
      <c r="I11" s="2"/>
      <c r="J11" s="2"/>
      <c r="K11" s="47">
        <f t="shared" si="0"/>
        <v>0</v>
      </c>
      <c r="L11" s="189">
        <f t="shared" si="0"/>
        <v>0</v>
      </c>
    </row>
    <row r="12" spans="1:12" ht="13.5" customHeight="1" x14ac:dyDescent="0.25">
      <c r="A12" s="188"/>
      <c r="B12" s="49">
        <v>3</v>
      </c>
      <c r="C12" s="2">
        <v>18</v>
      </c>
      <c r="D12" s="2">
        <v>8</v>
      </c>
      <c r="E12" s="2"/>
      <c r="F12" s="2"/>
      <c r="G12" s="2">
        <v>54</v>
      </c>
      <c r="H12" s="2">
        <v>26</v>
      </c>
      <c r="I12" s="2">
        <v>1</v>
      </c>
      <c r="J12" s="2"/>
      <c r="K12" s="47">
        <f t="shared" si="0"/>
        <v>73</v>
      </c>
      <c r="L12" s="189">
        <f t="shared" si="0"/>
        <v>34</v>
      </c>
    </row>
    <row r="13" spans="1:12" x14ac:dyDescent="0.25">
      <c r="A13" s="463" t="s">
        <v>278</v>
      </c>
      <c r="B13" s="464"/>
      <c r="C13" s="66">
        <f>+SUBTOTAL(9,C9:C12)</f>
        <v>731</v>
      </c>
      <c r="D13" s="66">
        <f>+SUBTOTAL(9,D9:D12)</f>
        <v>443</v>
      </c>
      <c r="E13" s="66">
        <f>+SUBTOTAL(9,E9:E12)</f>
        <v>6</v>
      </c>
      <c r="F13" s="66">
        <f>+SUBTOTAL(9,F9:F12)</f>
        <v>4</v>
      </c>
      <c r="G13" s="66">
        <f t="shared" ref="G13:J13" si="2">+SUBTOTAL(9,G9:G12)</f>
        <v>274</v>
      </c>
      <c r="H13" s="66">
        <f t="shared" si="2"/>
        <v>142</v>
      </c>
      <c r="I13" s="66">
        <f t="shared" si="2"/>
        <v>4</v>
      </c>
      <c r="J13" s="66">
        <f t="shared" si="2"/>
        <v>1</v>
      </c>
      <c r="K13" s="47">
        <f t="shared" si="0"/>
        <v>1015</v>
      </c>
      <c r="L13" s="189">
        <f t="shared" si="0"/>
        <v>590</v>
      </c>
    </row>
    <row r="14" spans="1:12" x14ac:dyDescent="0.25">
      <c r="A14" s="190" t="s">
        <v>279</v>
      </c>
      <c r="B14" s="49">
        <v>1</v>
      </c>
      <c r="C14" s="2">
        <v>940</v>
      </c>
      <c r="D14" s="2">
        <v>840</v>
      </c>
      <c r="E14" s="2">
        <v>13</v>
      </c>
      <c r="F14" s="2">
        <v>11</v>
      </c>
      <c r="G14" s="2">
        <v>438</v>
      </c>
      <c r="H14" s="2">
        <v>429</v>
      </c>
      <c r="I14" s="2">
        <v>2</v>
      </c>
      <c r="J14" s="2">
        <v>2</v>
      </c>
      <c r="K14" s="47">
        <f t="shared" si="0"/>
        <v>1393</v>
      </c>
      <c r="L14" s="189">
        <f t="shared" si="0"/>
        <v>1282</v>
      </c>
    </row>
    <row r="15" spans="1:12" x14ac:dyDescent="0.25">
      <c r="A15" s="188"/>
      <c r="B15" s="49">
        <v>2</v>
      </c>
      <c r="C15" s="2">
        <v>376</v>
      </c>
      <c r="D15" s="2">
        <v>345</v>
      </c>
      <c r="E15" s="2">
        <v>1</v>
      </c>
      <c r="F15" s="2">
        <v>1</v>
      </c>
      <c r="G15" s="2">
        <v>212</v>
      </c>
      <c r="H15" s="2">
        <v>208</v>
      </c>
      <c r="I15" s="2">
        <v>1</v>
      </c>
      <c r="J15" s="2">
        <v>1</v>
      </c>
      <c r="K15" s="47">
        <f t="shared" si="0"/>
        <v>590</v>
      </c>
      <c r="L15" s="189">
        <f t="shared" si="0"/>
        <v>555</v>
      </c>
    </row>
    <row r="16" spans="1:12" x14ac:dyDescent="0.25">
      <c r="A16" s="188"/>
      <c r="B16" s="49" t="s">
        <v>3</v>
      </c>
      <c r="C16" s="2"/>
      <c r="D16" s="2"/>
      <c r="E16" s="2"/>
      <c r="F16" s="2"/>
      <c r="G16" s="2"/>
      <c r="H16" s="2"/>
      <c r="I16" s="2"/>
      <c r="J16" s="2"/>
      <c r="K16" s="47">
        <f t="shared" si="0"/>
        <v>0</v>
      </c>
      <c r="L16" s="189">
        <f t="shared" si="0"/>
        <v>0</v>
      </c>
    </row>
    <row r="17" spans="1:12" x14ac:dyDescent="0.25">
      <c r="A17" s="188"/>
      <c r="B17" s="49">
        <v>3</v>
      </c>
      <c r="C17" s="2">
        <v>11</v>
      </c>
      <c r="D17" s="2">
        <v>9</v>
      </c>
      <c r="E17" s="2"/>
      <c r="F17" s="2"/>
      <c r="G17" s="2">
        <v>5</v>
      </c>
      <c r="H17" s="2">
        <v>3</v>
      </c>
      <c r="I17" s="2"/>
      <c r="J17" s="2"/>
      <c r="K17" s="47">
        <f t="shared" si="0"/>
        <v>16</v>
      </c>
      <c r="L17" s="189">
        <f t="shared" si="0"/>
        <v>12</v>
      </c>
    </row>
    <row r="18" spans="1:12" x14ac:dyDescent="0.25">
      <c r="A18" s="463" t="s">
        <v>280</v>
      </c>
      <c r="B18" s="464"/>
      <c r="C18" s="66">
        <f>+SUBTOTAL(9,C14:C17)</f>
        <v>1327</v>
      </c>
      <c r="D18" s="66">
        <f>+SUBTOTAL(9,D14:D17)</f>
        <v>1194</v>
      </c>
      <c r="E18" s="66">
        <f>+SUBTOTAL(9,E14:E17)</f>
        <v>14</v>
      </c>
      <c r="F18" s="66">
        <f>+SUBTOTAL(9,F14:F17)</f>
        <v>12</v>
      </c>
      <c r="G18" s="66">
        <f t="shared" ref="G18:J18" si="3">+SUBTOTAL(9,G14:G17)</f>
        <v>655</v>
      </c>
      <c r="H18" s="66">
        <f t="shared" si="3"/>
        <v>640</v>
      </c>
      <c r="I18" s="66">
        <f t="shared" si="3"/>
        <v>3</v>
      </c>
      <c r="J18" s="66">
        <f t="shared" si="3"/>
        <v>3</v>
      </c>
      <c r="K18" s="47">
        <f t="shared" si="0"/>
        <v>1999</v>
      </c>
      <c r="L18" s="189">
        <f t="shared" si="0"/>
        <v>1849</v>
      </c>
    </row>
    <row r="19" spans="1:12" x14ac:dyDescent="0.25">
      <c r="A19" s="190" t="s">
        <v>281</v>
      </c>
      <c r="B19" s="49">
        <v>1</v>
      </c>
      <c r="C19" s="2">
        <v>32</v>
      </c>
      <c r="D19" s="2">
        <v>13</v>
      </c>
      <c r="E19" s="2">
        <v>5</v>
      </c>
      <c r="F19" s="2"/>
      <c r="G19" s="2">
        <v>22</v>
      </c>
      <c r="H19" s="2">
        <v>18</v>
      </c>
      <c r="I19" s="2">
        <v>2</v>
      </c>
      <c r="J19" s="2">
        <v>2</v>
      </c>
      <c r="K19" s="47">
        <f t="shared" si="0"/>
        <v>61</v>
      </c>
      <c r="L19" s="189">
        <f t="shared" si="0"/>
        <v>33</v>
      </c>
    </row>
    <row r="20" spans="1:12" x14ac:dyDescent="0.25">
      <c r="A20" s="188"/>
      <c r="B20" s="49">
        <v>2</v>
      </c>
      <c r="C20" s="2">
        <v>41</v>
      </c>
      <c r="D20" s="2">
        <v>17</v>
      </c>
      <c r="E20" s="2">
        <v>3</v>
      </c>
      <c r="F20" s="2"/>
      <c r="G20" s="2">
        <v>14</v>
      </c>
      <c r="H20" s="2">
        <v>11</v>
      </c>
      <c r="I20" s="2">
        <v>1</v>
      </c>
      <c r="J20" s="2">
        <v>1</v>
      </c>
      <c r="K20" s="47">
        <f t="shared" si="0"/>
        <v>59</v>
      </c>
      <c r="L20" s="189">
        <f t="shared" si="0"/>
        <v>29</v>
      </c>
    </row>
    <row r="21" spans="1:12" x14ac:dyDescent="0.25">
      <c r="A21" s="188"/>
      <c r="B21" s="49" t="s">
        <v>3</v>
      </c>
      <c r="C21" s="2"/>
      <c r="D21" s="2"/>
      <c r="E21" s="2"/>
      <c r="F21" s="2"/>
      <c r="G21" s="2"/>
      <c r="H21" s="2"/>
      <c r="I21" s="2"/>
      <c r="J21" s="2"/>
      <c r="K21" s="47">
        <f t="shared" si="0"/>
        <v>0</v>
      </c>
      <c r="L21" s="189">
        <f t="shared" si="0"/>
        <v>0</v>
      </c>
    </row>
    <row r="22" spans="1:12" x14ac:dyDescent="0.25">
      <c r="A22" s="188"/>
      <c r="B22" s="49">
        <v>3</v>
      </c>
      <c r="C22" s="2">
        <v>6</v>
      </c>
      <c r="D22" s="2">
        <v>6</v>
      </c>
      <c r="E22" s="2">
        <v>1</v>
      </c>
      <c r="F22" s="2"/>
      <c r="G22" s="2">
        <v>4</v>
      </c>
      <c r="H22" s="2">
        <v>1</v>
      </c>
      <c r="I22" s="2"/>
      <c r="J22" s="2"/>
      <c r="K22" s="47">
        <f t="shared" si="0"/>
        <v>11</v>
      </c>
      <c r="L22" s="189">
        <f t="shared" si="0"/>
        <v>7</v>
      </c>
    </row>
    <row r="23" spans="1:12" x14ac:dyDescent="0.25">
      <c r="A23" s="463" t="s">
        <v>282</v>
      </c>
      <c r="B23" s="464"/>
      <c r="C23" s="66">
        <f>+SUBTOTAL(9,C19:C22)</f>
        <v>79</v>
      </c>
      <c r="D23" s="66">
        <f>+SUBTOTAL(9,D19:D22)</f>
        <v>36</v>
      </c>
      <c r="E23" s="66">
        <f>+SUBTOTAL(9,E19:E22)</f>
        <v>9</v>
      </c>
      <c r="F23" s="66">
        <f>+SUBTOTAL(9,F19:F22)</f>
        <v>0</v>
      </c>
      <c r="G23" s="66">
        <f t="shared" ref="G23:J23" si="4">+SUBTOTAL(9,G19:G22)</f>
        <v>40</v>
      </c>
      <c r="H23" s="66">
        <f t="shared" si="4"/>
        <v>30</v>
      </c>
      <c r="I23" s="66">
        <f t="shared" si="4"/>
        <v>3</v>
      </c>
      <c r="J23" s="66">
        <f t="shared" si="4"/>
        <v>3</v>
      </c>
      <c r="K23" s="47">
        <f t="shared" si="0"/>
        <v>131</v>
      </c>
      <c r="L23" s="189">
        <f t="shared" si="0"/>
        <v>69</v>
      </c>
    </row>
    <row r="24" spans="1:12" x14ac:dyDescent="0.25">
      <c r="A24" s="190" t="s">
        <v>283</v>
      </c>
      <c r="B24" s="49">
        <v>1</v>
      </c>
      <c r="C24" s="2">
        <v>598</v>
      </c>
      <c r="D24" s="2">
        <v>569</v>
      </c>
      <c r="E24" s="2">
        <v>10</v>
      </c>
      <c r="F24" s="2">
        <v>8</v>
      </c>
      <c r="G24" s="2">
        <v>90</v>
      </c>
      <c r="H24" s="2">
        <v>77</v>
      </c>
      <c r="I24" s="2">
        <v>1</v>
      </c>
      <c r="J24" s="2">
        <v>1</v>
      </c>
      <c r="K24" s="47">
        <f t="shared" si="0"/>
        <v>699</v>
      </c>
      <c r="L24" s="189">
        <f t="shared" si="0"/>
        <v>655</v>
      </c>
    </row>
    <row r="25" spans="1:12" x14ac:dyDescent="0.25">
      <c r="A25" s="188"/>
      <c r="B25" s="49">
        <v>2</v>
      </c>
      <c r="C25" s="2">
        <v>171</v>
      </c>
      <c r="D25" s="2">
        <v>147</v>
      </c>
      <c r="E25" s="2">
        <v>2</v>
      </c>
      <c r="F25" s="2">
        <v>2</v>
      </c>
      <c r="G25" s="2">
        <v>100</v>
      </c>
      <c r="H25" s="2">
        <v>83</v>
      </c>
      <c r="I25" s="2">
        <v>8</v>
      </c>
      <c r="J25" s="2">
        <v>5</v>
      </c>
      <c r="K25" s="47">
        <f t="shared" si="0"/>
        <v>281</v>
      </c>
      <c r="L25" s="189">
        <f t="shared" si="0"/>
        <v>237</v>
      </c>
    </row>
    <row r="26" spans="1:12" x14ac:dyDescent="0.25">
      <c r="A26" s="188"/>
      <c r="B26" s="49" t="s">
        <v>3</v>
      </c>
      <c r="C26" s="2"/>
      <c r="D26" s="2"/>
      <c r="E26" s="2"/>
      <c r="F26" s="2"/>
      <c r="G26" s="2"/>
      <c r="H26" s="2"/>
      <c r="I26" s="2"/>
      <c r="J26" s="2"/>
      <c r="K26" s="47">
        <f t="shared" si="0"/>
        <v>0</v>
      </c>
      <c r="L26" s="189">
        <f t="shared" si="0"/>
        <v>0</v>
      </c>
    </row>
    <row r="27" spans="1:12" x14ac:dyDescent="0.25">
      <c r="A27" s="188"/>
      <c r="B27" s="49">
        <v>3</v>
      </c>
      <c r="C27" s="2">
        <v>15</v>
      </c>
      <c r="D27" s="2">
        <v>13</v>
      </c>
      <c r="E27" s="2"/>
      <c r="F27" s="2"/>
      <c r="G27" s="2">
        <v>19</v>
      </c>
      <c r="H27" s="2">
        <v>14</v>
      </c>
      <c r="I27" s="2">
        <v>9</v>
      </c>
      <c r="J27" s="2">
        <v>1</v>
      </c>
      <c r="K27" s="47">
        <f t="shared" si="0"/>
        <v>43</v>
      </c>
      <c r="L27" s="189">
        <f t="shared" si="0"/>
        <v>28</v>
      </c>
    </row>
    <row r="28" spans="1:12" ht="16.5" thickBot="1" x14ac:dyDescent="0.3">
      <c r="A28" s="463" t="s">
        <v>284</v>
      </c>
      <c r="B28" s="464"/>
      <c r="C28" s="66">
        <f>+SUBTOTAL(9,C24:C27)</f>
        <v>784</v>
      </c>
      <c r="D28" s="66">
        <f>+SUBTOTAL(9,D24:D27)</f>
        <v>729</v>
      </c>
      <c r="E28" s="66">
        <f>+SUBTOTAL(9,E24:E27)</f>
        <v>12</v>
      </c>
      <c r="F28" s="66">
        <f>+SUBTOTAL(9,F24:F27)</f>
        <v>10</v>
      </c>
      <c r="G28" s="66">
        <f t="shared" ref="G28:J28" si="5">+SUBTOTAL(9,G24:G27)</f>
        <v>209</v>
      </c>
      <c r="H28" s="66">
        <f t="shared" si="5"/>
        <v>174</v>
      </c>
      <c r="I28" s="66">
        <f t="shared" si="5"/>
        <v>18</v>
      </c>
      <c r="J28" s="66">
        <f t="shared" si="5"/>
        <v>7</v>
      </c>
      <c r="K28" s="47">
        <f t="shared" si="0"/>
        <v>1023</v>
      </c>
      <c r="L28" s="189">
        <f t="shared" si="0"/>
        <v>920</v>
      </c>
    </row>
    <row r="29" spans="1:12" ht="16.5" hidden="1" thickBot="1" x14ac:dyDescent="0.3">
      <c r="A29" s="190" t="s">
        <v>156</v>
      </c>
      <c r="B29" s="49">
        <v>1</v>
      </c>
      <c r="C29" s="2"/>
      <c r="D29" s="2"/>
      <c r="E29" s="2"/>
      <c r="F29" s="2"/>
      <c r="G29" s="2"/>
      <c r="H29" s="2"/>
      <c r="I29" s="2"/>
      <c r="J29" s="2"/>
      <c r="K29" s="47">
        <f t="shared" si="0"/>
        <v>0</v>
      </c>
      <c r="L29" s="189">
        <f t="shared" si="0"/>
        <v>0</v>
      </c>
    </row>
    <row r="30" spans="1:12" ht="16.5" hidden="1" thickBot="1" x14ac:dyDescent="0.3">
      <c r="A30" s="188"/>
      <c r="B30" s="49">
        <v>2</v>
      </c>
      <c r="C30" s="2"/>
      <c r="D30" s="2"/>
      <c r="E30" s="2"/>
      <c r="F30" s="2"/>
      <c r="G30" s="2"/>
      <c r="H30" s="2"/>
      <c r="I30" s="2"/>
      <c r="J30" s="2"/>
      <c r="K30" s="47">
        <f t="shared" si="0"/>
        <v>0</v>
      </c>
      <c r="L30" s="189">
        <f t="shared" si="0"/>
        <v>0</v>
      </c>
    </row>
    <row r="31" spans="1:12" ht="16.5" hidden="1" thickBot="1" x14ac:dyDescent="0.3">
      <c r="A31" s="188"/>
      <c r="B31" s="49" t="s">
        <v>3</v>
      </c>
      <c r="C31" s="2"/>
      <c r="D31" s="2"/>
      <c r="E31" s="2"/>
      <c r="F31" s="2"/>
      <c r="G31" s="2"/>
      <c r="H31" s="2"/>
      <c r="I31" s="2"/>
      <c r="J31" s="2"/>
      <c r="K31" s="47">
        <f t="shared" si="0"/>
        <v>0</v>
      </c>
      <c r="L31" s="189">
        <f t="shared" si="0"/>
        <v>0</v>
      </c>
    </row>
    <row r="32" spans="1:12" ht="16.5" hidden="1" thickBot="1" x14ac:dyDescent="0.3">
      <c r="A32" s="188"/>
      <c r="B32" s="49">
        <v>3</v>
      </c>
      <c r="C32" s="2"/>
      <c r="D32" s="2"/>
      <c r="E32" s="2"/>
      <c r="F32" s="2"/>
      <c r="G32" s="2"/>
      <c r="H32" s="2"/>
      <c r="I32" s="2"/>
      <c r="J32" s="2"/>
      <c r="K32" s="47">
        <f>+C32+E32+G32+I32</f>
        <v>0</v>
      </c>
      <c r="L32" s="189">
        <f>+D32+F32+H32+J32</f>
        <v>0</v>
      </c>
    </row>
    <row r="33" spans="1:12" ht="16.5" hidden="1" thickBot="1" x14ac:dyDescent="0.3">
      <c r="A33" s="465" t="s">
        <v>157</v>
      </c>
      <c r="B33" s="466"/>
      <c r="C33" s="119">
        <f>+SUBTOTAL(9,C29:C32)</f>
        <v>0</v>
      </c>
      <c r="D33" s="119">
        <f>+SUBTOTAL(9,D29:D32)</f>
        <v>0</v>
      </c>
      <c r="E33" s="119">
        <f>+SUBTOTAL(9,E29:E32)</f>
        <v>0</v>
      </c>
      <c r="F33" s="119">
        <f>+SUBTOTAL(9,F29:F32)</f>
        <v>0</v>
      </c>
      <c r="G33" s="119">
        <f t="shared" ref="G33:J33" si="6">+SUBTOTAL(9,G29:G32)</f>
        <v>0</v>
      </c>
      <c r="H33" s="119">
        <f t="shared" si="6"/>
        <v>0</v>
      </c>
      <c r="I33" s="119">
        <f t="shared" si="6"/>
        <v>0</v>
      </c>
      <c r="J33" s="119">
        <f t="shared" si="6"/>
        <v>0</v>
      </c>
      <c r="K33" s="121">
        <f t="shared" ref="K33:L38" si="7">+C33+E33+G33+I33</f>
        <v>0</v>
      </c>
      <c r="L33" s="196">
        <f t="shared" si="7"/>
        <v>0</v>
      </c>
    </row>
    <row r="34" spans="1:12" x14ac:dyDescent="0.25">
      <c r="A34" s="460" t="s">
        <v>150</v>
      </c>
      <c r="B34" s="197">
        <v>1</v>
      </c>
      <c r="C34" s="174">
        <f t="shared" ref="C34:J37" si="8">+C4+C9+C14+C19+C24+C29</f>
        <v>2367</v>
      </c>
      <c r="D34" s="174">
        <f t="shared" si="8"/>
        <v>1963</v>
      </c>
      <c r="E34" s="174">
        <f t="shared" si="8"/>
        <v>40</v>
      </c>
      <c r="F34" s="174">
        <f t="shared" si="8"/>
        <v>28</v>
      </c>
      <c r="G34" s="174">
        <f t="shared" si="8"/>
        <v>842</v>
      </c>
      <c r="H34" s="174">
        <f t="shared" si="8"/>
        <v>709</v>
      </c>
      <c r="I34" s="174">
        <f t="shared" si="8"/>
        <v>6</v>
      </c>
      <c r="J34" s="174">
        <f t="shared" si="8"/>
        <v>6</v>
      </c>
      <c r="K34" s="174">
        <f t="shared" si="7"/>
        <v>3255</v>
      </c>
      <c r="L34" s="175">
        <f t="shared" si="7"/>
        <v>2706</v>
      </c>
    </row>
    <row r="35" spans="1:12" x14ac:dyDescent="0.25">
      <c r="A35" s="461"/>
      <c r="B35" s="113">
        <v>2</v>
      </c>
      <c r="C35" s="47">
        <f t="shared" si="8"/>
        <v>1061</v>
      </c>
      <c r="D35" s="47">
        <f t="shared" si="8"/>
        <v>836</v>
      </c>
      <c r="E35" s="47">
        <f t="shared" si="8"/>
        <v>9</v>
      </c>
      <c r="F35" s="47">
        <f t="shared" si="8"/>
        <v>5</v>
      </c>
      <c r="G35" s="47">
        <f t="shared" si="8"/>
        <v>426</v>
      </c>
      <c r="H35" s="47">
        <f t="shared" si="8"/>
        <v>358</v>
      </c>
      <c r="I35" s="47">
        <f t="shared" si="8"/>
        <v>12</v>
      </c>
      <c r="J35" s="47">
        <f t="shared" si="8"/>
        <v>7</v>
      </c>
      <c r="K35" s="47">
        <f t="shared" si="7"/>
        <v>1508</v>
      </c>
      <c r="L35" s="189">
        <f t="shared" si="7"/>
        <v>1206</v>
      </c>
    </row>
    <row r="36" spans="1:12" x14ac:dyDescent="0.25">
      <c r="A36" s="461"/>
      <c r="B36" s="113" t="s">
        <v>3</v>
      </c>
      <c r="C36" s="47">
        <f t="shared" si="8"/>
        <v>0</v>
      </c>
      <c r="D36" s="47">
        <f t="shared" si="8"/>
        <v>0</v>
      </c>
      <c r="E36" s="47">
        <f t="shared" si="8"/>
        <v>0</v>
      </c>
      <c r="F36" s="47">
        <f t="shared" si="8"/>
        <v>0</v>
      </c>
      <c r="G36" s="47">
        <f t="shared" si="8"/>
        <v>0</v>
      </c>
      <c r="H36" s="47">
        <f t="shared" si="8"/>
        <v>0</v>
      </c>
      <c r="I36" s="47">
        <f t="shared" si="8"/>
        <v>0</v>
      </c>
      <c r="J36" s="47">
        <f t="shared" si="8"/>
        <v>0</v>
      </c>
      <c r="K36" s="47">
        <f t="shared" si="7"/>
        <v>0</v>
      </c>
      <c r="L36" s="189">
        <f t="shared" si="7"/>
        <v>0</v>
      </c>
    </row>
    <row r="37" spans="1:12" ht="16.5" thickBot="1" x14ac:dyDescent="0.3">
      <c r="A37" s="462"/>
      <c r="B37" s="203">
        <v>3</v>
      </c>
      <c r="C37" s="163">
        <f t="shared" si="8"/>
        <v>70</v>
      </c>
      <c r="D37" s="163">
        <f t="shared" si="8"/>
        <v>48</v>
      </c>
      <c r="E37" s="163">
        <f t="shared" si="8"/>
        <v>1</v>
      </c>
      <c r="F37" s="163">
        <f t="shared" si="8"/>
        <v>0</v>
      </c>
      <c r="G37" s="163">
        <f t="shared" si="8"/>
        <v>101</v>
      </c>
      <c r="H37" s="163">
        <f t="shared" si="8"/>
        <v>55</v>
      </c>
      <c r="I37" s="163">
        <f t="shared" si="8"/>
        <v>10</v>
      </c>
      <c r="J37" s="163">
        <f t="shared" si="8"/>
        <v>1</v>
      </c>
      <c r="K37" s="163">
        <f t="shared" si="7"/>
        <v>182</v>
      </c>
      <c r="L37" s="164">
        <f t="shared" si="7"/>
        <v>104</v>
      </c>
    </row>
    <row r="38" spans="1:12" ht="16.5" thickBot="1" x14ac:dyDescent="0.3">
      <c r="A38" s="458" t="s">
        <v>151</v>
      </c>
      <c r="B38" s="459"/>
      <c r="C38" s="170">
        <f>SUM(C34:C37)</f>
        <v>3498</v>
      </c>
      <c r="D38" s="170">
        <f>SUM(D34:D37)</f>
        <v>2847</v>
      </c>
      <c r="E38" s="170">
        <f>SUM(E34:E37)</f>
        <v>50</v>
      </c>
      <c r="F38" s="170">
        <f>SUM(F34:F37)</f>
        <v>33</v>
      </c>
      <c r="G38" s="170">
        <f t="shared" ref="G38:J38" si="9">SUM(G34:G37)</f>
        <v>1369</v>
      </c>
      <c r="H38" s="170">
        <f t="shared" si="9"/>
        <v>1122</v>
      </c>
      <c r="I38" s="170">
        <f t="shared" si="9"/>
        <v>28</v>
      </c>
      <c r="J38" s="170">
        <f t="shared" si="9"/>
        <v>14</v>
      </c>
      <c r="K38" s="170">
        <f t="shared" si="7"/>
        <v>4945</v>
      </c>
      <c r="L38" s="171">
        <f t="shared" si="7"/>
        <v>4016</v>
      </c>
    </row>
    <row r="39" spans="1:12" s="57" customFormat="1" x14ac:dyDescent="0.25">
      <c r="A39" s="67"/>
      <c r="C39" s="55"/>
    </row>
    <row r="40" spans="1:12" x14ac:dyDescent="0.25">
      <c r="A40" t="s">
        <v>57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Normal="100" zoomScaleSheetLayoutView="140" workbookViewId="0">
      <selection sqref="A1:XFD1048576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467" t="s">
        <v>4</v>
      </c>
      <c r="B1" s="468"/>
      <c r="C1" s="468"/>
      <c r="D1" s="468"/>
      <c r="E1" s="468"/>
      <c r="F1" s="468"/>
      <c r="G1" s="468"/>
    </row>
    <row r="2" spans="1:7" ht="16.5" thickBot="1" x14ac:dyDescent="0.3">
      <c r="A2" s="469" t="s">
        <v>54</v>
      </c>
      <c r="B2" s="469"/>
      <c r="C2" s="469"/>
      <c r="D2" s="469"/>
      <c r="E2" s="469"/>
      <c r="F2" s="469"/>
      <c r="G2" s="469"/>
    </row>
    <row r="3" spans="1:7" ht="16.5" thickBot="1" x14ac:dyDescent="0.3">
      <c r="A3" s="104" t="s">
        <v>48</v>
      </c>
      <c r="B3" s="84">
        <v>2016</v>
      </c>
      <c r="C3" s="84">
        <v>2015</v>
      </c>
      <c r="D3" s="84">
        <v>2014</v>
      </c>
      <c r="E3" s="84">
        <v>2013</v>
      </c>
      <c r="F3" s="84">
        <v>2012</v>
      </c>
      <c r="G3" s="84">
        <v>2011</v>
      </c>
    </row>
    <row r="4" spans="1:7" x14ac:dyDescent="0.25">
      <c r="A4" s="12">
        <v>1</v>
      </c>
      <c r="B4" s="69">
        <v>2407</v>
      </c>
      <c r="C4" s="69">
        <v>2531</v>
      </c>
      <c r="D4" s="69">
        <v>2654</v>
      </c>
      <c r="E4" s="69">
        <v>2723</v>
      </c>
      <c r="F4" s="69">
        <v>2691</v>
      </c>
      <c r="G4" s="69">
        <v>2730</v>
      </c>
    </row>
    <row r="5" spans="1:7" x14ac:dyDescent="0.25">
      <c r="A5" s="49">
        <v>2</v>
      </c>
      <c r="B5" s="2">
        <v>1070</v>
      </c>
      <c r="C5" s="2">
        <v>1098</v>
      </c>
      <c r="D5" s="2">
        <v>1141</v>
      </c>
      <c r="E5" s="2">
        <v>1461</v>
      </c>
      <c r="F5" s="2">
        <v>1589</v>
      </c>
      <c r="G5" s="2">
        <v>1448</v>
      </c>
    </row>
    <row r="6" spans="1:7" x14ac:dyDescent="0.25">
      <c r="A6" s="49" t="s">
        <v>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</row>
    <row r="7" spans="1:7" x14ac:dyDescent="0.25">
      <c r="A7" s="49">
        <v>3</v>
      </c>
      <c r="B7" s="2">
        <v>71</v>
      </c>
      <c r="C7" s="2">
        <v>74</v>
      </c>
      <c r="D7" s="2">
        <v>90</v>
      </c>
      <c r="E7" s="2">
        <v>107</v>
      </c>
      <c r="F7" s="2">
        <v>133</v>
      </c>
      <c r="G7" s="2">
        <v>188</v>
      </c>
    </row>
    <row r="8" spans="1:7" x14ac:dyDescent="0.25">
      <c r="A8" s="113" t="s">
        <v>56</v>
      </c>
      <c r="B8" s="47">
        <f>SUM(B4:B7)</f>
        <v>3548</v>
      </c>
      <c r="C8" s="47">
        <f t="shared" ref="C8:G8" si="0">SUM(C4:C7)</f>
        <v>3703</v>
      </c>
      <c r="D8" s="47">
        <f t="shared" si="0"/>
        <v>3885</v>
      </c>
      <c r="E8" s="47">
        <f t="shared" si="0"/>
        <v>4291</v>
      </c>
      <c r="F8" s="47">
        <f t="shared" si="0"/>
        <v>4413</v>
      </c>
      <c r="G8" s="47">
        <f t="shared" si="0"/>
        <v>4366</v>
      </c>
    </row>
    <row r="9" spans="1:7" ht="16.5" thickBot="1" x14ac:dyDescent="0.3">
      <c r="A9" s="469" t="s">
        <v>55</v>
      </c>
      <c r="B9" s="469"/>
      <c r="C9" s="469"/>
      <c r="D9" s="469"/>
      <c r="E9" s="469"/>
      <c r="F9" s="469"/>
      <c r="G9" s="469"/>
    </row>
    <row r="10" spans="1:7" ht="16.5" thickBot="1" x14ac:dyDescent="0.3">
      <c r="A10" s="104" t="s">
        <v>48</v>
      </c>
      <c r="B10" s="84">
        <v>2016</v>
      </c>
      <c r="C10" s="84">
        <v>2015</v>
      </c>
      <c r="D10" s="84">
        <v>2014</v>
      </c>
      <c r="E10" s="84">
        <v>2013</v>
      </c>
      <c r="F10" s="84">
        <v>2012</v>
      </c>
      <c r="G10" s="84">
        <v>2011</v>
      </c>
    </row>
    <row r="11" spans="1:7" x14ac:dyDescent="0.25">
      <c r="A11" s="12">
        <v>1</v>
      </c>
      <c r="B11" s="69">
        <v>848</v>
      </c>
      <c r="C11" s="69">
        <v>818</v>
      </c>
      <c r="D11" s="69">
        <v>830</v>
      </c>
      <c r="E11" s="69">
        <v>1009</v>
      </c>
      <c r="F11" s="69">
        <v>1253</v>
      </c>
      <c r="G11" s="69">
        <v>1624</v>
      </c>
    </row>
    <row r="12" spans="1:7" x14ac:dyDescent="0.25">
      <c r="A12" s="49">
        <v>2</v>
      </c>
      <c r="B12" s="2">
        <v>438</v>
      </c>
      <c r="C12" s="2">
        <v>549</v>
      </c>
      <c r="D12" s="2">
        <v>632</v>
      </c>
      <c r="E12" s="2">
        <v>645</v>
      </c>
      <c r="F12" s="2">
        <v>758</v>
      </c>
      <c r="G12" s="2">
        <v>810</v>
      </c>
    </row>
    <row r="13" spans="1:7" x14ac:dyDescent="0.25">
      <c r="A13" s="49" t="s">
        <v>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7" x14ac:dyDescent="0.25">
      <c r="A14" s="49">
        <v>3</v>
      </c>
      <c r="B14" s="2">
        <v>111</v>
      </c>
      <c r="C14" s="2">
        <v>124</v>
      </c>
      <c r="D14" s="2">
        <v>161</v>
      </c>
      <c r="E14" s="2">
        <v>182</v>
      </c>
      <c r="F14" s="2">
        <v>225</v>
      </c>
      <c r="G14" s="2">
        <v>268</v>
      </c>
    </row>
    <row r="15" spans="1:7" x14ac:dyDescent="0.25">
      <c r="A15" s="113" t="s">
        <v>56</v>
      </c>
      <c r="B15" s="47">
        <f t="shared" ref="B15:G15" si="1">SUM(B11:B14)</f>
        <v>1397</v>
      </c>
      <c r="C15" s="47">
        <f t="shared" si="1"/>
        <v>1491</v>
      </c>
      <c r="D15" s="47">
        <f t="shared" si="1"/>
        <v>1623</v>
      </c>
      <c r="E15" s="47">
        <f t="shared" si="1"/>
        <v>1836</v>
      </c>
      <c r="F15" s="47">
        <f t="shared" si="1"/>
        <v>2236</v>
      </c>
      <c r="G15" s="47">
        <f t="shared" si="1"/>
        <v>2702</v>
      </c>
    </row>
    <row r="16" spans="1:7" ht="16.5" thickBot="1" x14ac:dyDescent="0.3">
      <c r="A16" s="470" t="s">
        <v>158</v>
      </c>
      <c r="B16" s="470"/>
      <c r="C16" s="470"/>
      <c r="D16" s="470"/>
      <c r="E16" s="470"/>
      <c r="F16" s="470"/>
      <c r="G16" s="470"/>
    </row>
    <row r="17" spans="1:7" ht="16.5" thickBot="1" x14ac:dyDescent="0.3">
      <c r="A17" s="104" t="s">
        <v>58</v>
      </c>
      <c r="B17" s="84">
        <v>2016</v>
      </c>
      <c r="C17" s="84">
        <v>2015</v>
      </c>
      <c r="D17" s="84">
        <v>2014</v>
      </c>
      <c r="E17" s="84">
        <v>2013</v>
      </c>
      <c r="F17" s="84">
        <v>2012</v>
      </c>
      <c r="G17" s="84">
        <v>2011</v>
      </c>
    </row>
    <row r="18" spans="1:7" x14ac:dyDescent="0.25">
      <c r="A18" s="127">
        <v>1</v>
      </c>
      <c r="B18" s="81">
        <f t="shared" ref="B18:G21" si="2">+B11+B4</f>
        <v>3255</v>
      </c>
      <c r="C18" s="81">
        <f t="shared" si="2"/>
        <v>3349</v>
      </c>
      <c r="D18" s="81">
        <f t="shared" si="2"/>
        <v>3484</v>
      </c>
      <c r="E18" s="81">
        <f t="shared" si="2"/>
        <v>3732</v>
      </c>
      <c r="F18" s="81">
        <f t="shared" si="2"/>
        <v>3944</v>
      </c>
      <c r="G18" s="81">
        <f t="shared" si="2"/>
        <v>4354</v>
      </c>
    </row>
    <row r="19" spans="1:7" x14ac:dyDescent="0.25">
      <c r="A19" s="127">
        <v>2</v>
      </c>
      <c r="B19" s="81">
        <f t="shared" si="2"/>
        <v>1508</v>
      </c>
      <c r="C19" s="81">
        <f t="shared" si="2"/>
        <v>1647</v>
      </c>
      <c r="D19" s="81">
        <f t="shared" si="2"/>
        <v>1773</v>
      </c>
      <c r="E19" s="81">
        <f t="shared" si="2"/>
        <v>2106</v>
      </c>
      <c r="F19" s="81">
        <f t="shared" si="2"/>
        <v>2347</v>
      </c>
      <c r="G19" s="81">
        <f t="shared" si="2"/>
        <v>2258</v>
      </c>
    </row>
    <row r="20" spans="1:7" x14ac:dyDescent="0.25">
      <c r="A20" s="113" t="s">
        <v>3</v>
      </c>
      <c r="B20" s="81">
        <f t="shared" si="2"/>
        <v>0</v>
      </c>
      <c r="C20" s="81">
        <f t="shared" si="2"/>
        <v>0</v>
      </c>
      <c r="D20" s="81">
        <f t="shared" si="2"/>
        <v>0</v>
      </c>
      <c r="E20" s="81">
        <f t="shared" si="2"/>
        <v>0</v>
      </c>
      <c r="F20" s="81">
        <f t="shared" si="2"/>
        <v>0</v>
      </c>
      <c r="G20" s="81">
        <f t="shared" si="2"/>
        <v>0</v>
      </c>
    </row>
    <row r="21" spans="1:7" x14ac:dyDescent="0.25">
      <c r="A21" s="113">
        <v>3</v>
      </c>
      <c r="B21" s="81">
        <f t="shared" si="2"/>
        <v>182</v>
      </c>
      <c r="C21" s="81">
        <f t="shared" si="2"/>
        <v>198</v>
      </c>
      <c r="D21" s="81">
        <f t="shared" si="2"/>
        <v>251</v>
      </c>
      <c r="E21" s="81">
        <f t="shared" si="2"/>
        <v>289</v>
      </c>
      <c r="F21" s="81">
        <f t="shared" si="2"/>
        <v>358</v>
      </c>
      <c r="G21" s="81">
        <f t="shared" si="2"/>
        <v>456</v>
      </c>
    </row>
    <row r="22" spans="1:7" x14ac:dyDescent="0.25">
      <c r="A22" s="113" t="s">
        <v>56</v>
      </c>
      <c r="B22" s="47">
        <f t="shared" ref="B22:G22" si="3">SUM(B18:B21)</f>
        <v>4945</v>
      </c>
      <c r="C22" s="47">
        <f t="shared" si="3"/>
        <v>5194</v>
      </c>
      <c r="D22" s="47">
        <f t="shared" si="3"/>
        <v>5508</v>
      </c>
      <c r="E22" s="47">
        <f t="shared" si="3"/>
        <v>6127</v>
      </c>
      <c r="F22" s="47">
        <f t="shared" si="3"/>
        <v>6649</v>
      </c>
      <c r="G22" s="47">
        <f t="shared" si="3"/>
        <v>7068</v>
      </c>
    </row>
    <row r="23" spans="1:7" s="57" customFormat="1" x14ac:dyDescent="0.25">
      <c r="A23" s="55"/>
      <c r="B23" s="55"/>
      <c r="C23" s="55"/>
      <c r="D23" s="55"/>
      <c r="E23" s="55"/>
      <c r="F23" s="55"/>
      <c r="G23" s="55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130" zoomScaleNormal="100" zoomScaleSheetLayoutView="130" workbookViewId="0">
      <selection sqref="A1:XFD1048576"/>
    </sheetView>
  </sheetViews>
  <sheetFormatPr defaultRowHeight="15.75" x14ac:dyDescent="0.25"/>
  <cols>
    <col min="1" max="1" width="17.75" customWidth="1"/>
    <col min="2" max="2" width="10.5" customWidth="1"/>
    <col min="3" max="3" width="6.625" customWidth="1"/>
    <col min="4" max="4" width="5" customWidth="1"/>
    <col min="5" max="5" width="4.3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471" t="s">
        <v>246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</row>
    <row r="2" spans="1:13" x14ac:dyDescent="0.25">
      <c r="A2" s="475" t="s">
        <v>213</v>
      </c>
      <c r="B2" s="472" t="s">
        <v>219</v>
      </c>
      <c r="C2" s="472" t="s">
        <v>54</v>
      </c>
      <c r="D2" s="472"/>
      <c r="E2" s="472"/>
      <c r="F2" s="472"/>
      <c r="G2" s="472" t="s">
        <v>55</v>
      </c>
      <c r="H2" s="472"/>
      <c r="I2" s="472"/>
      <c r="J2" s="472"/>
      <c r="K2" s="473" t="s">
        <v>56</v>
      </c>
      <c r="L2" s="474"/>
      <c r="M2" s="4"/>
    </row>
    <row r="3" spans="1:13" ht="48" thickBot="1" x14ac:dyDescent="0.3">
      <c r="A3" s="476"/>
      <c r="B3" s="477"/>
      <c r="C3" s="193" t="s">
        <v>0</v>
      </c>
      <c r="D3" s="194" t="s">
        <v>215</v>
      </c>
      <c r="E3" s="193" t="s">
        <v>1</v>
      </c>
      <c r="F3" s="194" t="s">
        <v>215</v>
      </c>
      <c r="G3" s="193" t="s">
        <v>0</v>
      </c>
      <c r="H3" s="194" t="s">
        <v>215</v>
      </c>
      <c r="I3" s="193" t="s">
        <v>1</v>
      </c>
      <c r="J3" s="194" t="s">
        <v>215</v>
      </c>
      <c r="K3" s="161" t="s">
        <v>212</v>
      </c>
      <c r="L3" s="195" t="s">
        <v>215</v>
      </c>
      <c r="M3" s="4"/>
    </row>
    <row r="4" spans="1:13" x14ac:dyDescent="0.25">
      <c r="A4" s="236" t="s">
        <v>275</v>
      </c>
      <c r="B4" s="12">
        <v>1</v>
      </c>
      <c r="C4" s="69">
        <v>122</v>
      </c>
      <c r="D4" s="69">
        <v>94</v>
      </c>
      <c r="E4" s="69"/>
      <c r="F4" s="69"/>
      <c r="G4" s="69">
        <v>31</v>
      </c>
      <c r="H4" s="69">
        <v>22</v>
      </c>
      <c r="I4" s="69">
        <v>1</v>
      </c>
      <c r="J4" s="69">
        <v>1</v>
      </c>
      <c r="K4" s="187">
        <f>+C4+E4+G4+I4</f>
        <v>154</v>
      </c>
      <c r="L4" s="192">
        <f>+D4+F4+H4+J4</f>
        <v>117</v>
      </c>
    </row>
    <row r="5" spans="1:13" x14ac:dyDescent="0.25">
      <c r="A5" s="162"/>
      <c r="B5" s="49">
        <v>2</v>
      </c>
      <c r="C5" s="2">
        <v>115</v>
      </c>
      <c r="D5" s="2">
        <v>89</v>
      </c>
      <c r="E5" s="2">
        <v>1</v>
      </c>
      <c r="F5" s="2">
        <v>1</v>
      </c>
      <c r="G5" s="2"/>
      <c r="H5" s="2"/>
      <c r="I5" s="2"/>
      <c r="J5" s="2"/>
      <c r="K5" s="66">
        <f t="shared" ref="K5:L38" si="0">+C5+E5+G5+I5</f>
        <v>116</v>
      </c>
      <c r="L5" s="189">
        <f t="shared" si="0"/>
        <v>90</v>
      </c>
    </row>
    <row r="6" spans="1:13" x14ac:dyDescent="0.25">
      <c r="A6" s="162"/>
      <c r="B6" s="49" t="s">
        <v>3</v>
      </c>
      <c r="C6" s="2"/>
      <c r="D6" s="2"/>
      <c r="E6" s="2"/>
      <c r="F6" s="2"/>
      <c r="G6" s="2"/>
      <c r="H6" s="2"/>
      <c r="I6" s="2"/>
      <c r="J6" s="2"/>
      <c r="K6" s="66">
        <f t="shared" si="0"/>
        <v>0</v>
      </c>
      <c r="L6" s="189">
        <f t="shared" si="0"/>
        <v>0</v>
      </c>
    </row>
    <row r="7" spans="1:13" x14ac:dyDescent="0.25">
      <c r="A7" s="162"/>
      <c r="B7" s="49">
        <v>3</v>
      </c>
      <c r="C7" s="2">
        <v>5</v>
      </c>
      <c r="D7" s="2">
        <v>3</v>
      </c>
      <c r="E7" s="2"/>
      <c r="F7" s="2"/>
      <c r="G7" s="2">
        <v>1</v>
      </c>
      <c r="H7" s="2">
        <v>1</v>
      </c>
      <c r="I7" s="2"/>
      <c r="J7" s="2"/>
      <c r="K7" s="66">
        <f t="shared" si="0"/>
        <v>6</v>
      </c>
      <c r="L7" s="189">
        <f t="shared" si="0"/>
        <v>4</v>
      </c>
    </row>
    <row r="8" spans="1:13" x14ac:dyDescent="0.25">
      <c r="A8" s="463" t="s">
        <v>285</v>
      </c>
      <c r="B8" s="464"/>
      <c r="C8" s="47">
        <f>SUM(C4:C7)</f>
        <v>242</v>
      </c>
      <c r="D8" s="47">
        <f>SUM(D4:D7)</f>
        <v>186</v>
      </c>
      <c r="E8" s="47">
        <f>SUM(E4:E7)</f>
        <v>1</v>
      </c>
      <c r="F8" s="47">
        <f>SUM(F4:F7)</f>
        <v>1</v>
      </c>
      <c r="G8" s="47">
        <f>SUM(G4:G7)</f>
        <v>32</v>
      </c>
      <c r="H8" s="47">
        <f t="shared" ref="H8:J8" si="1">SUM(H4:H7)</f>
        <v>23</v>
      </c>
      <c r="I8" s="47">
        <f t="shared" si="1"/>
        <v>1</v>
      </c>
      <c r="J8" s="47">
        <f t="shared" si="1"/>
        <v>1</v>
      </c>
      <c r="K8" s="66">
        <f>+C8+E8+G8+I8</f>
        <v>276</v>
      </c>
      <c r="L8" s="189">
        <f t="shared" si="0"/>
        <v>211</v>
      </c>
    </row>
    <row r="9" spans="1:13" x14ac:dyDescent="0.25">
      <c r="A9" s="190" t="s">
        <v>277</v>
      </c>
      <c r="B9" s="49">
        <v>1</v>
      </c>
      <c r="C9" s="2">
        <v>131</v>
      </c>
      <c r="D9" s="2">
        <v>80</v>
      </c>
      <c r="E9" s="2"/>
      <c r="F9" s="2"/>
      <c r="G9" s="2">
        <v>43</v>
      </c>
      <c r="H9" s="2">
        <v>25</v>
      </c>
      <c r="I9" s="2"/>
      <c r="J9" s="2"/>
      <c r="K9" s="66">
        <f t="shared" si="0"/>
        <v>174</v>
      </c>
      <c r="L9" s="189">
        <f t="shared" si="0"/>
        <v>105</v>
      </c>
    </row>
    <row r="10" spans="1:13" x14ac:dyDescent="0.25">
      <c r="A10" s="162"/>
      <c r="B10" s="49">
        <v>2</v>
      </c>
      <c r="C10" s="2">
        <v>138</v>
      </c>
      <c r="D10" s="2">
        <v>80</v>
      </c>
      <c r="E10" s="2">
        <v>1</v>
      </c>
      <c r="F10" s="2">
        <v>1</v>
      </c>
      <c r="G10" s="2">
        <v>59</v>
      </c>
      <c r="H10" s="2">
        <v>38</v>
      </c>
      <c r="I10" s="2">
        <v>2</v>
      </c>
      <c r="J10" s="2"/>
      <c r="K10" s="66">
        <f t="shared" si="0"/>
        <v>200</v>
      </c>
      <c r="L10" s="189">
        <f t="shared" si="0"/>
        <v>119</v>
      </c>
    </row>
    <row r="11" spans="1:13" x14ac:dyDescent="0.25">
      <c r="A11" s="162"/>
      <c r="B11" s="49" t="s">
        <v>3</v>
      </c>
      <c r="C11" s="2"/>
      <c r="D11" s="2"/>
      <c r="E11" s="2"/>
      <c r="F11" s="2"/>
      <c r="G11" s="2"/>
      <c r="H11" s="2"/>
      <c r="I11" s="2"/>
      <c r="J11" s="2"/>
      <c r="K11" s="66">
        <f t="shared" si="0"/>
        <v>0</v>
      </c>
      <c r="L11" s="189">
        <f t="shared" si="0"/>
        <v>0</v>
      </c>
    </row>
    <row r="12" spans="1:13" x14ac:dyDescent="0.25">
      <c r="A12" s="162"/>
      <c r="B12" s="49">
        <v>3</v>
      </c>
      <c r="C12" s="2">
        <v>3</v>
      </c>
      <c r="D12" s="2">
        <v>1</v>
      </c>
      <c r="E12" s="2">
        <v>1</v>
      </c>
      <c r="F12" s="2"/>
      <c r="G12" s="2">
        <v>15</v>
      </c>
      <c r="H12" s="2">
        <v>9</v>
      </c>
      <c r="I12" s="2"/>
      <c r="J12" s="2"/>
      <c r="K12" s="66">
        <f t="shared" si="0"/>
        <v>19</v>
      </c>
      <c r="L12" s="189">
        <f t="shared" si="0"/>
        <v>10</v>
      </c>
    </row>
    <row r="13" spans="1:13" x14ac:dyDescent="0.25">
      <c r="A13" s="463" t="s">
        <v>286</v>
      </c>
      <c r="B13" s="464"/>
      <c r="C13" s="47">
        <f>SUM(C9:C12)</f>
        <v>272</v>
      </c>
      <c r="D13" s="47">
        <f>SUM(D9:D12)</f>
        <v>161</v>
      </c>
      <c r="E13" s="47">
        <f>SUM(E9:E12)</f>
        <v>2</v>
      </c>
      <c r="F13" s="47">
        <f>SUM(F9:F12)</f>
        <v>1</v>
      </c>
      <c r="G13" s="47">
        <f t="shared" ref="G13:J13" si="2">SUM(G9:G12)</f>
        <v>117</v>
      </c>
      <c r="H13" s="47">
        <f t="shared" si="2"/>
        <v>72</v>
      </c>
      <c r="I13" s="47">
        <f t="shared" si="2"/>
        <v>2</v>
      </c>
      <c r="J13" s="47">
        <f t="shared" si="2"/>
        <v>0</v>
      </c>
      <c r="K13" s="66">
        <f t="shared" si="0"/>
        <v>393</v>
      </c>
      <c r="L13" s="189">
        <f t="shared" si="0"/>
        <v>234</v>
      </c>
    </row>
    <row r="14" spans="1:13" x14ac:dyDescent="0.25">
      <c r="A14" s="190" t="s">
        <v>281</v>
      </c>
      <c r="B14" s="49">
        <v>1</v>
      </c>
      <c r="C14" s="2">
        <v>13</v>
      </c>
      <c r="D14" s="2">
        <v>7</v>
      </c>
      <c r="E14" s="2">
        <v>1</v>
      </c>
      <c r="F14" s="2"/>
      <c r="G14" s="2">
        <v>3</v>
      </c>
      <c r="H14" s="2">
        <v>3</v>
      </c>
      <c r="I14" s="2"/>
      <c r="J14" s="2"/>
      <c r="K14" s="66">
        <f t="shared" si="0"/>
        <v>17</v>
      </c>
      <c r="L14" s="189">
        <f t="shared" si="0"/>
        <v>10</v>
      </c>
    </row>
    <row r="15" spans="1:13" x14ac:dyDescent="0.25">
      <c r="A15" s="162"/>
      <c r="B15" s="49">
        <v>2</v>
      </c>
      <c r="C15" s="2">
        <v>12</v>
      </c>
      <c r="D15" s="2">
        <v>6</v>
      </c>
      <c r="E15" s="2"/>
      <c r="F15" s="2"/>
      <c r="G15" s="2">
        <v>5</v>
      </c>
      <c r="H15" s="2">
        <v>3</v>
      </c>
      <c r="I15" s="2"/>
      <c r="J15" s="2"/>
      <c r="K15" s="66">
        <f t="shared" si="0"/>
        <v>17</v>
      </c>
      <c r="L15" s="189">
        <f t="shared" si="0"/>
        <v>9</v>
      </c>
    </row>
    <row r="16" spans="1:13" x14ac:dyDescent="0.25">
      <c r="A16" s="162"/>
      <c r="B16" s="49" t="s">
        <v>3</v>
      </c>
      <c r="C16" s="2"/>
      <c r="D16" s="2"/>
      <c r="E16" s="2"/>
      <c r="F16" s="2"/>
      <c r="G16" s="2"/>
      <c r="H16" s="2"/>
      <c r="I16" s="2"/>
      <c r="J16" s="2"/>
      <c r="K16" s="66">
        <f t="shared" si="0"/>
        <v>0</v>
      </c>
      <c r="L16" s="189">
        <f t="shared" si="0"/>
        <v>0</v>
      </c>
    </row>
    <row r="17" spans="1:12" x14ac:dyDescent="0.25">
      <c r="A17" s="162"/>
      <c r="B17" s="49">
        <v>3</v>
      </c>
      <c r="C17" s="2">
        <v>1</v>
      </c>
      <c r="D17" s="2"/>
      <c r="E17" s="2"/>
      <c r="F17" s="2"/>
      <c r="G17" s="2"/>
      <c r="H17" s="2"/>
      <c r="I17" s="2"/>
      <c r="J17" s="2"/>
      <c r="K17" s="66">
        <f t="shared" si="0"/>
        <v>1</v>
      </c>
      <c r="L17" s="189">
        <f t="shared" si="0"/>
        <v>0</v>
      </c>
    </row>
    <row r="18" spans="1:12" x14ac:dyDescent="0.25">
      <c r="A18" s="463" t="s">
        <v>287</v>
      </c>
      <c r="B18" s="464"/>
      <c r="C18" s="47">
        <f>SUM(C14:C17)</f>
        <v>26</v>
      </c>
      <c r="D18" s="47">
        <f>SUM(D14:D17)</f>
        <v>13</v>
      </c>
      <c r="E18" s="47">
        <f>SUM(E14:E17)</f>
        <v>1</v>
      </c>
      <c r="F18" s="47">
        <f>SUM(F14:F17)</f>
        <v>0</v>
      </c>
      <c r="G18" s="47">
        <f t="shared" ref="G18:I18" si="3">SUM(G14:G17)</f>
        <v>8</v>
      </c>
      <c r="H18" s="47">
        <f t="shared" si="3"/>
        <v>6</v>
      </c>
      <c r="I18" s="47">
        <f t="shared" si="3"/>
        <v>0</v>
      </c>
      <c r="J18" s="47">
        <f>SUM(J14:J17)</f>
        <v>0</v>
      </c>
      <c r="K18" s="66">
        <f t="shared" si="0"/>
        <v>35</v>
      </c>
      <c r="L18" s="189">
        <f t="shared" si="0"/>
        <v>19</v>
      </c>
    </row>
    <row r="19" spans="1:12" x14ac:dyDescent="0.25">
      <c r="A19" s="190" t="s">
        <v>279</v>
      </c>
      <c r="B19" s="49">
        <v>1</v>
      </c>
      <c r="C19" s="2">
        <v>209</v>
      </c>
      <c r="D19" s="2">
        <v>191</v>
      </c>
      <c r="E19" s="2">
        <v>1</v>
      </c>
      <c r="F19" s="2">
        <v>1</v>
      </c>
      <c r="G19" s="2">
        <v>98</v>
      </c>
      <c r="H19" s="2">
        <v>97</v>
      </c>
      <c r="I19" s="2"/>
      <c r="J19" s="2"/>
      <c r="K19" s="66">
        <f t="shared" si="0"/>
        <v>308</v>
      </c>
      <c r="L19" s="189">
        <f t="shared" si="0"/>
        <v>289</v>
      </c>
    </row>
    <row r="20" spans="1:12" x14ac:dyDescent="0.25">
      <c r="A20" s="162"/>
      <c r="B20" s="49">
        <v>2</v>
      </c>
      <c r="C20" s="2">
        <v>137</v>
      </c>
      <c r="D20" s="2">
        <v>122</v>
      </c>
      <c r="E20" s="2">
        <v>2</v>
      </c>
      <c r="F20" s="2">
        <v>2</v>
      </c>
      <c r="G20" s="2">
        <v>86</v>
      </c>
      <c r="H20" s="2">
        <v>84</v>
      </c>
      <c r="I20" s="2">
        <v>2</v>
      </c>
      <c r="J20" s="2">
        <v>2</v>
      </c>
      <c r="K20" s="66">
        <f t="shared" si="0"/>
        <v>227</v>
      </c>
      <c r="L20" s="189">
        <f t="shared" si="0"/>
        <v>210</v>
      </c>
    </row>
    <row r="21" spans="1:12" x14ac:dyDescent="0.25">
      <c r="A21" s="162"/>
      <c r="B21" s="49" t="s">
        <v>3</v>
      </c>
      <c r="C21" s="2"/>
      <c r="D21" s="2"/>
      <c r="E21" s="2"/>
      <c r="F21" s="2"/>
      <c r="G21" s="2"/>
      <c r="H21" s="2"/>
      <c r="I21" s="2"/>
      <c r="J21" s="2"/>
      <c r="K21" s="66">
        <f t="shared" si="0"/>
        <v>0</v>
      </c>
      <c r="L21" s="189">
        <f t="shared" si="0"/>
        <v>0</v>
      </c>
    </row>
    <row r="22" spans="1:12" x14ac:dyDescent="0.25">
      <c r="A22" s="162"/>
      <c r="B22" s="49">
        <v>3</v>
      </c>
      <c r="C22" s="2">
        <v>9</v>
      </c>
      <c r="D22" s="2">
        <v>6</v>
      </c>
      <c r="E22" s="2"/>
      <c r="F22" s="2"/>
      <c r="G22" s="2">
        <v>2</v>
      </c>
      <c r="H22" s="2">
        <v>3</v>
      </c>
      <c r="I22" s="2"/>
      <c r="J22" s="2"/>
      <c r="K22" s="66">
        <f t="shared" si="0"/>
        <v>11</v>
      </c>
      <c r="L22" s="189">
        <f t="shared" si="0"/>
        <v>9</v>
      </c>
    </row>
    <row r="23" spans="1:12" x14ac:dyDescent="0.25">
      <c r="A23" s="463" t="s">
        <v>288</v>
      </c>
      <c r="B23" s="464"/>
      <c r="C23" s="47">
        <f>SUM(C19:C22)</f>
        <v>355</v>
      </c>
      <c r="D23" s="47">
        <f>SUM(D19:D22)</f>
        <v>319</v>
      </c>
      <c r="E23" s="47">
        <f>SUM(E19:E22)</f>
        <v>3</v>
      </c>
      <c r="F23" s="47">
        <f>SUM(F19:F22)</f>
        <v>3</v>
      </c>
      <c r="G23" s="47">
        <f t="shared" ref="G23:J23" si="4">SUM(G19:G22)</f>
        <v>186</v>
      </c>
      <c r="H23" s="47">
        <f t="shared" si="4"/>
        <v>184</v>
      </c>
      <c r="I23" s="47">
        <f t="shared" si="4"/>
        <v>2</v>
      </c>
      <c r="J23" s="47">
        <f t="shared" si="4"/>
        <v>2</v>
      </c>
      <c r="K23" s="66">
        <f t="shared" si="0"/>
        <v>546</v>
      </c>
      <c r="L23" s="189">
        <f t="shared" si="0"/>
        <v>508</v>
      </c>
    </row>
    <row r="24" spans="1:12" x14ac:dyDescent="0.25">
      <c r="A24" s="190" t="s">
        <v>283</v>
      </c>
      <c r="B24" s="49">
        <v>1</v>
      </c>
      <c r="C24" s="2">
        <v>169</v>
      </c>
      <c r="D24" s="2">
        <v>154</v>
      </c>
      <c r="E24" s="2">
        <v>1</v>
      </c>
      <c r="F24" s="2">
        <v>1</v>
      </c>
      <c r="G24" s="2">
        <v>16</v>
      </c>
      <c r="H24" s="2">
        <v>12</v>
      </c>
      <c r="I24" s="2">
        <v>3</v>
      </c>
      <c r="J24" s="2">
        <v>2</v>
      </c>
      <c r="K24" s="66">
        <f t="shared" si="0"/>
        <v>189</v>
      </c>
      <c r="L24" s="189">
        <f t="shared" si="0"/>
        <v>169</v>
      </c>
    </row>
    <row r="25" spans="1:12" x14ac:dyDescent="0.25">
      <c r="A25" s="162"/>
      <c r="B25" s="49">
        <v>2</v>
      </c>
      <c r="C25" s="2">
        <v>96</v>
      </c>
      <c r="D25" s="2">
        <v>91</v>
      </c>
      <c r="E25" s="2"/>
      <c r="F25" s="2"/>
      <c r="G25" s="2">
        <v>84</v>
      </c>
      <c r="H25" s="2">
        <v>76</v>
      </c>
      <c r="I25" s="2">
        <v>7</v>
      </c>
      <c r="J25" s="2">
        <v>6</v>
      </c>
      <c r="K25" s="66">
        <f t="shared" si="0"/>
        <v>187</v>
      </c>
      <c r="L25" s="189">
        <f t="shared" si="0"/>
        <v>173</v>
      </c>
    </row>
    <row r="26" spans="1:12" x14ac:dyDescent="0.25">
      <c r="A26" s="162"/>
      <c r="B26" s="49" t="s">
        <v>3</v>
      </c>
      <c r="C26" s="2"/>
      <c r="D26" s="2"/>
      <c r="E26" s="2"/>
      <c r="F26" s="2"/>
      <c r="G26" s="2"/>
      <c r="H26" s="2"/>
      <c r="I26" s="2"/>
      <c r="J26" s="2"/>
      <c r="K26" s="66">
        <f t="shared" si="0"/>
        <v>0</v>
      </c>
      <c r="L26" s="189">
        <f t="shared" si="0"/>
        <v>0</v>
      </c>
    </row>
    <row r="27" spans="1:12" x14ac:dyDescent="0.25">
      <c r="A27" s="162"/>
      <c r="B27" s="49">
        <v>3</v>
      </c>
      <c r="C27" s="2">
        <v>4</v>
      </c>
      <c r="D27" s="2">
        <v>4</v>
      </c>
      <c r="E27" s="2"/>
      <c r="F27" s="2"/>
      <c r="G27" s="2">
        <v>2</v>
      </c>
      <c r="H27" s="2">
        <v>1</v>
      </c>
      <c r="I27" s="2">
        <v>2</v>
      </c>
      <c r="J27" s="2">
        <v>1</v>
      </c>
      <c r="K27" s="66">
        <f t="shared" si="0"/>
        <v>8</v>
      </c>
      <c r="L27" s="189">
        <f t="shared" si="0"/>
        <v>6</v>
      </c>
    </row>
    <row r="28" spans="1:12" ht="16.5" thickBot="1" x14ac:dyDescent="0.3">
      <c r="A28" s="463" t="s">
        <v>289</v>
      </c>
      <c r="B28" s="464"/>
      <c r="C28" s="47">
        <f>SUM(C24:C27)</f>
        <v>269</v>
      </c>
      <c r="D28" s="47">
        <f>SUM(D24:D27)</f>
        <v>249</v>
      </c>
      <c r="E28" s="47">
        <f>SUM(E24:E27)</f>
        <v>1</v>
      </c>
      <c r="F28" s="47">
        <f>SUM(F24:F27)</f>
        <v>1</v>
      </c>
      <c r="G28" s="47">
        <f t="shared" ref="G28:J28" si="5">SUM(G24:G27)</f>
        <v>102</v>
      </c>
      <c r="H28" s="47">
        <f t="shared" si="5"/>
        <v>89</v>
      </c>
      <c r="I28" s="47">
        <f t="shared" si="5"/>
        <v>12</v>
      </c>
      <c r="J28" s="47">
        <f t="shared" si="5"/>
        <v>9</v>
      </c>
      <c r="K28" s="66">
        <f t="shared" si="0"/>
        <v>384</v>
      </c>
      <c r="L28" s="189">
        <f t="shared" si="0"/>
        <v>348</v>
      </c>
    </row>
    <row r="29" spans="1:12" ht="16.5" hidden="1" thickBot="1" x14ac:dyDescent="0.3">
      <c r="A29" s="190" t="s">
        <v>156</v>
      </c>
      <c r="B29" s="49">
        <v>1</v>
      </c>
      <c r="C29" s="2"/>
      <c r="D29" s="2"/>
      <c r="E29" s="2"/>
      <c r="F29" s="2"/>
      <c r="G29" s="2"/>
      <c r="H29" s="2"/>
      <c r="I29" s="2"/>
      <c r="J29" s="2"/>
      <c r="K29" s="66">
        <f t="shared" si="0"/>
        <v>0</v>
      </c>
      <c r="L29" s="189">
        <f t="shared" si="0"/>
        <v>0</v>
      </c>
    </row>
    <row r="30" spans="1:12" ht="16.5" hidden="1" thickBot="1" x14ac:dyDescent="0.3">
      <c r="A30" s="188"/>
      <c r="B30" s="49">
        <v>2</v>
      </c>
      <c r="C30" s="2"/>
      <c r="D30" s="2"/>
      <c r="E30" s="2"/>
      <c r="F30" s="2"/>
      <c r="G30" s="2"/>
      <c r="H30" s="2"/>
      <c r="I30" s="2"/>
      <c r="J30" s="2"/>
      <c r="K30" s="66">
        <f t="shared" si="0"/>
        <v>0</v>
      </c>
      <c r="L30" s="189">
        <f t="shared" si="0"/>
        <v>0</v>
      </c>
    </row>
    <row r="31" spans="1:12" ht="16.5" hidden="1" thickBot="1" x14ac:dyDescent="0.3">
      <c r="A31" s="188"/>
      <c r="B31" s="49" t="s">
        <v>3</v>
      </c>
      <c r="C31" s="2"/>
      <c r="D31" s="2"/>
      <c r="E31" s="2"/>
      <c r="F31" s="2"/>
      <c r="G31" s="2"/>
      <c r="H31" s="2"/>
      <c r="I31" s="2"/>
      <c r="J31" s="2"/>
      <c r="K31" s="66">
        <f t="shared" si="0"/>
        <v>0</v>
      </c>
      <c r="L31" s="189">
        <f t="shared" si="0"/>
        <v>0</v>
      </c>
    </row>
    <row r="32" spans="1:12" ht="16.5" hidden="1" thickBot="1" x14ac:dyDescent="0.3">
      <c r="A32" s="188"/>
      <c r="B32" s="49">
        <v>3</v>
      </c>
      <c r="C32" s="2"/>
      <c r="D32" s="2"/>
      <c r="E32" s="2"/>
      <c r="F32" s="2"/>
      <c r="G32" s="2"/>
      <c r="H32" s="2"/>
      <c r="I32" s="2"/>
      <c r="J32" s="2"/>
      <c r="K32" s="66">
        <f t="shared" si="0"/>
        <v>0</v>
      </c>
      <c r="L32" s="189">
        <f t="shared" si="0"/>
        <v>0</v>
      </c>
    </row>
    <row r="33" spans="1:12" ht="16.5" hidden="1" thickBot="1" x14ac:dyDescent="0.3">
      <c r="A33" s="465" t="s">
        <v>160</v>
      </c>
      <c r="B33" s="466"/>
      <c r="C33" s="121">
        <f t="shared" ref="C33:J33" si="6">SUM(C29:C32)</f>
        <v>0</v>
      </c>
      <c r="D33" s="121">
        <f t="shared" si="6"/>
        <v>0</v>
      </c>
      <c r="E33" s="121">
        <f t="shared" si="6"/>
        <v>0</v>
      </c>
      <c r="F33" s="121">
        <f t="shared" si="6"/>
        <v>0</v>
      </c>
      <c r="G33" s="121">
        <f t="shared" si="6"/>
        <v>0</v>
      </c>
      <c r="H33" s="121">
        <f t="shared" si="6"/>
        <v>0</v>
      </c>
      <c r="I33" s="121">
        <f t="shared" si="6"/>
        <v>0</v>
      </c>
      <c r="J33" s="121">
        <f t="shared" si="6"/>
        <v>0</v>
      </c>
      <c r="K33" s="119">
        <f t="shared" si="0"/>
        <v>0</v>
      </c>
      <c r="L33" s="196">
        <f t="shared" si="0"/>
        <v>0</v>
      </c>
    </row>
    <row r="34" spans="1:12" x14ac:dyDescent="0.25">
      <c r="A34" s="231" t="s">
        <v>161</v>
      </c>
      <c r="B34" s="197">
        <v>1</v>
      </c>
      <c r="C34" s="174">
        <f>+C4+C9+C14+C19+C24+C29</f>
        <v>644</v>
      </c>
      <c r="D34" s="174">
        <f t="shared" ref="C34:J38" si="7">+D4+D9+D14+D19+D24+D29</f>
        <v>526</v>
      </c>
      <c r="E34" s="174">
        <f t="shared" si="7"/>
        <v>3</v>
      </c>
      <c r="F34" s="174">
        <f t="shared" si="7"/>
        <v>2</v>
      </c>
      <c r="G34" s="174">
        <f t="shared" si="7"/>
        <v>191</v>
      </c>
      <c r="H34" s="174">
        <f t="shared" si="7"/>
        <v>159</v>
      </c>
      <c r="I34" s="174">
        <f t="shared" si="7"/>
        <v>4</v>
      </c>
      <c r="J34" s="174">
        <f>+J4+J9+J14+J19+J24+J29</f>
        <v>3</v>
      </c>
      <c r="K34" s="198">
        <f>+C34+E34+G34+I34</f>
        <v>842</v>
      </c>
      <c r="L34" s="175">
        <f t="shared" si="0"/>
        <v>690</v>
      </c>
    </row>
    <row r="35" spans="1:12" x14ac:dyDescent="0.25">
      <c r="A35" s="232"/>
      <c r="B35" s="113">
        <v>2</v>
      </c>
      <c r="C35" s="47">
        <f t="shared" si="7"/>
        <v>498</v>
      </c>
      <c r="D35" s="47">
        <f t="shared" si="7"/>
        <v>388</v>
      </c>
      <c r="E35" s="47">
        <f t="shared" si="7"/>
        <v>4</v>
      </c>
      <c r="F35" s="47">
        <f t="shared" si="7"/>
        <v>4</v>
      </c>
      <c r="G35" s="47">
        <f t="shared" si="7"/>
        <v>234</v>
      </c>
      <c r="H35" s="47">
        <f t="shared" si="7"/>
        <v>201</v>
      </c>
      <c r="I35" s="47">
        <f t="shared" si="7"/>
        <v>11</v>
      </c>
      <c r="J35" s="47">
        <f t="shared" si="7"/>
        <v>8</v>
      </c>
      <c r="K35" s="66">
        <f t="shared" si="0"/>
        <v>747</v>
      </c>
      <c r="L35" s="189">
        <f t="shared" si="0"/>
        <v>601</v>
      </c>
    </row>
    <row r="36" spans="1:12" x14ac:dyDescent="0.25">
      <c r="A36" s="232"/>
      <c r="B36" s="113" t="s">
        <v>3</v>
      </c>
      <c r="C36" s="47">
        <f t="shared" si="7"/>
        <v>0</v>
      </c>
      <c r="D36" s="47">
        <f t="shared" si="7"/>
        <v>0</v>
      </c>
      <c r="E36" s="47">
        <f t="shared" si="7"/>
        <v>0</v>
      </c>
      <c r="F36" s="47">
        <f t="shared" si="7"/>
        <v>0</v>
      </c>
      <c r="G36" s="47">
        <f t="shared" si="7"/>
        <v>0</v>
      </c>
      <c r="H36" s="47">
        <f t="shared" si="7"/>
        <v>0</v>
      </c>
      <c r="I36" s="47">
        <f t="shared" si="7"/>
        <v>0</v>
      </c>
      <c r="J36" s="47">
        <f t="shared" si="7"/>
        <v>0</v>
      </c>
      <c r="K36" s="66">
        <f t="shared" si="0"/>
        <v>0</v>
      </c>
      <c r="L36" s="189">
        <f t="shared" si="0"/>
        <v>0</v>
      </c>
    </row>
    <row r="37" spans="1:12" ht="16.5" thickBot="1" x14ac:dyDescent="0.3">
      <c r="A37" s="199"/>
      <c r="B37" s="120">
        <v>3</v>
      </c>
      <c r="C37" s="121">
        <f t="shared" si="7"/>
        <v>22</v>
      </c>
      <c r="D37" s="121">
        <f t="shared" si="7"/>
        <v>14</v>
      </c>
      <c r="E37" s="121">
        <f t="shared" si="7"/>
        <v>1</v>
      </c>
      <c r="F37" s="121">
        <f>+F7+F12+F17+F22+F27+F32</f>
        <v>0</v>
      </c>
      <c r="G37" s="121">
        <f t="shared" si="7"/>
        <v>20</v>
      </c>
      <c r="H37" s="121">
        <f t="shared" si="7"/>
        <v>14</v>
      </c>
      <c r="I37" s="121">
        <f t="shared" si="7"/>
        <v>2</v>
      </c>
      <c r="J37" s="121">
        <f>+J7+J12+J17+J22+J27+J32</f>
        <v>1</v>
      </c>
      <c r="K37" s="119">
        <f t="shared" si="0"/>
        <v>45</v>
      </c>
      <c r="L37" s="196">
        <f t="shared" si="0"/>
        <v>29</v>
      </c>
    </row>
    <row r="38" spans="1:12" ht="16.5" thickBot="1" x14ac:dyDescent="0.3">
      <c r="A38" s="458" t="s">
        <v>159</v>
      </c>
      <c r="B38" s="459"/>
      <c r="C38" s="170">
        <f t="shared" si="7"/>
        <v>1164</v>
      </c>
      <c r="D38" s="170">
        <f t="shared" si="7"/>
        <v>928</v>
      </c>
      <c r="E38" s="170">
        <f t="shared" si="7"/>
        <v>8</v>
      </c>
      <c r="F38" s="170">
        <f t="shared" si="7"/>
        <v>6</v>
      </c>
      <c r="G38" s="170">
        <f t="shared" si="7"/>
        <v>445</v>
      </c>
      <c r="H38" s="170">
        <f t="shared" si="7"/>
        <v>374</v>
      </c>
      <c r="I38" s="170">
        <f t="shared" si="7"/>
        <v>17</v>
      </c>
      <c r="J38" s="170">
        <f t="shared" si="7"/>
        <v>12</v>
      </c>
      <c r="K38" s="200">
        <f t="shared" si="0"/>
        <v>1634</v>
      </c>
      <c r="L38" s="171">
        <f t="shared" si="0"/>
        <v>1320</v>
      </c>
    </row>
    <row r="39" spans="1:12" x14ac:dyDescent="0.25">
      <c r="A39" s="16"/>
    </row>
    <row r="40" spans="1:12" x14ac:dyDescent="0.25">
      <c r="A40" t="s">
        <v>57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20.25" x14ac:dyDescent="0.3">
      <c r="A1" s="484" t="s">
        <v>247</v>
      </c>
      <c r="B1" s="484"/>
      <c r="C1" s="484"/>
      <c r="D1" s="484"/>
      <c r="E1" s="484"/>
      <c r="F1" s="484"/>
      <c r="G1" s="484"/>
      <c r="H1" s="484"/>
      <c r="I1" s="484"/>
      <c r="J1" s="484"/>
    </row>
    <row r="2" spans="1:11" ht="16.5" thickBot="1" x14ac:dyDescent="0.3">
      <c r="A2" s="478" t="s">
        <v>54</v>
      </c>
      <c r="B2" s="479"/>
      <c r="C2" s="479"/>
      <c r="D2" s="479"/>
      <c r="E2" s="479"/>
      <c r="F2" s="479"/>
      <c r="G2" s="479"/>
      <c r="H2" s="479"/>
      <c r="I2" s="479"/>
      <c r="J2" s="480"/>
      <c r="K2" s="15"/>
    </row>
    <row r="3" spans="1:11" ht="30.75" thickBot="1" x14ac:dyDescent="0.3">
      <c r="A3" s="70" t="s">
        <v>68</v>
      </c>
      <c r="B3" s="77" t="s">
        <v>59</v>
      </c>
      <c r="C3" s="77" t="s">
        <v>60</v>
      </c>
      <c r="D3" s="78" t="s">
        <v>61</v>
      </c>
      <c r="E3" s="78" t="s">
        <v>62</v>
      </c>
      <c r="F3" s="78" t="s">
        <v>63</v>
      </c>
      <c r="G3" s="79" t="s">
        <v>64</v>
      </c>
      <c r="H3" s="79" t="s">
        <v>65</v>
      </c>
      <c r="I3" s="79" t="s">
        <v>66</v>
      </c>
      <c r="J3" s="80" t="s">
        <v>67</v>
      </c>
    </row>
    <row r="4" spans="1:11" ht="30" x14ac:dyDescent="0.25">
      <c r="A4" s="75" t="s">
        <v>20</v>
      </c>
      <c r="B4" s="76">
        <v>322</v>
      </c>
      <c r="C4" s="76">
        <v>1025</v>
      </c>
      <c r="D4" s="76">
        <v>1025</v>
      </c>
      <c r="E4" s="76">
        <v>772</v>
      </c>
      <c r="F4" s="76">
        <v>448</v>
      </c>
      <c r="G4" s="115">
        <v>3.1832298136645965</v>
      </c>
      <c r="H4" s="115">
        <v>0.75317073170731708</v>
      </c>
      <c r="I4" s="115">
        <v>0.5803108808290155</v>
      </c>
      <c r="J4" s="115">
        <v>1.3913043478260869</v>
      </c>
    </row>
    <row r="5" spans="1:11" x14ac:dyDescent="0.25">
      <c r="A5" s="28" t="s">
        <v>21</v>
      </c>
      <c r="B5" s="76">
        <v>110</v>
      </c>
      <c r="C5" s="76">
        <v>145</v>
      </c>
      <c r="D5" s="76">
        <v>129</v>
      </c>
      <c r="E5" s="76">
        <v>127</v>
      </c>
      <c r="F5" s="76">
        <v>76</v>
      </c>
      <c r="G5" s="116">
        <v>1.3181818181818181</v>
      </c>
      <c r="H5" s="116">
        <v>0.98449612403100772</v>
      </c>
      <c r="I5" s="116">
        <v>0.59842519685039375</v>
      </c>
      <c r="J5" s="116">
        <v>0.69090909090909092</v>
      </c>
    </row>
    <row r="6" spans="1:11" x14ac:dyDescent="0.25">
      <c r="A6" s="28" t="s">
        <v>22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116">
        <v>0</v>
      </c>
      <c r="H6" s="116">
        <v>0</v>
      </c>
      <c r="I6" s="116">
        <v>0</v>
      </c>
      <c r="J6" s="116">
        <v>0</v>
      </c>
    </row>
    <row r="7" spans="1:11" x14ac:dyDescent="0.25">
      <c r="A7" s="28" t="s">
        <v>23</v>
      </c>
      <c r="B7" s="76">
        <v>180</v>
      </c>
      <c r="C7" s="76">
        <v>340</v>
      </c>
      <c r="D7" s="76">
        <v>279</v>
      </c>
      <c r="E7" s="76">
        <v>180</v>
      </c>
      <c r="F7" s="76">
        <v>120</v>
      </c>
      <c r="G7" s="116">
        <v>1.8888888888888888</v>
      </c>
      <c r="H7" s="116">
        <v>0.64516129032258063</v>
      </c>
      <c r="I7" s="116">
        <v>0.66666666666666663</v>
      </c>
      <c r="J7" s="116">
        <v>0.66666666666666663</v>
      </c>
    </row>
    <row r="8" spans="1:11" x14ac:dyDescent="0.25">
      <c r="A8" s="28" t="s">
        <v>24</v>
      </c>
      <c r="B8" s="76">
        <v>0</v>
      </c>
      <c r="C8" s="76">
        <v>0</v>
      </c>
      <c r="D8" s="76">
        <v>0</v>
      </c>
      <c r="E8" s="76">
        <v>0</v>
      </c>
      <c r="F8" s="76">
        <v>0</v>
      </c>
      <c r="G8" s="116">
        <v>0</v>
      </c>
      <c r="H8" s="116">
        <v>0</v>
      </c>
      <c r="I8" s="116">
        <v>0</v>
      </c>
      <c r="J8" s="116">
        <v>0</v>
      </c>
    </row>
    <row r="9" spans="1:11" x14ac:dyDescent="0.25">
      <c r="A9" s="28" t="s">
        <v>25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116">
        <v>0</v>
      </c>
      <c r="H9" s="116">
        <v>0</v>
      </c>
      <c r="I9" s="116">
        <v>0</v>
      </c>
      <c r="J9" s="116">
        <v>0</v>
      </c>
    </row>
    <row r="10" spans="1:11" x14ac:dyDescent="0.25">
      <c r="A10" s="28" t="s">
        <v>26</v>
      </c>
      <c r="B10" s="76">
        <v>150</v>
      </c>
      <c r="C10" s="76">
        <v>357</v>
      </c>
      <c r="D10" s="76">
        <v>272</v>
      </c>
      <c r="E10" s="76">
        <v>272</v>
      </c>
      <c r="F10" s="76">
        <v>173</v>
      </c>
      <c r="G10" s="116">
        <v>2.38</v>
      </c>
      <c r="H10" s="116">
        <v>1</v>
      </c>
      <c r="I10" s="116">
        <v>0.63602941176470584</v>
      </c>
      <c r="J10" s="116">
        <v>1.1533333333333333</v>
      </c>
    </row>
    <row r="11" spans="1:11" x14ac:dyDescent="0.25">
      <c r="A11" s="28" t="s">
        <v>27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116">
        <v>0</v>
      </c>
      <c r="H11" s="116">
        <v>0</v>
      </c>
      <c r="I11" s="116">
        <v>0</v>
      </c>
      <c r="J11" s="116">
        <v>0</v>
      </c>
    </row>
    <row r="12" spans="1:11" x14ac:dyDescent="0.25">
      <c r="A12" s="28" t="s">
        <v>28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116">
        <v>0</v>
      </c>
      <c r="H12" s="116">
        <v>0</v>
      </c>
      <c r="I12" s="116">
        <v>0</v>
      </c>
      <c r="J12" s="116">
        <v>0</v>
      </c>
    </row>
    <row r="13" spans="1:11" x14ac:dyDescent="0.25">
      <c r="A13" s="28" t="s">
        <v>29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116">
        <v>0</v>
      </c>
      <c r="H13" s="116">
        <v>0</v>
      </c>
      <c r="I13" s="116">
        <v>0</v>
      </c>
      <c r="J13" s="116">
        <v>0</v>
      </c>
    </row>
    <row r="14" spans="1:11" x14ac:dyDescent="0.25">
      <c r="A14" s="28" t="s">
        <v>30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116">
        <v>0</v>
      </c>
      <c r="H14" s="116">
        <v>0</v>
      </c>
      <c r="I14" s="116">
        <v>0</v>
      </c>
      <c r="J14" s="116">
        <v>0</v>
      </c>
    </row>
    <row r="15" spans="1:11" ht="30" x14ac:dyDescent="0.25">
      <c r="A15" s="28" t="s">
        <v>31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116">
        <v>0</v>
      </c>
      <c r="H15" s="116">
        <v>0</v>
      </c>
      <c r="I15" s="116">
        <v>0</v>
      </c>
      <c r="J15" s="116">
        <v>0</v>
      </c>
    </row>
    <row r="16" spans="1:11" x14ac:dyDescent="0.25">
      <c r="A16" s="28" t="s">
        <v>32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116">
        <v>0</v>
      </c>
      <c r="H16" s="116">
        <v>0</v>
      </c>
      <c r="I16" s="116">
        <v>0</v>
      </c>
      <c r="J16" s="116">
        <v>0</v>
      </c>
    </row>
    <row r="17" spans="1:10" x14ac:dyDescent="0.25">
      <c r="A17" s="28" t="s">
        <v>33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116">
        <v>0</v>
      </c>
      <c r="H17" s="116">
        <v>0</v>
      </c>
      <c r="I17" s="116">
        <v>0</v>
      </c>
      <c r="J17" s="116">
        <v>0</v>
      </c>
    </row>
    <row r="18" spans="1:10" x14ac:dyDescent="0.25">
      <c r="A18" s="28" t="s">
        <v>34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116">
        <v>0</v>
      </c>
      <c r="H18" s="116">
        <v>0</v>
      </c>
      <c r="I18" s="116">
        <v>0</v>
      </c>
      <c r="J18" s="116">
        <v>0</v>
      </c>
    </row>
    <row r="19" spans="1:10" x14ac:dyDescent="0.25">
      <c r="A19" s="28" t="s">
        <v>35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116">
        <v>0</v>
      </c>
      <c r="H19" s="116">
        <v>0</v>
      </c>
      <c r="I19" s="116">
        <v>0</v>
      </c>
      <c r="J19" s="116">
        <v>0</v>
      </c>
    </row>
    <row r="20" spans="1:10" x14ac:dyDescent="0.25">
      <c r="A20" s="28" t="s">
        <v>36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116">
        <v>0</v>
      </c>
      <c r="H20" s="116">
        <v>0</v>
      </c>
      <c r="I20" s="116">
        <v>0</v>
      </c>
      <c r="J20" s="116">
        <v>0</v>
      </c>
    </row>
    <row r="21" spans="1:10" x14ac:dyDescent="0.25">
      <c r="A21" s="28" t="s">
        <v>37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116">
        <v>0</v>
      </c>
      <c r="H21" s="116">
        <v>0</v>
      </c>
      <c r="I21" s="116">
        <v>0</v>
      </c>
      <c r="J21" s="116">
        <v>0</v>
      </c>
    </row>
    <row r="22" spans="1:10" x14ac:dyDescent="0.25">
      <c r="A22" s="28" t="s">
        <v>38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116">
        <v>0</v>
      </c>
      <c r="H22" s="116">
        <v>0</v>
      </c>
      <c r="I22" s="116">
        <v>0</v>
      </c>
      <c r="J22" s="116">
        <v>0</v>
      </c>
    </row>
    <row r="23" spans="1:10" x14ac:dyDescent="0.25">
      <c r="A23" s="28" t="s">
        <v>39</v>
      </c>
      <c r="B23" s="76">
        <v>500</v>
      </c>
      <c r="C23" s="76">
        <v>534</v>
      </c>
      <c r="D23" s="76">
        <v>534</v>
      </c>
      <c r="E23" s="76">
        <v>388</v>
      </c>
      <c r="F23" s="76">
        <v>222</v>
      </c>
      <c r="G23" s="116">
        <v>1.0680000000000001</v>
      </c>
      <c r="H23" s="116">
        <v>0.72659176029962547</v>
      </c>
      <c r="I23" s="116">
        <v>0.57216494845360821</v>
      </c>
      <c r="J23" s="116">
        <v>0.44400000000000001</v>
      </c>
    </row>
    <row r="24" spans="1:10" x14ac:dyDescent="0.25">
      <c r="A24" s="28" t="s">
        <v>40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116">
        <v>0</v>
      </c>
      <c r="H24" s="116">
        <v>0</v>
      </c>
      <c r="I24" s="116">
        <v>0</v>
      </c>
      <c r="J24" s="116">
        <v>0</v>
      </c>
    </row>
    <row r="25" spans="1:10" x14ac:dyDescent="0.25">
      <c r="A25" s="28" t="s">
        <v>41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116">
        <v>0</v>
      </c>
      <c r="H25" s="116">
        <v>0</v>
      </c>
      <c r="I25" s="116">
        <v>0</v>
      </c>
      <c r="J25" s="116">
        <v>0</v>
      </c>
    </row>
    <row r="26" spans="1:10" x14ac:dyDescent="0.25">
      <c r="A26" s="28" t="s">
        <v>42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116">
        <v>0</v>
      </c>
      <c r="H26" s="116">
        <v>0</v>
      </c>
      <c r="I26" s="116">
        <v>0</v>
      </c>
      <c r="J26" s="116">
        <v>0</v>
      </c>
    </row>
    <row r="27" spans="1:10" x14ac:dyDescent="0.25">
      <c r="A27" s="28" t="s">
        <v>43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116">
        <v>0</v>
      </c>
      <c r="H27" s="116">
        <v>0</v>
      </c>
      <c r="I27" s="116">
        <v>0</v>
      </c>
      <c r="J27" s="116">
        <v>0</v>
      </c>
    </row>
    <row r="28" spans="1:10" x14ac:dyDescent="0.25">
      <c r="A28" s="28" t="s">
        <v>44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116">
        <v>0</v>
      </c>
      <c r="H28" s="116">
        <v>0</v>
      </c>
      <c r="I28" s="116">
        <v>0</v>
      </c>
      <c r="J28" s="116">
        <v>0</v>
      </c>
    </row>
    <row r="29" spans="1:10" x14ac:dyDescent="0.25">
      <c r="A29" s="28" t="s">
        <v>45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116">
        <v>0</v>
      </c>
      <c r="H29" s="116">
        <v>0</v>
      </c>
      <c r="I29" s="116">
        <v>0</v>
      </c>
      <c r="J29" s="116">
        <v>0</v>
      </c>
    </row>
    <row r="30" spans="1:10" ht="30" x14ac:dyDescent="0.25">
      <c r="A30" s="29" t="s">
        <v>46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116">
        <v>0</v>
      </c>
      <c r="H30" s="116">
        <v>0</v>
      </c>
      <c r="I30" s="116">
        <v>0</v>
      </c>
      <c r="J30" s="116">
        <v>0</v>
      </c>
    </row>
    <row r="31" spans="1:10" x14ac:dyDescent="0.25">
      <c r="A31" s="114" t="s">
        <v>56</v>
      </c>
      <c r="B31" s="46">
        <v>1262</v>
      </c>
      <c r="C31" s="46">
        <v>2401</v>
      </c>
      <c r="D31" s="46">
        <v>2239</v>
      </c>
      <c r="E31" s="46">
        <v>1739</v>
      </c>
      <c r="F31" s="46">
        <v>1039</v>
      </c>
      <c r="G31" s="116">
        <v>1.9025356576862125</v>
      </c>
      <c r="H31" s="116">
        <v>0.77668602054488611</v>
      </c>
      <c r="I31" s="116">
        <v>0.59746981023576773</v>
      </c>
      <c r="J31" s="237">
        <v>0.8232963549920761</v>
      </c>
    </row>
    <row r="32" spans="1:10" x14ac:dyDescent="0.25">
      <c r="A32" s="30"/>
      <c r="B32" s="31"/>
      <c r="C32" s="31"/>
      <c r="D32" s="31"/>
      <c r="E32" s="31"/>
      <c r="F32" s="31"/>
      <c r="G32" s="31"/>
      <c r="H32" s="31"/>
      <c r="J32" s="31"/>
    </row>
    <row r="33" spans="1:10" ht="16.5" thickBot="1" x14ac:dyDescent="0.3">
      <c r="A33" s="481" t="s">
        <v>55</v>
      </c>
      <c r="B33" s="482"/>
      <c r="C33" s="482"/>
      <c r="D33" s="482"/>
      <c r="E33" s="482"/>
      <c r="F33" s="482"/>
      <c r="G33" s="482"/>
      <c r="H33" s="482"/>
      <c r="I33" s="482"/>
      <c r="J33" s="483"/>
    </row>
    <row r="34" spans="1:10" ht="32.25" thickBot="1" x14ac:dyDescent="0.3">
      <c r="A34" s="70" t="s">
        <v>68</v>
      </c>
      <c r="B34" s="71" t="s">
        <v>59</v>
      </c>
      <c r="C34" s="71" t="s">
        <v>60</v>
      </c>
      <c r="D34" s="72" t="s">
        <v>61</v>
      </c>
      <c r="E34" s="72" t="s">
        <v>62</v>
      </c>
      <c r="F34" s="72" t="s">
        <v>63</v>
      </c>
      <c r="G34" s="73" t="s">
        <v>64</v>
      </c>
      <c r="H34" s="73" t="s">
        <v>65</v>
      </c>
      <c r="I34" s="73" t="s">
        <v>66</v>
      </c>
      <c r="J34" s="74" t="s">
        <v>67</v>
      </c>
    </row>
    <row r="35" spans="1:10" ht="31.5" x14ac:dyDescent="0.25">
      <c r="A35" s="68" t="s">
        <v>20</v>
      </c>
      <c r="B35" s="69">
        <v>210</v>
      </c>
      <c r="C35" s="69">
        <v>247</v>
      </c>
      <c r="D35" s="69">
        <v>247</v>
      </c>
      <c r="E35" s="69">
        <v>237</v>
      </c>
      <c r="F35" s="69">
        <v>161</v>
      </c>
      <c r="G35" s="115">
        <v>1.1761904761904762</v>
      </c>
      <c r="H35" s="115">
        <v>0.95951417004048578</v>
      </c>
      <c r="I35" s="115">
        <v>0.67932489451476796</v>
      </c>
      <c r="J35" s="115">
        <v>0.76666666666666672</v>
      </c>
    </row>
    <row r="36" spans="1:10" x14ac:dyDescent="0.25">
      <c r="A36" s="18" t="s">
        <v>21</v>
      </c>
      <c r="B36" s="69">
        <v>30</v>
      </c>
      <c r="C36" s="69">
        <v>35</v>
      </c>
      <c r="D36" s="69">
        <v>35</v>
      </c>
      <c r="E36" s="69">
        <v>35</v>
      </c>
      <c r="F36" s="69">
        <v>20</v>
      </c>
      <c r="G36" s="116">
        <v>1.1666666666666667</v>
      </c>
      <c r="H36" s="116">
        <v>1</v>
      </c>
      <c r="I36" s="116">
        <v>0.5714285714285714</v>
      </c>
      <c r="J36" s="116">
        <v>0.66666666666666663</v>
      </c>
    </row>
    <row r="37" spans="1:10" x14ac:dyDescent="0.25">
      <c r="A37" s="18" t="s">
        <v>22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116">
        <v>0</v>
      </c>
      <c r="H37" s="116">
        <v>0</v>
      </c>
      <c r="I37" s="116">
        <v>0</v>
      </c>
      <c r="J37" s="116">
        <v>0</v>
      </c>
    </row>
    <row r="38" spans="1:10" x14ac:dyDescent="0.25">
      <c r="A38" s="18" t="s">
        <v>23</v>
      </c>
      <c r="B38" s="69">
        <v>120</v>
      </c>
      <c r="C38" s="69">
        <v>131</v>
      </c>
      <c r="D38" s="69">
        <v>94</v>
      </c>
      <c r="E38" s="69">
        <v>93</v>
      </c>
      <c r="F38" s="69">
        <v>65</v>
      </c>
      <c r="G38" s="116">
        <v>1.0916666666666666</v>
      </c>
      <c r="H38" s="116">
        <v>0.98936170212765961</v>
      </c>
      <c r="I38" s="116">
        <v>0.69892473118279574</v>
      </c>
      <c r="J38" s="116">
        <v>0.54166666666666663</v>
      </c>
    </row>
    <row r="39" spans="1:10" x14ac:dyDescent="0.25">
      <c r="A39" s="18" t="s">
        <v>24</v>
      </c>
      <c r="B39" s="69">
        <v>0</v>
      </c>
      <c r="C39" s="69">
        <v>0</v>
      </c>
      <c r="D39" s="69">
        <v>0</v>
      </c>
      <c r="E39" s="69">
        <v>0</v>
      </c>
      <c r="F39" s="69">
        <v>0</v>
      </c>
      <c r="G39" s="116">
        <v>0</v>
      </c>
      <c r="H39" s="116">
        <v>0</v>
      </c>
      <c r="I39" s="116">
        <v>0</v>
      </c>
      <c r="J39" s="116">
        <v>0</v>
      </c>
    </row>
    <row r="40" spans="1:10" x14ac:dyDescent="0.25">
      <c r="A40" s="18" t="s">
        <v>25</v>
      </c>
      <c r="B40" s="69">
        <v>0</v>
      </c>
      <c r="C40" s="69">
        <v>0</v>
      </c>
      <c r="D40" s="69">
        <v>0</v>
      </c>
      <c r="E40" s="69">
        <v>0</v>
      </c>
      <c r="F40" s="69">
        <v>0</v>
      </c>
      <c r="G40" s="116">
        <v>0</v>
      </c>
      <c r="H40" s="116">
        <v>0</v>
      </c>
      <c r="I40" s="116">
        <v>0</v>
      </c>
      <c r="J40" s="116">
        <v>0</v>
      </c>
    </row>
    <row r="41" spans="1:10" x14ac:dyDescent="0.25">
      <c r="A41" s="18" t="s">
        <v>26</v>
      </c>
      <c r="B41" s="69">
        <v>100</v>
      </c>
      <c r="C41" s="69">
        <v>87</v>
      </c>
      <c r="D41" s="69">
        <v>73</v>
      </c>
      <c r="E41" s="69">
        <v>73</v>
      </c>
      <c r="F41" s="69">
        <v>63</v>
      </c>
      <c r="G41" s="116">
        <v>0.87</v>
      </c>
      <c r="H41" s="116">
        <v>1</v>
      </c>
      <c r="I41" s="116">
        <v>0.86301369863013699</v>
      </c>
      <c r="J41" s="116">
        <v>0.63</v>
      </c>
    </row>
    <row r="42" spans="1:10" x14ac:dyDescent="0.25">
      <c r="A42" s="18" t="s">
        <v>27</v>
      </c>
      <c r="B42" s="69">
        <v>0</v>
      </c>
      <c r="C42" s="69">
        <v>0</v>
      </c>
      <c r="D42" s="69">
        <v>0</v>
      </c>
      <c r="E42" s="69">
        <v>0</v>
      </c>
      <c r="F42" s="69">
        <v>0</v>
      </c>
      <c r="G42" s="116">
        <v>0</v>
      </c>
      <c r="H42" s="116">
        <v>0</v>
      </c>
      <c r="I42" s="116">
        <v>0</v>
      </c>
      <c r="J42" s="116">
        <v>0</v>
      </c>
    </row>
    <row r="43" spans="1:10" x14ac:dyDescent="0.25">
      <c r="A43" s="18" t="s">
        <v>28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116">
        <v>0</v>
      </c>
      <c r="H43" s="116">
        <v>0</v>
      </c>
      <c r="I43" s="116">
        <v>0</v>
      </c>
      <c r="J43" s="116">
        <v>0</v>
      </c>
    </row>
    <row r="44" spans="1:10" ht="31.5" x14ac:dyDescent="0.25">
      <c r="A44" s="18" t="s">
        <v>29</v>
      </c>
      <c r="B44" s="69">
        <v>0</v>
      </c>
      <c r="C44" s="69">
        <v>0</v>
      </c>
      <c r="D44" s="69">
        <v>0</v>
      </c>
      <c r="E44" s="69">
        <v>0</v>
      </c>
      <c r="F44" s="69">
        <v>0</v>
      </c>
      <c r="G44" s="116">
        <v>0</v>
      </c>
      <c r="H44" s="116">
        <v>0</v>
      </c>
      <c r="I44" s="116">
        <v>0</v>
      </c>
      <c r="J44" s="116">
        <v>0</v>
      </c>
    </row>
    <row r="45" spans="1:10" x14ac:dyDescent="0.25">
      <c r="A45" s="18" t="s">
        <v>30</v>
      </c>
      <c r="B45" s="69">
        <v>0</v>
      </c>
      <c r="C45" s="69">
        <v>0</v>
      </c>
      <c r="D45" s="69">
        <v>0</v>
      </c>
      <c r="E45" s="69">
        <v>0</v>
      </c>
      <c r="F45" s="69">
        <v>0</v>
      </c>
      <c r="G45" s="116">
        <v>0</v>
      </c>
      <c r="H45" s="116">
        <v>0</v>
      </c>
      <c r="I45" s="116">
        <v>0</v>
      </c>
      <c r="J45" s="116">
        <v>0</v>
      </c>
    </row>
    <row r="46" spans="1:10" ht="31.5" x14ac:dyDescent="0.25">
      <c r="A46" s="18" t="s">
        <v>31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116">
        <v>0</v>
      </c>
      <c r="H46" s="116">
        <v>0</v>
      </c>
      <c r="I46" s="116">
        <v>0</v>
      </c>
      <c r="J46" s="116">
        <v>0</v>
      </c>
    </row>
    <row r="47" spans="1:10" x14ac:dyDescent="0.25">
      <c r="A47" s="18" t="s">
        <v>32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116">
        <v>0</v>
      </c>
      <c r="H47" s="116">
        <v>0</v>
      </c>
      <c r="I47" s="116">
        <v>0</v>
      </c>
      <c r="J47" s="116">
        <v>0</v>
      </c>
    </row>
    <row r="48" spans="1:10" x14ac:dyDescent="0.25">
      <c r="A48" s="18" t="s">
        <v>33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116">
        <v>0</v>
      </c>
      <c r="H48" s="116">
        <v>0</v>
      </c>
      <c r="I48" s="116">
        <v>0</v>
      </c>
      <c r="J48" s="116">
        <v>0</v>
      </c>
    </row>
    <row r="49" spans="1:10" x14ac:dyDescent="0.25">
      <c r="A49" s="18" t="s">
        <v>34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116">
        <v>0</v>
      </c>
      <c r="H49" s="116">
        <v>0</v>
      </c>
      <c r="I49" s="116">
        <v>0</v>
      </c>
      <c r="J49" s="116">
        <v>0</v>
      </c>
    </row>
    <row r="50" spans="1:10" x14ac:dyDescent="0.25">
      <c r="A50" s="18" t="s">
        <v>35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116">
        <v>0</v>
      </c>
      <c r="H50" s="116">
        <v>0</v>
      </c>
      <c r="I50" s="116">
        <v>0</v>
      </c>
      <c r="J50" s="116">
        <v>0</v>
      </c>
    </row>
    <row r="51" spans="1:10" x14ac:dyDescent="0.25">
      <c r="A51" s="18" t="s">
        <v>36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116">
        <v>0</v>
      </c>
      <c r="H51" s="116">
        <v>0</v>
      </c>
      <c r="I51" s="116">
        <v>0</v>
      </c>
      <c r="J51" s="116">
        <v>0</v>
      </c>
    </row>
    <row r="52" spans="1:10" x14ac:dyDescent="0.25">
      <c r="A52" s="18" t="s">
        <v>37</v>
      </c>
      <c r="B52" s="69">
        <v>0</v>
      </c>
      <c r="C52" s="69">
        <v>0</v>
      </c>
      <c r="D52" s="69">
        <v>0</v>
      </c>
      <c r="E52" s="69">
        <v>0</v>
      </c>
      <c r="F52" s="69">
        <v>0</v>
      </c>
      <c r="G52" s="116">
        <v>0</v>
      </c>
      <c r="H52" s="116">
        <v>0</v>
      </c>
      <c r="I52" s="116">
        <v>0</v>
      </c>
      <c r="J52" s="116">
        <v>0</v>
      </c>
    </row>
    <row r="53" spans="1:10" x14ac:dyDescent="0.25">
      <c r="A53" s="18" t="s">
        <v>38</v>
      </c>
      <c r="B53" s="69">
        <v>0</v>
      </c>
      <c r="C53" s="69">
        <v>0</v>
      </c>
      <c r="D53" s="69">
        <v>0</v>
      </c>
      <c r="E53" s="69">
        <v>0</v>
      </c>
      <c r="F53" s="69">
        <v>0</v>
      </c>
      <c r="G53" s="116">
        <v>0</v>
      </c>
      <c r="H53" s="116">
        <v>0</v>
      </c>
      <c r="I53" s="116">
        <v>0</v>
      </c>
      <c r="J53" s="116">
        <v>0</v>
      </c>
    </row>
    <row r="54" spans="1:10" x14ac:dyDescent="0.25">
      <c r="A54" s="18" t="s">
        <v>39</v>
      </c>
      <c r="B54" s="69">
        <v>100</v>
      </c>
      <c r="C54" s="69">
        <v>87</v>
      </c>
      <c r="D54" s="69">
        <v>87</v>
      </c>
      <c r="E54" s="69">
        <v>85</v>
      </c>
      <c r="F54" s="69">
        <v>53</v>
      </c>
      <c r="G54" s="116">
        <v>0.87</v>
      </c>
      <c r="H54" s="116">
        <v>0.97701149425287359</v>
      </c>
      <c r="I54" s="116">
        <v>0.62352941176470589</v>
      </c>
      <c r="J54" s="116">
        <v>0.53</v>
      </c>
    </row>
    <row r="55" spans="1:10" x14ac:dyDescent="0.25">
      <c r="A55" s="18" t="s">
        <v>40</v>
      </c>
      <c r="B55" s="69">
        <v>0</v>
      </c>
      <c r="C55" s="69">
        <v>0</v>
      </c>
      <c r="D55" s="69">
        <v>0</v>
      </c>
      <c r="E55" s="69">
        <v>0</v>
      </c>
      <c r="F55" s="69">
        <v>0</v>
      </c>
      <c r="G55" s="116">
        <v>0</v>
      </c>
      <c r="H55" s="116">
        <v>0</v>
      </c>
      <c r="I55" s="116">
        <v>0</v>
      </c>
      <c r="J55" s="116">
        <v>0</v>
      </c>
    </row>
    <row r="56" spans="1:10" x14ac:dyDescent="0.25">
      <c r="A56" s="18" t="s">
        <v>41</v>
      </c>
      <c r="B56" s="69">
        <v>0</v>
      </c>
      <c r="C56" s="69">
        <v>0</v>
      </c>
      <c r="D56" s="69">
        <v>0</v>
      </c>
      <c r="E56" s="69">
        <v>0</v>
      </c>
      <c r="F56" s="69">
        <v>0</v>
      </c>
      <c r="G56" s="116">
        <v>0</v>
      </c>
      <c r="H56" s="116">
        <v>0</v>
      </c>
      <c r="I56" s="116">
        <v>0</v>
      </c>
      <c r="J56" s="116">
        <v>0</v>
      </c>
    </row>
    <row r="57" spans="1:10" x14ac:dyDescent="0.25">
      <c r="A57" s="18" t="s">
        <v>42</v>
      </c>
      <c r="B57" s="69">
        <v>0</v>
      </c>
      <c r="C57" s="69">
        <v>0</v>
      </c>
      <c r="D57" s="69">
        <v>0</v>
      </c>
      <c r="E57" s="69">
        <v>0</v>
      </c>
      <c r="F57" s="69">
        <v>0</v>
      </c>
      <c r="G57" s="116">
        <v>0</v>
      </c>
      <c r="H57" s="116">
        <v>0</v>
      </c>
      <c r="I57" s="116">
        <v>0</v>
      </c>
      <c r="J57" s="116">
        <v>0</v>
      </c>
    </row>
    <row r="58" spans="1:10" x14ac:dyDescent="0.25">
      <c r="A58" s="18" t="s">
        <v>43</v>
      </c>
      <c r="B58" s="69">
        <v>0</v>
      </c>
      <c r="C58" s="69">
        <v>0</v>
      </c>
      <c r="D58" s="69">
        <v>0</v>
      </c>
      <c r="E58" s="69">
        <v>0</v>
      </c>
      <c r="F58" s="69">
        <v>0</v>
      </c>
      <c r="G58" s="116">
        <v>0</v>
      </c>
      <c r="H58" s="116">
        <v>0</v>
      </c>
      <c r="I58" s="116">
        <v>0</v>
      </c>
      <c r="J58" s="116">
        <v>0</v>
      </c>
    </row>
    <row r="59" spans="1:10" x14ac:dyDescent="0.25">
      <c r="A59" s="18" t="s">
        <v>44</v>
      </c>
      <c r="B59" s="69">
        <v>0</v>
      </c>
      <c r="C59" s="69">
        <v>0</v>
      </c>
      <c r="D59" s="69">
        <v>0</v>
      </c>
      <c r="E59" s="69">
        <v>0</v>
      </c>
      <c r="F59" s="69">
        <v>0</v>
      </c>
      <c r="G59" s="116">
        <v>0</v>
      </c>
      <c r="H59" s="116">
        <v>0</v>
      </c>
      <c r="I59" s="116">
        <v>0</v>
      </c>
      <c r="J59" s="116">
        <v>0</v>
      </c>
    </row>
    <row r="60" spans="1:10" x14ac:dyDescent="0.25">
      <c r="A60" s="18" t="s">
        <v>45</v>
      </c>
      <c r="B60" s="69">
        <v>0</v>
      </c>
      <c r="C60" s="69">
        <v>0</v>
      </c>
      <c r="D60" s="69">
        <v>0</v>
      </c>
      <c r="E60" s="69">
        <v>0</v>
      </c>
      <c r="F60" s="69">
        <v>0</v>
      </c>
      <c r="G60" s="116">
        <v>0</v>
      </c>
      <c r="H60" s="116">
        <v>0</v>
      </c>
      <c r="I60" s="116">
        <v>0</v>
      </c>
      <c r="J60" s="116">
        <v>0</v>
      </c>
    </row>
    <row r="61" spans="1:10" ht="31.5" x14ac:dyDescent="0.25">
      <c r="A61" s="38" t="s">
        <v>46</v>
      </c>
      <c r="B61" s="69">
        <v>0</v>
      </c>
      <c r="C61" s="69">
        <v>0</v>
      </c>
      <c r="D61" s="69">
        <v>0</v>
      </c>
      <c r="E61" s="69">
        <v>0</v>
      </c>
      <c r="F61" s="69">
        <v>0</v>
      </c>
      <c r="G61" s="116">
        <v>0</v>
      </c>
      <c r="H61" s="116">
        <v>0</v>
      </c>
      <c r="I61" s="116">
        <v>0</v>
      </c>
      <c r="J61" s="116">
        <v>0</v>
      </c>
    </row>
    <row r="62" spans="1:10" x14ac:dyDescent="0.25">
      <c r="A62" s="114" t="s">
        <v>56</v>
      </c>
      <c r="B62" s="46">
        <v>560</v>
      </c>
      <c r="C62" s="46">
        <v>587</v>
      </c>
      <c r="D62" s="46">
        <v>536</v>
      </c>
      <c r="E62" s="46">
        <v>523</v>
      </c>
      <c r="F62" s="46">
        <v>362</v>
      </c>
      <c r="G62" s="237">
        <v>1.0482142857142858</v>
      </c>
      <c r="H62" s="237">
        <v>0.97574626865671643</v>
      </c>
      <c r="I62" s="237">
        <v>0.69216061185468447</v>
      </c>
      <c r="J62" s="237">
        <v>0.64642857142857146</v>
      </c>
    </row>
    <row r="64" spans="1:10" ht="16.5" thickBot="1" x14ac:dyDescent="0.3">
      <c r="A64" s="107" t="s">
        <v>127</v>
      </c>
      <c r="B64" s="6"/>
      <c r="C64" s="6"/>
      <c r="D64" s="6"/>
      <c r="E64" s="6"/>
    </row>
    <row r="65" spans="1:9" ht="63.75" thickBot="1" x14ac:dyDescent="0.3">
      <c r="A65" s="82" t="s">
        <v>68</v>
      </c>
      <c r="B65" s="83" t="s">
        <v>60</v>
      </c>
      <c r="C65" s="84" t="s">
        <v>61</v>
      </c>
      <c r="D65" s="84" t="s">
        <v>62</v>
      </c>
      <c r="E65" s="84" t="s">
        <v>63</v>
      </c>
      <c r="F65" s="85" t="s">
        <v>142</v>
      </c>
      <c r="G65" s="85" t="s">
        <v>143</v>
      </c>
      <c r="H65" s="85" t="s">
        <v>144</v>
      </c>
      <c r="I65" s="86" t="s">
        <v>145</v>
      </c>
    </row>
    <row r="66" spans="1:9" ht="31.5" x14ac:dyDescent="0.25">
      <c r="A66" s="68" t="s">
        <v>20</v>
      </c>
      <c r="B66" s="69">
        <v>11</v>
      </c>
      <c r="C66" s="69">
        <v>11</v>
      </c>
      <c r="D66" s="69">
        <v>5</v>
      </c>
      <c r="E66" s="69">
        <v>5</v>
      </c>
      <c r="F66" s="117">
        <v>0.86477987421383651</v>
      </c>
      <c r="G66" s="117">
        <v>0.86477987421383651</v>
      </c>
      <c r="H66" s="117">
        <v>0.49554013875123881</v>
      </c>
      <c r="I66" s="117">
        <v>0.82101806239737274</v>
      </c>
    </row>
    <row r="67" spans="1:9" x14ac:dyDescent="0.25">
      <c r="A67" s="18" t="s">
        <v>21</v>
      </c>
      <c r="B67" s="69">
        <v>4</v>
      </c>
      <c r="C67" s="69">
        <v>4</v>
      </c>
      <c r="D67" s="69">
        <v>4</v>
      </c>
      <c r="E67" s="69">
        <v>2</v>
      </c>
      <c r="F67" s="118">
        <v>2.2222222222222223</v>
      </c>
      <c r="G67" s="118">
        <v>2.4390243902439024</v>
      </c>
      <c r="H67" s="118">
        <v>2.4691358024691357</v>
      </c>
      <c r="I67" s="118">
        <v>2.083333333333333</v>
      </c>
    </row>
    <row r="68" spans="1:9" x14ac:dyDescent="0.25">
      <c r="A68" s="18" t="s">
        <v>22</v>
      </c>
      <c r="B68" s="69">
        <v>0</v>
      </c>
      <c r="C68" s="69">
        <v>0</v>
      </c>
      <c r="D68" s="69">
        <v>0</v>
      </c>
      <c r="E68" s="69">
        <v>0</v>
      </c>
      <c r="F68" s="118">
        <v>0</v>
      </c>
      <c r="G68" s="118">
        <v>0</v>
      </c>
      <c r="H68" s="118">
        <v>0</v>
      </c>
      <c r="I68" s="118">
        <v>0</v>
      </c>
    </row>
    <row r="69" spans="1:9" x14ac:dyDescent="0.25">
      <c r="A69" s="18" t="s">
        <v>23</v>
      </c>
      <c r="B69" s="69">
        <v>5</v>
      </c>
      <c r="C69" s="69">
        <v>5</v>
      </c>
      <c r="D69" s="69">
        <v>5</v>
      </c>
      <c r="E69" s="69">
        <v>3</v>
      </c>
      <c r="F69" s="118">
        <v>1.0615711252653928</v>
      </c>
      <c r="G69" s="118">
        <v>1.3404825737265416</v>
      </c>
      <c r="H69" s="118">
        <v>1.8315018315018317</v>
      </c>
      <c r="I69" s="118">
        <v>1.6216216216216217</v>
      </c>
    </row>
    <row r="70" spans="1:9" x14ac:dyDescent="0.25">
      <c r="A70" s="18" t="s">
        <v>24</v>
      </c>
      <c r="B70" s="69">
        <v>0</v>
      </c>
      <c r="C70" s="69">
        <v>0</v>
      </c>
      <c r="D70" s="69">
        <v>0</v>
      </c>
      <c r="E70" s="69">
        <v>0</v>
      </c>
      <c r="F70" s="118">
        <v>0</v>
      </c>
      <c r="G70" s="118">
        <v>0</v>
      </c>
      <c r="H70" s="118">
        <v>0</v>
      </c>
      <c r="I70" s="118">
        <v>0</v>
      </c>
    </row>
    <row r="71" spans="1:9" x14ac:dyDescent="0.25">
      <c r="A71" s="18" t="s">
        <v>25</v>
      </c>
      <c r="B71" s="69">
        <v>0</v>
      </c>
      <c r="C71" s="69">
        <v>0</v>
      </c>
      <c r="D71" s="69">
        <v>0</v>
      </c>
      <c r="E71" s="69">
        <v>0</v>
      </c>
      <c r="F71" s="118">
        <v>0</v>
      </c>
      <c r="G71" s="118">
        <v>0</v>
      </c>
      <c r="H71" s="118">
        <v>0</v>
      </c>
      <c r="I71" s="118">
        <v>0</v>
      </c>
    </row>
    <row r="72" spans="1:9" x14ac:dyDescent="0.25">
      <c r="A72" s="18" t="s">
        <v>26</v>
      </c>
      <c r="B72" s="69">
        <v>4</v>
      </c>
      <c r="C72" s="69">
        <v>0</v>
      </c>
      <c r="D72" s="69">
        <v>0</v>
      </c>
      <c r="E72" s="69">
        <v>0</v>
      </c>
      <c r="F72" s="118">
        <v>0.90090090090090091</v>
      </c>
      <c r="G72" s="118">
        <v>0</v>
      </c>
      <c r="H72" s="118">
        <v>0</v>
      </c>
      <c r="I72" s="118">
        <v>0</v>
      </c>
    </row>
    <row r="73" spans="1:9" x14ac:dyDescent="0.25">
      <c r="A73" s="18" t="s">
        <v>27</v>
      </c>
      <c r="B73" s="69">
        <v>0</v>
      </c>
      <c r="C73" s="69">
        <v>0</v>
      </c>
      <c r="D73" s="69">
        <v>0</v>
      </c>
      <c r="E73" s="69">
        <v>0</v>
      </c>
      <c r="F73" s="118">
        <v>0</v>
      </c>
      <c r="G73" s="118">
        <v>0</v>
      </c>
      <c r="H73" s="118">
        <v>0</v>
      </c>
      <c r="I73" s="118">
        <v>0</v>
      </c>
    </row>
    <row r="74" spans="1:9" x14ac:dyDescent="0.25">
      <c r="A74" s="18" t="s">
        <v>28</v>
      </c>
      <c r="B74" s="69">
        <v>0</v>
      </c>
      <c r="C74" s="69">
        <v>0</v>
      </c>
      <c r="D74" s="69">
        <v>0</v>
      </c>
      <c r="E74" s="69">
        <v>0</v>
      </c>
      <c r="F74" s="118">
        <v>0</v>
      </c>
      <c r="G74" s="118">
        <v>0</v>
      </c>
      <c r="H74" s="118">
        <v>0</v>
      </c>
      <c r="I74" s="118">
        <v>0</v>
      </c>
    </row>
    <row r="75" spans="1:9" ht="31.5" x14ac:dyDescent="0.25">
      <c r="A75" s="18" t="s">
        <v>29</v>
      </c>
      <c r="B75" s="69">
        <v>0</v>
      </c>
      <c r="C75" s="69">
        <v>0</v>
      </c>
      <c r="D75" s="69">
        <v>0</v>
      </c>
      <c r="E75" s="69">
        <v>0</v>
      </c>
      <c r="F75" s="118">
        <v>0</v>
      </c>
      <c r="G75" s="118">
        <v>0</v>
      </c>
      <c r="H75" s="118">
        <v>0</v>
      </c>
      <c r="I75" s="118">
        <v>0</v>
      </c>
    </row>
    <row r="76" spans="1:9" x14ac:dyDescent="0.25">
      <c r="A76" s="18" t="s">
        <v>30</v>
      </c>
      <c r="B76" s="69">
        <v>0</v>
      </c>
      <c r="C76" s="69">
        <v>0</v>
      </c>
      <c r="D76" s="69">
        <v>0</v>
      </c>
      <c r="E76" s="69">
        <v>0</v>
      </c>
      <c r="F76" s="118">
        <v>0</v>
      </c>
      <c r="G76" s="118">
        <v>0</v>
      </c>
      <c r="H76" s="118">
        <v>0</v>
      </c>
      <c r="I76" s="118">
        <v>0</v>
      </c>
    </row>
    <row r="77" spans="1:9" ht="31.5" x14ac:dyDescent="0.25">
      <c r="A77" s="18" t="s">
        <v>31</v>
      </c>
      <c r="B77" s="69">
        <v>0</v>
      </c>
      <c r="C77" s="69">
        <v>0</v>
      </c>
      <c r="D77" s="69">
        <v>0</v>
      </c>
      <c r="E77" s="69">
        <v>0</v>
      </c>
      <c r="F77" s="118">
        <v>0</v>
      </c>
      <c r="G77" s="118">
        <v>0</v>
      </c>
      <c r="H77" s="118">
        <v>0</v>
      </c>
      <c r="I77" s="118">
        <v>0</v>
      </c>
    </row>
    <row r="78" spans="1:9" x14ac:dyDescent="0.25">
      <c r="A78" s="18" t="s">
        <v>32</v>
      </c>
      <c r="B78" s="69">
        <v>0</v>
      </c>
      <c r="C78" s="69">
        <v>0</v>
      </c>
      <c r="D78" s="69">
        <v>0</v>
      </c>
      <c r="E78" s="69">
        <v>0</v>
      </c>
      <c r="F78" s="118">
        <v>0</v>
      </c>
      <c r="G78" s="118">
        <v>0</v>
      </c>
      <c r="H78" s="118">
        <v>0</v>
      </c>
      <c r="I78" s="118">
        <v>0</v>
      </c>
    </row>
    <row r="79" spans="1:9" x14ac:dyDescent="0.25">
      <c r="A79" s="18" t="s">
        <v>33</v>
      </c>
      <c r="B79" s="69">
        <v>0</v>
      </c>
      <c r="C79" s="69">
        <v>0</v>
      </c>
      <c r="D79" s="69">
        <v>0</v>
      </c>
      <c r="E79" s="69">
        <v>0</v>
      </c>
      <c r="F79" s="118">
        <v>0</v>
      </c>
      <c r="G79" s="118">
        <v>0</v>
      </c>
      <c r="H79" s="118">
        <v>0</v>
      </c>
      <c r="I79" s="118">
        <v>0</v>
      </c>
    </row>
    <row r="80" spans="1:9" x14ac:dyDescent="0.25">
      <c r="A80" s="18" t="s">
        <v>34</v>
      </c>
      <c r="B80" s="69">
        <v>0</v>
      </c>
      <c r="C80" s="69">
        <v>0</v>
      </c>
      <c r="D80" s="69">
        <v>0</v>
      </c>
      <c r="E80" s="69">
        <v>0</v>
      </c>
      <c r="F80" s="118">
        <v>0</v>
      </c>
      <c r="G80" s="118">
        <v>0</v>
      </c>
      <c r="H80" s="118">
        <v>0</v>
      </c>
      <c r="I80" s="118">
        <v>0</v>
      </c>
    </row>
    <row r="81" spans="1:9" x14ac:dyDescent="0.25">
      <c r="A81" s="18" t="s">
        <v>35</v>
      </c>
      <c r="B81" s="69">
        <v>0</v>
      </c>
      <c r="C81" s="69">
        <v>0</v>
      </c>
      <c r="D81" s="69">
        <v>0</v>
      </c>
      <c r="E81" s="69">
        <v>0</v>
      </c>
      <c r="F81" s="118">
        <v>0</v>
      </c>
      <c r="G81" s="118">
        <v>0</v>
      </c>
      <c r="H81" s="118">
        <v>0</v>
      </c>
      <c r="I81" s="118">
        <v>0</v>
      </c>
    </row>
    <row r="82" spans="1:9" x14ac:dyDescent="0.25">
      <c r="A82" s="18" t="s">
        <v>36</v>
      </c>
      <c r="B82" s="69">
        <v>0</v>
      </c>
      <c r="C82" s="69">
        <v>0</v>
      </c>
      <c r="D82" s="69">
        <v>0</v>
      </c>
      <c r="E82" s="69">
        <v>0</v>
      </c>
      <c r="F82" s="118">
        <v>0</v>
      </c>
      <c r="G82" s="118">
        <v>0</v>
      </c>
      <c r="H82" s="118">
        <v>0</v>
      </c>
      <c r="I82" s="118">
        <v>0</v>
      </c>
    </row>
    <row r="83" spans="1:9" x14ac:dyDescent="0.25">
      <c r="A83" s="18" t="s">
        <v>37</v>
      </c>
      <c r="B83" s="69">
        <v>0</v>
      </c>
      <c r="C83" s="69">
        <v>0</v>
      </c>
      <c r="D83" s="69">
        <v>0</v>
      </c>
      <c r="E83" s="69">
        <v>0</v>
      </c>
      <c r="F83" s="118">
        <v>0</v>
      </c>
      <c r="G83" s="118">
        <v>0</v>
      </c>
      <c r="H83" s="118">
        <v>0</v>
      </c>
      <c r="I83" s="118">
        <v>0</v>
      </c>
    </row>
    <row r="84" spans="1:9" x14ac:dyDescent="0.25">
      <c r="A84" s="18" t="s">
        <v>38</v>
      </c>
      <c r="B84" s="69">
        <v>0</v>
      </c>
      <c r="C84" s="69">
        <v>0</v>
      </c>
      <c r="D84" s="69">
        <v>0</v>
      </c>
      <c r="E84" s="69">
        <v>0</v>
      </c>
      <c r="F84" s="118">
        <v>0</v>
      </c>
      <c r="G84" s="118">
        <v>0</v>
      </c>
      <c r="H84" s="118">
        <v>0</v>
      </c>
      <c r="I84" s="118">
        <v>0</v>
      </c>
    </row>
    <row r="85" spans="1:9" x14ac:dyDescent="0.25">
      <c r="A85" s="18" t="s">
        <v>39</v>
      </c>
      <c r="B85" s="69">
        <v>2</v>
      </c>
      <c r="C85" s="69">
        <v>2</v>
      </c>
      <c r="D85" s="69">
        <v>2</v>
      </c>
      <c r="E85" s="69">
        <v>2</v>
      </c>
      <c r="F85" s="118">
        <v>0.322061191626409</v>
      </c>
      <c r="G85" s="118">
        <v>0.322061191626409</v>
      </c>
      <c r="H85" s="118">
        <v>0.42283298097251587</v>
      </c>
      <c r="I85" s="118">
        <v>0.72727272727272729</v>
      </c>
    </row>
    <row r="86" spans="1:9" x14ac:dyDescent="0.25">
      <c r="A86" s="18" t="s">
        <v>40</v>
      </c>
      <c r="B86" s="69">
        <v>0</v>
      </c>
      <c r="C86" s="69">
        <v>0</v>
      </c>
      <c r="D86" s="69">
        <v>0</v>
      </c>
      <c r="E86" s="69">
        <v>0</v>
      </c>
      <c r="F86" s="118">
        <v>0</v>
      </c>
      <c r="G86" s="118">
        <v>0</v>
      </c>
      <c r="H86" s="118">
        <v>0</v>
      </c>
      <c r="I86" s="118">
        <v>0</v>
      </c>
    </row>
    <row r="87" spans="1:9" x14ac:dyDescent="0.25">
      <c r="A87" s="18" t="s">
        <v>41</v>
      </c>
      <c r="B87" s="69">
        <v>0</v>
      </c>
      <c r="C87" s="69">
        <v>0</v>
      </c>
      <c r="D87" s="69">
        <v>0</v>
      </c>
      <c r="E87" s="69">
        <v>0</v>
      </c>
      <c r="F87" s="118">
        <v>0</v>
      </c>
      <c r="G87" s="118">
        <v>0</v>
      </c>
      <c r="H87" s="118">
        <v>0</v>
      </c>
      <c r="I87" s="118">
        <v>0</v>
      </c>
    </row>
    <row r="88" spans="1:9" x14ac:dyDescent="0.25">
      <c r="A88" s="18" t="s">
        <v>42</v>
      </c>
      <c r="B88" s="69">
        <v>0</v>
      </c>
      <c r="C88" s="69">
        <v>0</v>
      </c>
      <c r="D88" s="69">
        <v>0</v>
      </c>
      <c r="E88" s="69">
        <v>0</v>
      </c>
      <c r="F88" s="118">
        <v>0</v>
      </c>
      <c r="G88" s="118">
        <v>0</v>
      </c>
      <c r="H88" s="118">
        <v>0</v>
      </c>
      <c r="I88" s="118">
        <v>0</v>
      </c>
    </row>
    <row r="89" spans="1:9" x14ac:dyDescent="0.25">
      <c r="A89" s="18" t="s">
        <v>43</v>
      </c>
      <c r="B89" s="69">
        <v>0</v>
      </c>
      <c r="C89" s="69">
        <v>0</v>
      </c>
      <c r="D89" s="69">
        <v>0</v>
      </c>
      <c r="E89" s="69">
        <v>0</v>
      </c>
      <c r="F89" s="118">
        <v>0</v>
      </c>
      <c r="G89" s="118">
        <v>0</v>
      </c>
      <c r="H89" s="118">
        <v>0</v>
      </c>
      <c r="I89" s="118">
        <v>0</v>
      </c>
    </row>
    <row r="90" spans="1:9" x14ac:dyDescent="0.25">
      <c r="A90" s="18" t="s">
        <v>44</v>
      </c>
      <c r="B90" s="69">
        <v>0</v>
      </c>
      <c r="C90" s="69">
        <v>0</v>
      </c>
      <c r="D90" s="69">
        <v>0</v>
      </c>
      <c r="E90" s="69">
        <v>0</v>
      </c>
      <c r="F90" s="118">
        <v>0</v>
      </c>
      <c r="G90" s="118">
        <v>0</v>
      </c>
      <c r="H90" s="118">
        <v>0</v>
      </c>
      <c r="I90" s="118">
        <v>0</v>
      </c>
    </row>
    <row r="91" spans="1:9" x14ac:dyDescent="0.25">
      <c r="A91" s="18" t="s">
        <v>45</v>
      </c>
      <c r="B91" s="69">
        <v>0</v>
      </c>
      <c r="C91" s="69">
        <v>0</v>
      </c>
      <c r="D91" s="69">
        <v>0</v>
      </c>
      <c r="E91" s="69">
        <v>0</v>
      </c>
      <c r="F91" s="118">
        <v>0</v>
      </c>
      <c r="G91" s="118">
        <v>0</v>
      </c>
      <c r="H91" s="118">
        <v>0</v>
      </c>
      <c r="I91" s="118">
        <v>0</v>
      </c>
    </row>
    <row r="92" spans="1:9" ht="31.5" x14ac:dyDescent="0.25">
      <c r="A92" s="38" t="s">
        <v>46</v>
      </c>
      <c r="B92" s="69">
        <v>0</v>
      </c>
      <c r="C92" s="69">
        <v>0</v>
      </c>
      <c r="D92" s="69">
        <v>0</v>
      </c>
      <c r="E92" s="69">
        <v>0</v>
      </c>
      <c r="F92" s="118">
        <v>0</v>
      </c>
      <c r="G92" s="118">
        <v>0</v>
      </c>
      <c r="H92" s="118">
        <v>0</v>
      </c>
      <c r="I92" s="118">
        <v>0</v>
      </c>
    </row>
    <row r="93" spans="1:9" x14ac:dyDescent="0.25">
      <c r="A93" s="114" t="s">
        <v>56</v>
      </c>
      <c r="B93" s="46">
        <v>26</v>
      </c>
      <c r="C93" s="46">
        <v>22</v>
      </c>
      <c r="D93" s="46">
        <v>16</v>
      </c>
      <c r="E93" s="46">
        <v>12</v>
      </c>
      <c r="F93" s="118">
        <v>0.87014725568942441</v>
      </c>
      <c r="G93" s="118">
        <v>0.7927927927927928</v>
      </c>
      <c r="H93" s="118">
        <v>0.70733863837312105</v>
      </c>
      <c r="I93" s="118">
        <v>0.85653104925053536</v>
      </c>
    </row>
    <row r="94" spans="1:9" x14ac:dyDescent="0.25">
      <c r="A94" s="22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467" t="s">
        <v>248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0" ht="16.5" thickBot="1" x14ac:dyDescent="0.3">
      <c r="A2" s="485" t="s">
        <v>54</v>
      </c>
      <c r="B2" s="485"/>
      <c r="C2" s="485"/>
      <c r="D2" s="485"/>
      <c r="E2" s="485"/>
      <c r="F2" s="485"/>
      <c r="G2" s="485"/>
      <c r="H2" s="485"/>
      <c r="I2" s="485"/>
      <c r="J2" s="485"/>
    </row>
    <row r="3" spans="1:10" ht="32.25" thickBot="1" x14ac:dyDescent="0.3">
      <c r="A3" s="70" t="s">
        <v>68</v>
      </c>
      <c r="B3" s="71" t="s">
        <v>59</v>
      </c>
      <c r="C3" s="71" t="s">
        <v>60</v>
      </c>
      <c r="D3" s="72" t="s">
        <v>61</v>
      </c>
      <c r="E3" s="72" t="s">
        <v>62</v>
      </c>
      <c r="F3" s="72" t="s">
        <v>63</v>
      </c>
      <c r="G3" s="73" t="s">
        <v>64</v>
      </c>
      <c r="H3" s="73" t="s">
        <v>65</v>
      </c>
      <c r="I3" s="73" t="s">
        <v>66</v>
      </c>
      <c r="J3" s="74" t="s">
        <v>67</v>
      </c>
    </row>
    <row r="4" spans="1:10" ht="31.5" x14ac:dyDescent="0.25">
      <c r="A4" s="68" t="s">
        <v>20</v>
      </c>
      <c r="B4" s="69">
        <v>320</v>
      </c>
      <c r="C4" s="69">
        <v>305</v>
      </c>
      <c r="D4" s="69">
        <v>305</v>
      </c>
      <c r="E4" s="69">
        <v>240</v>
      </c>
      <c r="F4" s="69">
        <v>215</v>
      </c>
      <c r="G4" s="115">
        <v>0.953125</v>
      </c>
      <c r="H4" s="115">
        <v>0.78688524590163933</v>
      </c>
      <c r="I4" s="115">
        <v>0.89583333333333337</v>
      </c>
      <c r="J4" s="115">
        <v>0.671875</v>
      </c>
    </row>
    <row r="5" spans="1:10" x14ac:dyDescent="0.25">
      <c r="A5" s="18" t="s">
        <v>21</v>
      </c>
      <c r="B5" s="69">
        <v>140</v>
      </c>
      <c r="C5" s="69">
        <v>85</v>
      </c>
      <c r="D5" s="69">
        <v>73</v>
      </c>
      <c r="E5" s="69">
        <v>69</v>
      </c>
      <c r="F5" s="69">
        <v>61</v>
      </c>
      <c r="G5" s="116">
        <v>0.6071428571428571</v>
      </c>
      <c r="H5" s="116">
        <v>0.9452054794520548</v>
      </c>
      <c r="I5" s="116">
        <v>0.88405797101449279</v>
      </c>
      <c r="J5" s="116">
        <v>0.43571428571428572</v>
      </c>
    </row>
    <row r="6" spans="1:10" x14ac:dyDescent="0.25">
      <c r="A6" s="18" t="s">
        <v>22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G6" s="116">
        <v>0</v>
      </c>
      <c r="H6" s="116">
        <v>0</v>
      </c>
      <c r="I6" s="116">
        <v>0</v>
      </c>
      <c r="J6" s="116">
        <v>0</v>
      </c>
    </row>
    <row r="7" spans="1:10" ht="31.5" x14ac:dyDescent="0.25">
      <c r="A7" s="18" t="s">
        <v>23</v>
      </c>
      <c r="B7" s="69">
        <v>180</v>
      </c>
      <c r="C7" s="69">
        <v>209</v>
      </c>
      <c r="D7" s="69">
        <v>184</v>
      </c>
      <c r="E7" s="69">
        <v>132</v>
      </c>
      <c r="F7" s="69">
        <v>101</v>
      </c>
      <c r="G7" s="116">
        <v>1.1611111111111112</v>
      </c>
      <c r="H7" s="116">
        <v>0.71739130434782605</v>
      </c>
      <c r="I7" s="116">
        <v>0.76515151515151514</v>
      </c>
      <c r="J7" s="116">
        <v>0.56111111111111112</v>
      </c>
    </row>
    <row r="8" spans="1:10" x14ac:dyDescent="0.25">
      <c r="A8" s="18" t="s">
        <v>24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116">
        <v>0</v>
      </c>
      <c r="H8" s="116">
        <v>0</v>
      </c>
      <c r="I8" s="116">
        <v>0</v>
      </c>
      <c r="J8" s="116">
        <v>0</v>
      </c>
    </row>
    <row r="9" spans="1:10" x14ac:dyDescent="0.25">
      <c r="A9" s="18" t="s">
        <v>25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116">
        <v>0</v>
      </c>
      <c r="H9" s="116">
        <v>0</v>
      </c>
      <c r="I9" s="116">
        <v>0</v>
      </c>
      <c r="J9" s="116">
        <v>0</v>
      </c>
    </row>
    <row r="10" spans="1:10" x14ac:dyDescent="0.25">
      <c r="A10" s="18" t="s">
        <v>26</v>
      </c>
      <c r="B10" s="69">
        <v>100</v>
      </c>
      <c r="C10" s="69">
        <v>160</v>
      </c>
      <c r="D10" s="69">
        <v>157</v>
      </c>
      <c r="E10" s="69">
        <v>157</v>
      </c>
      <c r="F10" s="69">
        <v>146</v>
      </c>
      <c r="G10" s="116">
        <v>1.6</v>
      </c>
      <c r="H10" s="116">
        <v>1</v>
      </c>
      <c r="I10" s="116">
        <v>0.92993630573248409</v>
      </c>
      <c r="J10" s="116">
        <v>1.46</v>
      </c>
    </row>
    <row r="11" spans="1:10" x14ac:dyDescent="0.25">
      <c r="A11" s="18" t="s">
        <v>27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116">
        <v>0</v>
      </c>
      <c r="H11" s="116">
        <v>0</v>
      </c>
      <c r="I11" s="116">
        <v>0</v>
      </c>
      <c r="J11" s="116">
        <v>0</v>
      </c>
    </row>
    <row r="12" spans="1:10" x14ac:dyDescent="0.25">
      <c r="A12" s="18" t="s">
        <v>28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116">
        <v>0</v>
      </c>
      <c r="H12" s="116">
        <v>0</v>
      </c>
      <c r="I12" s="116">
        <v>0</v>
      </c>
      <c r="J12" s="116">
        <v>0</v>
      </c>
    </row>
    <row r="13" spans="1:10" ht="31.5" x14ac:dyDescent="0.25">
      <c r="A13" s="18" t="s">
        <v>29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116">
        <v>0</v>
      </c>
      <c r="H13" s="116">
        <v>0</v>
      </c>
      <c r="I13" s="116">
        <v>0</v>
      </c>
      <c r="J13" s="116">
        <v>0</v>
      </c>
    </row>
    <row r="14" spans="1:10" x14ac:dyDescent="0.25">
      <c r="A14" s="18" t="s">
        <v>30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116">
        <v>0</v>
      </c>
      <c r="H14" s="116">
        <v>0</v>
      </c>
      <c r="I14" s="116">
        <v>0</v>
      </c>
      <c r="J14" s="116">
        <v>0</v>
      </c>
    </row>
    <row r="15" spans="1:10" ht="47.25" x14ac:dyDescent="0.25">
      <c r="A15" s="18" t="s">
        <v>31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116">
        <v>0</v>
      </c>
      <c r="H15" s="116">
        <v>0</v>
      </c>
      <c r="I15" s="116">
        <v>0</v>
      </c>
      <c r="J15" s="116">
        <v>0</v>
      </c>
    </row>
    <row r="16" spans="1:10" x14ac:dyDescent="0.25">
      <c r="A16" s="18" t="s">
        <v>32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116">
        <v>0</v>
      </c>
      <c r="H16" s="116">
        <v>0</v>
      </c>
      <c r="I16" s="116">
        <v>0</v>
      </c>
      <c r="J16" s="116">
        <v>0</v>
      </c>
    </row>
    <row r="17" spans="1:11" x14ac:dyDescent="0.25">
      <c r="A17" s="18" t="s">
        <v>33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116">
        <v>0</v>
      </c>
      <c r="H17" s="116">
        <v>0</v>
      </c>
      <c r="I17" s="116">
        <v>0</v>
      </c>
      <c r="J17" s="116">
        <v>0</v>
      </c>
    </row>
    <row r="18" spans="1:11" x14ac:dyDescent="0.25">
      <c r="A18" s="18" t="s">
        <v>34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116">
        <v>0</v>
      </c>
      <c r="H18" s="116">
        <v>0</v>
      </c>
      <c r="I18" s="116">
        <v>0</v>
      </c>
      <c r="J18" s="116">
        <v>0</v>
      </c>
    </row>
    <row r="19" spans="1:11" x14ac:dyDescent="0.25">
      <c r="A19" s="18" t="s">
        <v>35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116">
        <v>0</v>
      </c>
      <c r="H19" s="116">
        <v>0</v>
      </c>
      <c r="I19" s="116">
        <v>0</v>
      </c>
      <c r="J19" s="116">
        <v>0</v>
      </c>
    </row>
    <row r="20" spans="1:11" x14ac:dyDescent="0.25">
      <c r="A20" s="18" t="s">
        <v>36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116">
        <v>0</v>
      </c>
      <c r="H20" s="116">
        <v>0</v>
      </c>
      <c r="I20" s="116">
        <v>0</v>
      </c>
      <c r="J20" s="116">
        <v>0</v>
      </c>
    </row>
    <row r="21" spans="1:11" x14ac:dyDescent="0.25">
      <c r="A21" s="18" t="s">
        <v>37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116">
        <v>0</v>
      </c>
      <c r="H21" s="116">
        <v>0</v>
      </c>
      <c r="I21" s="116">
        <v>0</v>
      </c>
      <c r="J21" s="116">
        <v>0</v>
      </c>
    </row>
    <row r="22" spans="1:11" x14ac:dyDescent="0.25">
      <c r="A22" s="18" t="s">
        <v>38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116">
        <v>0</v>
      </c>
      <c r="H22" s="116">
        <v>0</v>
      </c>
      <c r="I22" s="116">
        <v>0</v>
      </c>
      <c r="J22" s="116">
        <v>0</v>
      </c>
      <c r="K22" s="7"/>
    </row>
    <row r="23" spans="1:11" x14ac:dyDescent="0.25">
      <c r="A23" s="18" t="s">
        <v>39</v>
      </c>
      <c r="B23" s="69">
        <v>65</v>
      </c>
      <c r="C23" s="69">
        <v>59</v>
      </c>
      <c r="D23" s="69">
        <v>59</v>
      </c>
      <c r="E23" s="69">
        <v>47</v>
      </c>
      <c r="F23" s="69">
        <v>40</v>
      </c>
      <c r="G23" s="116">
        <v>0.90769230769230769</v>
      </c>
      <c r="H23" s="116">
        <v>0.79661016949152541</v>
      </c>
      <c r="I23" s="116">
        <v>0.85106382978723405</v>
      </c>
      <c r="J23" s="116">
        <v>0.61538461538461542</v>
      </c>
      <c r="K23" s="7"/>
    </row>
    <row r="24" spans="1:11" x14ac:dyDescent="0.25">
      <c r="A24" s="18" t="s">
        <v>40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116">
        <v>0</v>
      </c>
      <c r="H24" s="116">
        <v>0</v>
      </c>
      <c r="I24" s="116">
        <v>0</v>
      </c>
      <c r="J24" s="116">
        <v>0</v>
      </c>
      <c r="K24" s="7"/>
    </row>
    <row r="25" spans="1:11" x14ac:dyDescent="0.25">
      <c r="A25" s="18" t="s">
        <v>41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116">
        <v>0</v>
      </c>
      <c r="H25" s="116">
        <v>0</v>
      </c>
      <c r="I25" s="116">
        <v>0</v>
      </c>
      <c r="J25" s="116">
        <v>0</v>
      </c>
      <c r="K25" s="7"/>
    </row>
    <row r="26" spans="1:11" x14ac:dyDescent="0.25">
      <c r="A26" s="18" t="s">
        <v>42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116">
        <v>0</v>
      </c>
      <c r="H26" s="116">
        <v>0</v>
      </c>
      <c r="I26" s="116">
        <v>0</v>
      </c>
      <c r="J26" s="116">
        <v>0</v>
      </c>
      <c r="K26" s="7"/>
    </row>
    <row r="27" spans="1:11" x14ac:dyDescent="0.25">
      <c r="A27" s="18" t="s">
        <v>43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116">
        <v>0</v>
      </c>
      <c r="H27" s="116">
        <v>0</v>
      </c>
      <c r="I27" s="116">
        <v>0</v>
      </c>
      <c r="J27" s="116">
        <v>0</v>
      </c>
      <c r="K27" s="7"/>
    </row>
    <row r="28" spans="1:11" x14ac:dyDescent="0.25">
      <c r="A28" s="18" t="s">
        <v>44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116">
        <v>0</v>
      </c>
      <c r="H28" s="116">
        <v>0</v>
      </c>
      <c r="I28" s="116">
        <v>0</v>
      </c>
      <c r="J28" s="116">
        <v>0</v>
      </c>
      <c r="K28" s="7"/>
    </row>
    <row r="29" spans="1:11" x14ac:dyDescent="0.25">
      <c r="A29" s="18" t="s">
        <v>45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116">
        <v>0</v>
      </c>
      <c r="H29" s="116">
        <v>0</v>
      </c>
      <c r="I29" s="116">
        <v>0</v>
      </c>
      <c r="J29" s="116">
        <v>0</v>
      </c>
      <c r="K29" s="7"/>
    </row>
    <row r="30" spans="1:11" ht="31.5" x14ac:dyDescent="0.25">
      <c r="A30" s="38" t="s">
        <v>46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116">
        <v>0</v>
      </c>
      <c r="H30" s="116">
        <v>0</v>
      </c>
      <c r="I30" s="116">
        <v>0</v>
      </c>
      <c r="J30" s="116">
        <v>0</v>
      </c>
    </row>
    <row r="31" spans="1:11" x14ac:dyDescent="0.25">
      <c r="A31" s="114" t="s">
        <v>56</v>
      </c>
      <c r="B31" s="47">
        <v>805</v>
      </c>
      <c r="C31" s="47">
        <v>818</v>
      </c>
      <c r="D31" s="47">
        <v>778</v>
      </c>
      <c r="E31" s="47">
        <v>645</v>
      </c>
      <c r="F31" s="47">
        <v>563</v>
      </c>
      <c r="G31" s="116">
        <v>1.0161490683229815</v>
      </c>
      <c r="H31" s="116">
        <v>0.8290488431876607</v>
      </c>
      <c r="I31" s="116">
        <v>0.87286821705426354</v>
      </c>
      <c r="J31" s="237">
        <v>0.69937888198757769</v>
      </c>
    </row>
    <row r="32" spans="1:11" x14ac:dyDescent="0.25">
      <c r="A32" s="39"/>
      <c r="B32" s="7"/>
      <c r="C32" s="7"/>
      <c r="D32" s="7"/>
      <c r="E32" s="7"/>
      <c r="F32" s="7"/>
      <c r="G32" s="7"/>
      <c r="H32" s="7"/>
      <c r="J32" s="7"/>
    </row>
    <row r="33" spans="1:10" ht="16.5" thickBot="1" x14ac:dyDescent="0.3">
      <c r="A33" s="485" t="s">
        <v>55</v>
      </c>
      <c r="B33" s="486"/>
      <c r="C33" s="486"/>
      <c r="D33" s="486"/>
      <c r="E33" s="486"/>
      <c r="F33" s="486"/>
      <c r="G33" s="486"/>
      <c r="H33" s="486"/>
      <c r="I33" s="486"/>
      <c r="J33" s="486"/>
    </row>
    <row r="34" spans="1:10" ht="32.25" thickBot="1" x14ac:dyDescent="0.3">
      <c r="A34" s="70" t="s">
        <v>68</v>
      </c>
      <c r="B34" s="71" t="s">
        <v>59</v>
      </c>
      <c r="C34" s="71" t="s">
        <v>60</v>
      </c>
      <c r="D34" s="72" t="s">
        <v>61</v>
      </c>
      <c r="E34" s="72" t="s">
        <v>62</v>
      </c>
      <c r="F34" s="72" t="s">
        <v>63</v>
      </c>
      <c r="G34" s="87" t="s">
        <v>64</v>
      </c>
      <c r="H34" s="87" t="s">
        <v>65</v>
      </c>
      <c r="I34" s="87" t="s">
        <v>66</v>
      </c>
      <c r="J34" s="88" t="s">
        <v>67</v>
      </c>
    </row>
    <row r="35" spans="1:10" ht="31.5" x14ac:dyDescent="0.25">
      <c r="A35" s="68" t="s">
        <v>20</v>
      </c>
      <c r="B35" s="69">
        <v>220</v>
      </c>
      <c r="C35" s="69">
        <v>149</v>
      </c>
      <c r="D35" s="69">
        <v>149</v>
      </c>
      <c r="E35" s="69">
        <v>140</v>
      </c>
      <c r="F35" s="69">
        <v>110</v>
      </c>
      <c r="G35" s="115">
        <v>0.67727272727272725</v>
      </c>
      <c r="H35" s="115">
        <v>0.93959731543624159</v>
      </c>
      <c r="I35" s="115">
        <v>0.7857142857142857</v>
      </c>
      <c r="J35" s="115">
        <v>0.5</v>
      </c>
    </row>
    <row r="36" spans="1:10" x14ac:dyDescent="0.25">
      <c r="A36" s="18" t="s">
        <v>21</v>
      </c>
      <c r="B36" s="69">
        <v>30</v>
      </c>
      <c r="C36" s="69">
        <v>6</v>
      </c>
      <c r="D36" s="69">
        <v>6</v>
      </c>
      <c r="E36" s="69">
        <v>6</v>
      </c>
      <c r="F36" s="69">
        <v>4</v>
      </c>
      <c r="G36" s="116">
        <v>0.2</v>
      </c>
      <c r="H36" s="116">
        <v>1</v>
      </c>
      <c r="I36" s="116">
        <v>0.66666666666666663</v>
      </c>
      <c r="J36" s="116">
        <v>0.13333333333333333</v>
      </c>
    </row>
    <row r="37" spans="1:10" x14ac:dyDescent="0.25">
      <c r="A37" s="18" t="s">
        <v>22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116">
        <v>0</v>
      </c>
      <c r="H37" s="116">
        <v>0</v>
      </c>
      <c r="I37" s="116">
        <v>0</v>
      </c>
      <c r="J37" s="116">
        <v>0</v>
      </c>
    </row>
    <row r="38" spans="1:10" ht="31.5" x14ac:dyDescent="0.25">
      <c r="A38" s="18" t="s">
        <v>23</v>
      </c>
      <c r="B38" s="69">
        <v>60</v>
      </c>
      <c r="C38" s="69">
        <v>24</v>
      </c>
      <c r="D38" s="69">
        <v>24</v>
      </c>
      <c r="E38" s="69">
        <v>21</v>
      </c>
      <c r="F38" s="69">
        <v>19</v>
      </c>
      <c r="G38" s="116">
        <v>0.4</v>
      </c>
      <c r="H38" s="116">
        <v>0.875</v>
      </c>
      <c r="I38" s="116">
        <v>0.90476190476190477</v>
      </c>
      <c r="J38" s="116">
        <v>0.31666666666666665</v>
      </c>
    </row>
    <row r="39" spans="1:10" x14ac:dyDescent="0.25">
      <c r="A39" s="18" t="s">
        <v>24</v>
      </c>
      <c r="B39" s="69">
        <v>0</v>
      </c>
      <c r="C39" s="69">
        <v>0</v>
      </c>
      <c r="D39" s="69">
        <v>0</v>
      </c>
      <c r="E39" s="69">
        <v>0</v>
      </c>
      <c r="F39" s="69">
        <v>0</v>
      </c>
      <c r="G39" s="116">
        <v>0</v>
      </c>
      <c r="H39" s="116">
        <v>0</v>
      </c>
      <c r="I39" s="116">
        <v>0</v>
      </c>
      <c r="J39" s="116">
        <v>0</v>
      </c>
    </row>
    <row r="40" spans="1:10" x14ac:dyDescent="0.25">
      <c r="A40" s="18" t="s">
        <v>25</v>
      </c>
      <c r="B40" s="69">
        <v>0</v>
      </c>
      <c r="C40" s="69">
        <v>0</v>
      </c>
      <c r="D40" s="69">
        <v>0</v>
      </c>
      <c r="E40" s="69">
        <v>0</v>
      </c>
      <c r="F40" s="69">
        <v>0</v>
      </c>
      <c r="G40" s="116">
        <v>0</v>
      </c>
      <c r="H40" s="116">
        <v>0</v>
      </c>
      <c r="I40" s="116">
        <v>0</v>
      </c>
      <c r="J40" s="116">
        <v>0</v>
      </c>
    </row>
    <row r="41" spans="1:10" x14ac:dyDescent="0.25">
      <c r="A41" s="18" t="s">
        <v>26</v>
      </c>
      <c r="B41" s="69">
        <v>80</v>
      </c>
      <c r="C41" s="69">
        <v>46</v>
      </c>
      <c r="D41" s="69">
        <v>45</v>
      </c>
      <c r="E41" s="69">
        <v>45</v>
      </c>
      <c r="F41" s="69">
        <v>38</v>
      </c>
      <c r="G41" s="116">
        <v>0.57499999999999996</v>
      </c>
      <c r="H41" s="116">
        <v>1</v>
      </c>
      <c r="I41" s="116">
        <v>0.84444444444444444</v>
      </c>
      <c r="J41" s="116">
        <v>0.47499999999999998</v>
      </c>
    </row>
    <row r="42" spans="1:10" x14ac:dyDescent="0.25">
      <c r="A42" s="18" t="s">
        <v>27</v>
      </c>
      <c r="B42" s="69">
        <v>0</v>
      </c>
      <c r="C42" s="69">
        <v>0</v>
      </c>
      <c r="D42" s="69">
        <v>0</v>
      </c>
      <c r="E42" s="69">
        <v>0</v>
      </c>
      <c r="F42" s="69">
        <v>0</v>
      </c>
      <c r="G42" s="116">
        <v>0</v>
      </c>
      <c r="H42" s="116">
        <v>0</v>
      </c>
      <c r="I42" s="116">
        <v>0</v>
      </c>
      <c r="J42" s="116">
        <v>0</v>
      </c>
    </row>
    <row r="43" spans="1:10" x14ac:dyDescent="0.25">
      <c r="A43" s="18" t="s">
        <v>28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116">
        <v>0</v>
      </c>
      <c r="H43" s="116">
        <v>0</v>
      </c>
      <c r="I43" s="116">
        <v>0</v>
      </c>
      <c r="J43" s="116">
        <v>0</v>
      </c>
    </row>
    <row r="44" spans="1:10" ht="31.5" x14ac:dyDescent="0.25">
      <c r="A44" s="18" t="s">
        <v>29</v>
      </c>
      <c r="B44" s="69">
        <v>0</v>
      </c>
      <c r="C44" s="69">
        <v>0</v>
      </c>
      <c r="D44" s="69">
        <v>0</v>
      </c>
      <c r="E44" s="69">
        <v>0</v>
      </c>
      <c r="F44" s="69">
        <v>0</v>
      </c>
      <c r="G44" s="116">
        <v>0</v>
      </c>
      <c r="H44" s="116">
        <v>0</v>
      </c>
      <c r="I44" s="116">
        <v>0</v>
      </c>
      <c r="J44" s="116">
        <v>0</v>
      </c>
    </row>
    <row r="45" spans="1:10" x14ac:dyDescent="0.25">
      <c r="A45" s="18" t="s">
        <v>30</v>
      </c>
      <c r="B45" s="69">
        <v>0</v>
      </c>
      <c r="C45" s="69">
        <v>0</v>
      </c>
      <c r="D45" s="69">
        <v>0</v>
      </c>
      <c r="E45" s="69">
        <v>0</v>
      </c>
      <c r="F45" s="69">
        <v>0</v>
      </c>
      <c r="G45" s="116">
        <v>0</v>
      </c>
      <c r="H45" s="116">
        <v>0</v>
      </c>
      <c r="I45" s="116">
        <v>0</v>
      </c>
      <c r="J45" s="116">
        <v>0</v>
      </c>
    </row>
    <row r="46" spans="1:10" ht="47.25" x14ac:dyDescent="0.25">
      <c r="A46" s="18" t="s">
        <v>31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116">
        <v>0</v>
      </c>
      <c r="H46" s="116">
        <v>0</v>
      </c>
      <c r="I46" s="116">
        <v>0</v>
      </c>
      <c r="J46" s="116">
        <v>0</v>
      </c>
    </row>
    <row r="47" spans="1:10" x14ac:dyDescent="0.25">
      <c r="A47" s="18" t="s">
        <v>32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116">
        <v>0</v>
      </c>
      <c r="H47" s="116">
        <v>0</v>
      </c>
      <c r="I47" s="116">
        <v>0</v>
      </c>
      <c r="J47" s="116">
        <v>0</v>
      </c>
    </row>
    <row r="48" spans="1:10" x14ac:dyDescent="0.25">
      <c r="A48" s="18" t="s">
        <v>33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116">
        <v>0</v>
      </c>
      <c r="H48" s="116">
        <v>0</v>
      </c>
      <c r="I48" s="116">
        <v>0</v>
      </c>
      <c r="J48" s="116">
        <v>0</v>
      </c>
    </row>
    <row r="49" spans="1:10" x14ac:dyDescent="0.25">
      <c r="A49" s="18" t="s">
        <v>34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116">
        <v>0</v>
      </c>
      <c r="H49" s="116">
        <v>0</v>
      </c>
      <c r="I49" s="116">
        <v>0</v>
      </c>
      <c r="J49" s="116">
        <v>0</v>
      </c>
    </row>
    <row r="50" spans="1:10" x14ac:dyDescent="0.25">
      <c r="A50" s="18" t="s">
        <v>35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116">
        <v>0</v>
      </c>
      <c r="H50" s="116">
        <v>0</v>
      </c>
      <c r="I50" s="116">
        <v>0</v>
      </c>
      <c r="J50" s="116">
        <v>0</v>
      </c>
    </row>
    <row r="51" spans="1:10" x14ac:dyDescent="0.25">
      <c r="A51" s="18" t="s">
        <v>36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116">
        <v>0</v>
      </c>
      <c r="H51" s="116">
        <v>0</v>
      </c>
      <c r="I51" s="116">
        <v>0</v>
      </c>
      <c r="J51" s="116">
        <v>0</v>
      </c>
    </row>
    <row r="52" spans="1:10" x14ac:dyDescent="0.25">
      <c r="A52" s="18" t="s">
        <v>37</v>
      </c>
      <c r="B52" s="69">
        <v>0</v>
      </c>
      <c r="C52" s="69">
        <v>0</v>
      </c>
      <c r="D52" s="69">
        <v>0</v>
      </c>
      <c r="E52" s="69">
        <v>0</v>
      </c>
      <c r="F52" s="69">
        <v>0</v>
      </c>
      <c r="G52" s="116">
        <v>0</v>
      </c>
      <c r="H52" s="116">
        <v>0</v>
      </c>
      <c r="I52" s="116">
        <v>0</v>
      </c>
      <c r="J52" s="116">
        <v>0</v>
      </c>
    </row>
    <row r="53" spans="1:10" x14ac:dyDescent="0.25">
      <c r="A53" s="18" t="s">
        <v>38</v>
      </c>
      <c r="B53" s="69">
        <v>0</v>
      </c>
      <c r="C53" s="69">
        <v>0</v>
      </c>
      <c r="D53" s="69">
        <v>0</v>
      </c>
      <c r="E53" s="69">
        <v>0</v>
      </c>
      <c r="F53" s="69">
        <v>0</v>
      </c>
      <c r="G53" s="116">
        <v>0</v>
      </c>
      <c r="H53" s="116">
        <v>0</v>
      </c>
      <c r="I53" s="116">
        <v>0</v>
      </c>
      <c r="J53" s="116">
        <v>0</v>
      </c>
    </row>
    <row r="54" spans="1:10" x14ac:dyDescent="0.25">
      <c r="A54" s="18" t="s">
        <v>39</v>
      </c>
      <c r="B54" s="69">
        <v>60</v>
      </c>
      <c r="C54" s="69">
        <v>51</v>
      </c>
      <c r="D54" s="69">
        <v>51</v>
      </c>
      <c r="E54" s="69">
        <v>37</v>
      </c>
      <c r="F54" s="69">
        <v>23</v>
      </c>
      <c r="G54" s="116">
        <v>0.85</v>
      </c>
      <c r="H54" s="116">
        <v>0.72549019607843135</v>
      </c>
      <c r="I54" s="116">
        <v>0.6216216216216216</v>
      </c>
      <c r="J54" s="116">
        <v>0.38333333333333336</v>
      </c>
    </row>
    <row r="55" spans="1:10" x14ac:dyDescent="0.25">
      <c r="A55" s="18" t="s">
        <v>40</v>
      </c>
      <c r="B55" s="69">
        <v>0</v>
      </c>
      <c r="C55" s="69">
        <v>0</v>
      </c>
      <c r="D55" s="69">
        <v>0</v>
      </c>
      <c r="E55" s="69">
        <v>0</v>
      </c>
      <c r="F55" s="69">
        <v>0</v>
      </c>
      <c r="G55" s="116">
        <v>0</v>
      </c>
      <c r="H55" s="116">
        <v>0</v>
      </c>
      <c r="I55" s="116">
        <v>0</v>
      </c>
      <c r="J55" s="116">
        <v>0</v>
      </c>
    </row>
    <row r="56" spans="1:10" x14ac:dyDescent="0.25">
      <c r="A56" s="18" t="s">
        <v>41</v>
      </c>
      <c r="B56" s="69">
        <v>0</v>
      </c>
      <c r="C56" s="69">
        <v>0</v>
      </c>
      <c r="D56" s="69">
        <v>0</v>
      </c>
      <c r="E56" s="69">
        <v>0</v>
      </c>
      <c r="F56" s="69">
        <v>0</v>
      </c>
      <c r="G56" s="116">
        <v>0</v>
      </c>
      <c r="H56" s="116">
        <v>0</v>
      </c>
      <c r="I56" s="116">
        <v>0</v>
      </c>
      <c r="J56" s="116">
        <v>0</v>
      </c>
    </row>
    <row r="57" spans="1:10" x14ac:dyDescent="0.25">
      <c r="A57" s="18" t="s">
        <v>42</v>
      </c>
      <c r="B57" s="69">
        <v>0</v>
      </c>
      <c r="C57" s="69">
        <v>0</v>
      </c>
      <c r="D57" s="69">
        <v>0</v>
      </c>
      <c r="E57" s="69">
        <v>0</v>
      </c>
      <c r="F57" s="69">
        <v>0</v>
      </c>
      <c r="G57" s="116">
        <v>0</v>
      </c>
      <c r="H57" s="116">
        <v>0</v>
      </c>
      <c r="I57" s="116">
        <v>0</v>
      </c>
      <c r="J57" s="116">
        <v>0</v>
      </c>
    </row>
    <row r="58" spans="1:10" x14ac:dyDescent="0.25">
      <c r="A58" s="18" t="s">
        <v>43</v>
      </c>
      <c r="B58" s="69">
        <v>0</v>
      </c>
      <c r="C58" s="69">
        <v>0</v>
      </c>
      <c r="D58" s="69">
        <v>0</v>
      </c>
      <c r="E58" s="69">
        <v>0</v>
      </c>
      <c r="F58" s="69">
        <v>0</v>
      </c>
      <c r="G58" s="116">
        <v>0</v>
      </c>
      <c r="H58" s="116">
        <v>0</v>
      </c>
      <c r="I58" s="116">
        <v>0</v>
      </c>
      <c r="J58" s="116">
        <v>0</v>
      </c>
    </row>
    <row r="59" spans="1:10" x14ac:dyDescent="0.25">
      <c r="A59" s="18" t="s">
        <v>44</v>
      </c>
      <c r="B59" s="69">
        <v>0</v>
      </c>
      <c r="C59" s="69">
        <v>0</v>
      </c>
      <c r="D59" s="69">
        <v>0</v>
      </c>
      <c r="E59" s="69">
        <v>0</v>
      </c>
      <c r="F59" s="69">
        <v>0</v>
      </c>
      <c r="G59" s="116">
        <v>0</v>
      </c>
      <c r="H59" s="116">
        <v>0</v>
      </c>
      <c r="I59" s="116">
        <v>0</v>
      </c>
      <c r="J59" s="116">
        <v>0</v>
      </c>
    </row>
    <row r="60" spans="1:10" x14ac:dyDescent="0.25">
      <c r="A60" s="18" t="s">
        <v>45</v>
      </c>
      <c r="B60" s="69">
        <v>0</v>
      </c>
      <c r="C60" s="69">
        <v>0</v>
      </c>
      <c r="D60" s="69">
        <v>0</v>
      </c>
      <c r="E60" s="69">
        <v>0</v>
      </c>
      <c r="F60" s="69">
        <v>0</v>
      </c>
      <c r="G60" s="116">
        <v>0</v>
      </c>
      <c r="H60" s="116">
        <v>0</v>
      </c>
      <c r="I60" s="116">
        <v>0</v>
      </c>
      <c r="J60" s="116">
        <v>0</v>
      </c>
    </row>
    <row r="61" spans="1:10" ht="31.5" x14ac:dyDescent="0.25">
      <c r="A61" s="38" t="s">
        <v>46</v>
      </c>
      <c r="B61" s="69">
        <v>0</v>
      </c>
      <c r="C61" s="69">
        <v>0</v>
      </c>
      <c r="D61" s="69">
        <v>0</v>
      </c>
      <c r="E61" s="69">
        <v>0</v>
      </c>
      <c r="F61" s="69">
        <v>0</v>
      </c>
      <c r="G61" s="116">
        <v>0</v>
      </c>
      <c r="H61" s="116">
        <v>0</v>
      </c>
      <c r="I61" s="116">
        <v>0</v>
      </c>
      <c r="J61" s="116">
        <v>0</v>
      </c>
    </row>
    <row r="62" spans="1:10" x14ac:dyDescent="0.25">
      <c r="A62" s="114" t="s">
        <v>56</v>
      </c>
      <c r="B62" s="69">
        <v>450</v>
      </c>
      <c r="C62" s="69">
        <v>276</v>
      </c>
      <c r="D62" s="69">
        <v>275</v>
      </c>
      <c r="E62" s="69">
        <v>249</v>
      </c>
      <c r="F62" s="69">
        <v>194</v>
      </c>
      <c r="G62" s="116">
        <v>0.61333333333333329</v>
      </c>
      <c r="H62" s="116">
        <v>0.9054545454545454</v>
      </c>
      <c r="I62" s="116">
        <v>0.77911646586345384</v>
      </c>
      <c r="J62" s="116">
        <v>0.43111111111111111</v>
      </c>
    </row>
    <row r="63" spans="1:10" x14ac:dyDescent="0.25">
      <c r="B63">
        <v>1255</v>
      </c>
      <c r="C63">
        <v>1094</v>
      </c>
      <c r="D63">
        <v>1053</v>
      </c>
      <c r="E63">
        <v>894</v>
      </c>
      <c r="F63">
        <v>757</v>
      </c>
      <c r="J63" s="7"/>
    </row>
    <row r="64" spans="1:10" ht="16.5" thickBot="1" x14ac:dyDescent="0.3">
      <c r="A64" s="487" t="s">
        <v>123</v>
      </c>
      <c r="B64" s="488"/>
      <c r="C64" s="488"/>
      <c r="D64" s="488"/>
      <c r="E64" s="489"/>
    </row>
    <row r="65" spans="1:9" ht="63.75" thickBot="1" x14ac:dyDescent="0.3">
      <c r="A65" s="82" t="s">
        <v>68</v>
      </c>
      <c r="B65" s="83" t="s">
        <v>60</v>
      </c>
      <c r="C65" s="84" t="s">
        <v>61</v>
      </c>
      <c r="D65" s="84" t="s">
        <v>62</v>
      </c>
      <c r="E65" s="84" t="s">
        <v>63</v>
      </c>
      <c r="F65" s="85" t="s">
        <v>142</v>
      </c>
      <c r="G65" s="85" t="s">
        <v>143</v>
      </c>
      <c r="H65" s="85" t="s">
        <v>144</v>
      </c>
      <c r="I65" s="86" t="s">
        <v>145</v>
      </c>
    </row>
    <row r="66" spans="1:9" ht="31.5" x14ac:dyDescent="0.25">
      <c r="A66" s="68" t="s">
        <v>20</v>
      </c>
      <c r="B66" s="69">
        <v>337</v>
      </c>
      <c r="C66" s="69">
        <v>337</v>
      </c>
      <c r="D66" s="69">
        <v>289</v>
      </c>
      <c r="E66" s="69">
        <v>247</v>
      </c>
      <c r="F66" s="117">
        <v>74.229074889867846</v>
      </c>
      <c r="G66" s="117">
        <v>74.229074889867846</v>
      </c>
      <c r="H66" s="117">
        <v>76.05263157894737</v>
      </c>
      <c r="I66" s="117">
        <v>76</v>
      </c>
    </row>
    <row r="67" spans="1:9" x14ac:dyDescent="0.25">
      <c r="A67" s="18" t="s">
        <v>21</v>
      </c>
      <c r="B67" s="69">
        <v>57</v>
      </c>
      <c r="C67" s="69">
        <v>55</v>
      </c>
      <c r="D67" s="69">
        <v>52</v>
      </c>
      <c r="E67" s="69">
        <v>51</v>
      </c>
      <c r="F67" s="118">
        <v>62.637362637362635</v>
      </c>
      <c r="G67" s="118">
        <v>69.620253164556971</v>
      </c>
      <c r="H67" s="118">
        <v>69.333333333333343</v>
      </c>
      <c r="I67" s="118">
        <v>78.461538461538467</v>
      </c>
    </row>
    <row r="68" spans="1:9" x14ac:dyDescent="0.25">
      <c r="A68" s="18" t="s">
        <v>22</v>
      </c>
      <c r="B68" s="69">
        <v>0</v>
      </c>
      <c r="C68" s="69">
        <v>0</v>
      </c>
      <c r="D68" s="69">
        <v>0</v>
      </c>
      <c r="E68" s="69">
        <v>0</v>
      </c>
      <c r="F68" s="118">
        <v>0</v>
      </c>
      <c r="G68" s="118">
        <v>0</v>
      </c>
      <c r="H68" s="118">
        <v>0</v>
      </c>
      <c r="I68" s="118">
        <v>0</v>
      </c>
    </row>
    <row r="69" spans="1:9" ht="31.5" x14ac:dyDescent="0.25">
      <c r="A69" s="18" t="s">
        <v>23</v>
      </c>
      <c r="B69" s="69">
        <v>84</v>
      </c>
      <c r="C69" s="69">
        <v>82</v>
      </c>
      <c r="D69" s="69">
        <v>78</v>
      </c>
      <c r="E69" s="69">
        <v>76</v>
      </c>
      <c r="F69" s="118">
        <v>36.051502145922747</v>
      </c>
      <c r="G69" s="118">
        <v>39.42307692307692</v>
      </c>
      <c r="H69" s="118">
        <v>50.980392156862742</v>
      </c>
      <c r="I69" s="118">
        <v>63.333333333333329</v>
      </c>
    </row>
    <row r="70" spans="1:9" x14ac:dyDescent="0.25">
      <c r="A70" s="18" t="s">
        <v>24</v>
      </c>
      <c r="B70" s="69">
        <v>0</v>
      </c>
      <c r="C70" s="69">
        <v>0</v>
      </c>
      <c r="D70" s="69">
        <v>0</v>
      </c>
      <c r="E70" s="69">
        <v>0</v>
      </c>
      <c r="F70" s="118">
        <v>0</v>
      </c>
      <c r="G70" s="118">
        <v>0</v>
      </c>
      <c r="H70" s="118">
        <v>0</v>
      </c>
      <c r="I70" s="118">
        <v>0</v>
      </c>
    </row>
    <row r="71" spans="1:9" x14ac:dyDescent="0.25">
      <c r="A71" s="18" t="s">
        <v>25</v>
      </c>
      <c r="B71" s="69">
        <v>0</v>
      </c>
      <c r="C71" s="69">
        <v>0</v>
      </c>
      <c r="D71" s="69">
        <v>0</v>
      </c>
      <c r="E71" s="69">
        <v>0</v>
      </c>
      <c r="F71" s="118">
        <v>0</v>
      </c>
      <c r="G71" s="118">
        <v>0</v>
      </c>
      <c r="H71" s="118">
        <v>0</v>
      </c>
      <c r="I71" s="118">
        <v>0</v>
      </c>
    </row>
    <row r="72" spans="1:9" x14ac:dyDescent="0.25">
      <c r="A72" s="18" t="s">
        <v>26</v>
      </c>
      <c r="B72" s="69">
        <v>175</v>
      </c>
      <c r="C72" s="69">
        <v>175</v>
      </c>
      <c r="D72" s="69">
        <v>173</v>
      </c>
      <c r="E72" s="69">
        <v>163</v>
      </c>
      <c r="F72" s="118">
        <v>84.951456310679603</v>
      </c>
      <c r="G72" s="118">
        <v>86.633663366336634</v>
      </c>
      <c r="H72" s="118">
        <v>85.643564356435647</v>
      </c>
      <c r="I72" s="118">
        <v>88.58695652173914</v>
      </c>
    </row>
    <row r="73" spans="1:9" x14ac:dyDescent="0.25">
      <c r="A73" s="18" t="s">
        <v>27</v>
      </c>
      <c r="B73" s="69">
        <v>0</v>
      </c>
      <c r="C73" s="69">
        <v>0</v>
      </c>
      <c r="D73" s="69">
        <v>0</v>
      </c>
      <c r="E73" s="69">
        <v>0</v>
      </c>
      <c r="F73" s="118">
        <v>0</v>
      </c>
      <c r="G73" s="118">
        <v>0</v>
      </c>
      <c r="H73" s="118">
        <v>0</v>
      </c>
      <c r="I73" s="118">
        <v>0</v>
      </c>
    </row>
    <row r="74" spans="1:9" x14ac:dyDescent="0.25">
      <c r="A74" s="18" t="s">
        <v>28</v>
      </c>
      <c r="B74" s="69">
        <v>0</v>
      </c>
      <c r="C74" s="69">
        <v>0</v>
      </c>
      <c r="D74" s="69">
        <v>0</v>
      </c>
      <c r="E74" s="69">
        <v>0</v>
      </c>
      <c r="F74" s="118">
        <v>0</v>
      </c>
      <c r="G74" s="118">
        <v>0</v>
      </c>
      <c r="H74" s="118">
        <v>0</v>
      </c>
      <c r="I74" s="118">
        <v>0</v>
      </c>
    </row>
    <row r="75" spans="1:9" ht="31.5" x14ac:dyDescent="0.25">
      <c r="A75" s="18" t="s">
        <v>29</v>
      </c>
      <c r="B75" s="69">
        <v>0</v>
      </c>
      <c r="C75" s="69">
        <v>0</v>
      </c>
      <c r="D75" s="69">
        <v>0</v>
      </c>
      <c r="E75" s="69">
        <v>0</v>
      </c>
      <c r="F75" s="118">
        <v>0</v>
      </c>
      <c r="G75" s="118">
        <v>0</v>
      </c>
      <c r="H75" s="118">
        <v>0</v>
      </c>
      <c r="I75" s="118">
        <v>0</v>
      </c>
    </row>
    <row r="76" spans="1:9" x14ac:dyDescent="0.25">
      <c r="A76" s="18" t="s">
        <v>30</v>
      </c>
      <c r="B76" s="69">
        <v>0</v>
      </c>
      <c r="C76" s="69">
        <v>0</v>
      </c>
      <c r="D76" s="69">
        <v>0</v>
      </c>
      <c r="E76" s="69">
        <v>0</v>
      </c>
      <c r="F76" s="118">
        <v>0</v>
      </c>
      <c r="G76" s="118">
        <v>0</v>
      </c>
      <c r="H76" s="118">
        <v>0</v>
      </c>
      <c r="I76" s="118">
        <v>0</v>
      </c>
    </row>
    <row r="77" spans="1:9" ht="47.25" x14ac:dyDescent="0.25">
      <c r="A77" s="18" t="s">
        <v>31</v>
      </c>
      <c r="B77" s="69">
        <v>0</v>
      </c>
      <c r="C77" s="69">
        <v>0</v>
      </c>
      <c r="D77" s="69">
        <v>0</v>
      </c>
      <c r="E77" s="69">
        <v>0</v>
      </c>
      <c r="F77" s="118">
        <v>0</v>
      </c>
      <c r="G77" s="118">
        <v>0</v>
      </c>
      <c r="H77" s="118">
        <v>0</v>
      </c>
      <c r="I77" s="118">
        <v>0</v>
      </c>
    </row>
    <row r="78" spans="1:9" x14ac:dyDescent="0.25">
      <c r="A78" s="18" t="s">
        <v>32</v>
      </c>
      <c r="B78" s="69">
        <v>0</v>
      </c>
      <c r="C78" s="69">
        <v>0</v>
      </c>
      <c r="D78" s="69">
        <v>0</v>
      </c>
      <c r="E78" s="69">
        <v>0</v>
      </c>
      <c r="F78" s="118">
        <v>0</v>
      </c>
      <c r="G78" s="118">
        <v>0</v>
      </c>
      <c r="H78" s="118">
        <v>0</v>
      </c>
      <c r="I78" s="118">
        <v>0</v>
      </c>
    </row>
    <row r="79" spans="1:9" x14ac:dyDescent="0.25">
      <c r="A79" s="18" t="s">
        <v>33</v>
      </c>
      <c r="B79" s="69">
        <v>0</v>
      </c>
      <c r="C79" s="69">
        <v>0</v>
      </c>
      <c r="D79" s="69">
        <v>0</v>
      </c>
      <c r="E79" s="69">
        <v>0</v>
      </c>
      <c r="F79" s="118">
        <v>0</v>
      </c>
      <c r="G79" s="118">
        <v>0</v>
      </c>
      <c r="H79" s="118">
        <v>0</v>
      </c>
      <c r="I79" s="118">
        <v>0</v>
      </c>
    </row>
    <row r="80" spans="1:9" x14ac:dyDescent="0.25">
      <c r="A80" s="18" t="s">
        <v>34</v>
      </c>
      <c r="B80" s="69">
        <v>0</v>
      </c>
      <c r="C80" s="69">
        <v>0</v>
      </c>
      <c r="D80" s="69">
        <v>0</v>
      </c>
      <c r="E80" s="69">
        <v>0</v>
      </c>
      <c r="F80" s="118">
        <v>0</v>
      </c>
      <c r="G80" s="118">
        <v>0</v>
      </c>
      <c r="H80" s="118">
        <v>0</v>
      </c>
      <c r="I80" s="118">
        <v>0</v>
      </c>
    </row>
    <row r="81" spans="1:9" x14ac:dyDescent="0.25">
      <c r="A81" s="18" t="s">
        <v>35</v>
      </c>
      <c r="B81" s="69">
        <v>0</v>
      </c>
      <c r="C81" s="69">
        <v>0</v>
      </c>
      <c r="D81" s="69">
        <v>0</v>
      </c>
      <c r="E81" s="69">
        <v>0</v>
      </c>
      <c r="F81" s="118">
        <v>0</v>
      </c>
      <c r="G81" s="118">
        <v>0</v>
      </c>
      <c r="H81" s="118">
        <v>0</v>
      </c>
      <c r="I81" s="118">
        <v>0</v>
      </c>
    </row>
    <row r="82" spans="1:9" x14ac:dyDescent="0.25">
      <c r="A82" s="18" t="s">
        <v>36</v>
      </c>
      <c r="B82" s="69">
        <v>0</v>
      </c>
      <c r="C82" s="69">
        <v>0</v>
      </c>
      <c r="D82" s="69">
        <v>0</v>
      </c>
      <c r="E82" s="69">
        <v>0</v>
      </c>
      <c r="F82" s="118">
        <v>0</v>
      </c>
      <c r="G82" s="118">
        <v>0</v>
      </c>
      <c r="H82" s="118">
        <v>0</v>
      </c>
      <c r="I82" s="118">
        <v>0</v>
      </c>
    </row>
    <row r="83" spans="1:9" x14ac:dyDescent="0.25">
      <c r="A83" s="18" t="s">
        <v>37</v>
      </c>
      <c r="B83" s="69">
        <v>0</v>
      </c>
      <c r="C83" s="69">
        <v>0</v>
      </c>
      <c r="D83" s="69">
        <v>0</v>
      </c>
      <c r="E83" s="69">
        <v>0</v>
      </c>
      <c r="F83" s="118">
        <v>0</v>
      </c>
      <c r="G83" s="118">
        <v>0</v>
      </c>
      <c r="H83" s="118">
        <v>0</v>
      </c>
      <c r="I83" s="118">
        <v>0</v>
      </c>
    </row>
    <row r="84" spans="1:9" x14ac:dyDescent="0.25">
      <c r="A84" s="18" t="s">
        <v>38</v>
      </c>
      <c r="B84" s="69">
        <v>0</v>
      </c>
      <c r="C84" s="69">
        <v>0</v>
      </c>
      <c r="D84" s="69">
        <v>0</v>
      </c>
      <c r="E84" s="69">
        <v>0</v>
      </c>
      <c r="F84" s="118">
        <v>0</v>
      </c>
      <c r="G84" s="118">
        <v>0</v>
      </c>
      <c r="H84" s="118">
        <v>0</v>
      </c>
      <c r="I84" s="118">
        <v>0</v>
      </c>
    </row>
    <row r="85" spans="1:9" x14ac:dyDescent="0.25">
      <c r="A85" s="18" t="s">
        <v>39</v>
      </c>
      <c r="B85" s="69">
        <v>51</v>
      </c>
      <c r="C85" s="69">
        <v>51</v>
      </c>
      <c r="D85" s="69">
        <v>37</v>
      </c>
      <c r="E85" s="69">
        <v>23</v>
      </c>
      <c r="F85" s="118">
        <v>46.36363636363636</v>
      </c>
      <c r="G85" s="118">
        <v>46.36363636363636</v>
      </c>
      <c r="H85" s="118">
        <v>44.047619047619044</v>
      </c>
      <c r="I85" s="118">
        <v>36.507936507936506</v>
      </c>
    </row>
    <row r="86" spans="1:9" x14ac:dyDescent="0.25">
      <c r="A86" s="18" t="s">
        <v>40</v>
      </c>
      <c r="B86" s="69">
        <v>0</v>
      </c>
      <c r="C86" s="69">
        <v>0</v>
      </c>
      <c r="D86" s="69">
        <v>0</v>
      </c>
      <c r="E86" s="69">
        <v>0</v>
      </c>
      <c r="F86" s="118">
        <v>0</v>
      </c>
      <c r="G86" s="118">
        <v>0</v>
      </c>
      <c r="H86" s="118">
        <v>0</v>
      </c>
      <c r="I86" s="118">
        <v>0</v>
      </c>
    </row>
    <row r="87" spans="1:9" x14ac:dyDescent="0.25">
      <c r="A87" s="18" t="s">
        <v>41</v>
      </c>
      <c r="B87" s="69">
        <v>0</v>
      </c>
      <c r="C87" s="69">
        <v>0</v>
      </c>
      <c r="D87" s="69">
        <v>0</v>
      </c>
      <c r="E87" s="69">
        <v>0</v>
      </c>
      <c r="F87" s="118">
        <v>0</v>
      </c>
      <c r="G87" s="118">
        <v>0</v>
      </c>
      <c r="H87" s="118">
        <v>0</v>
      </c>
      <c r="I87" s="118">
        <v>0</v>
      </c>
    </row>
    <row r="88" spans="1:9" x14ac:dyDescent="0.25">
      <c r="A88" s="18" t="s">
        <v>42</v>
      </c>
      <c r="B88" s="69">
        <v>0</v>
      </c>
      <c r="C88" s="69">
        <v>0</v>
      </c>
      <c r="D88" s="69">
        <v>0</v>
      </c>
      <c r="E88" s="69">
        <v>0</v>
      </c>
      <c r="F88" s="118">
        <v>0</v>
      </c>
      <c r="G88" s="118">
        <v>0</v>
      </c>
      <c r="H88" s="118">
        <v>0</v>
      </c>
      <c r="I88" s="118">
        <v>0</v>
      </c>
    </row>
    <row r="89" spans="1:9" x14ac:dyDescent="0.25">
      <c r="A89" s="18" t="s">
        <v>43</v>
      </c>
      <c r="B89" s="69">
        <v>0</v>
      </c>
      <c r="C89" s="69">
        <v>0</v>
      </c>
      <c r="D89" s="69">
        <v>0</v>
      </c>
      <c r="E89" s="69">
        <v>0</v>
      </c>
      <c r="F89" s="118">
        <v>0</v>
      </c>
      <c r="G89" s="118">
        <v>0</v>
      </c>
      <c r="H89" s="118">
        <v>0</v>
      </c>
      <c r="I89" s="118">
        <v>0</v>
      </c>
    </row>
    <row r="90" spans="1:9" x14ac:dyDescent="0.25">
      <c r="A90" s="18" t="s">
        <v>44</v>
      </c>
      <c r="B90" s="69">
        <v>0</v>
      </c>
      <c r="C90" s="69">
        <v>0</v>
      </c>
      <c r="D90" s="69">
        <v>0</v>
      </c>
      <c r="E90" s="69">
        <v>0</v>
      </c>
      <c r="F90" s="118">
        <v>0</v>
      </c>
      <c r="G90" s="118">
        <v>0</v>
      </c>
      <c r="H90" s="118">
        <v>0</v>
      </c>
      <c r="I90" s="118">
        <v>0</v>
      </c>
    </row>
    <row r="91" spans="1:9" x14ac:dyDescent="0.25">
      <c r="A91" s="18" t="s">
        <v>45</v>
      </c>
      <c r="B91" s="69">
        <v>0</v>
      </c>
      <c r="C91" s="69">
        <v>0</v>
      </c>
      <c r="D91" s="69">
        <v>0</v>
      </c>
      <c r="E91" s="69">
        <v>0</v>
      </c>
      <c r="F91" s="118">
        <v>0</v>
      </c>
      <c r="G91" s="118">
        <v>0</v>
      </c>
      <c r="H91" s="118">
        <v>0</v>
      </c>
      <c r="I91" s="118">
        <v>0</v>
      </c>
    </row>
    <row r="92" spans="1:9" ht="31.5" x14ac:dyDescent="0.25">
      <c r="A92" s="38" t="s">
        <v>46</v>
      </c>
      <c r="B92" s="69">
        <v>0</v>
      </c>
      <c r="C92" s="69">
        <v>0</v>
      </c>
      <c r="D92" s="69">
        <v>0</v>
      </c>
      <c r="E92" s="69">
        <v>0</v>
      </c>
      <c r="F92" s="118">
        <v>0</v>
      </c>
      <c r="G92" s="118">
        <v>0</v>
      </c>
      <c r="H92" s="118">
        <v>0</v>
      </c>
      <c r="I92" s="118">
        <v>0</v>
      </c>
    </row>
    <row r="93" spans="1:9" x14ac:dyDescent="0.25">
      <c r="A93" s="114" t="s">
        <v>56</v>
      </c>
      <c r="B93" s="47">
        <v>704</v>
      </c>
      <c r="C93" s="47">
        <v>700</v>
      </c>
      <c r="D93" s="47">
        <v>629</v>
      </c>
      <c r="E93" s="47">
        <v>560</v>
      </c>
      <c r="F93" s="118">
        <v>64.3510054844607</v>
      </c>
      <c r="G93" s="118">
        <v>66.476733143399812</v>
      </c>
      <c r="H93" s="118">
        <v>70.357941834451893</v>
      </c>
      <c r="I93" s="118">
        <v>73.97622192866578</v>
      </c>
    </row>
    <row r="94" spans="1:9" x14ac:dyDescent="0.25">
      <c r="A94" s="22"/>
      <c r="B94" s="7"/>
      <c r="C94" s="7"/>
      <c r="E94" s="7"/>
      <c r="I94" s="7"/>
    </row>
    <row r="95" spans="1:9" ht="16.5" thickBot="1" x14ac:dyDescent="0.3">
      <c r="A95" s="107" t="s">
        <v>124</v>
      </c>
      <c r="B95" s="6"/>
      <c r="C95" s="6"/>
      <c r="D95" s="6"/>
      <c r="E95" s="6"/>
    </row>
    <row r="96" spans="1:9" ht="63.75" thickBot="1" x14ac:dyDescent="0.3">
      <c r="A96" s="82" t="s">
        <v>68</v>
      </c>
      <c r="B96" s="83" t="s">
        <v>60</v>
      </c>
      <c r="C96" s="84" t="s">
        <v>61</v>
      </c>
      <c r="D96" s="84" t="s">
        <v>62</v>
      </c>
      <c r="E96" s="84" t="s">
        <v>63</v>
      </c>
      <c r="F96" s="85" t="s">
        <v>142</v>
      </c>
      <c r="G96" s="85" t="s">
        <v>143</v>
      </c>
      <c r="H96" s="85" t="s">
        <v>144</v>
      </c>
      <c r="I96" s="86" t="s">
        <v>145</v>
      </c>
    </row>
    <row r="97" spans="1:9" ht="31.5" x14ac:dyDescent="0.25">
      <c r="A97" s="68" t="s">
        <v>20</v>
      </c>
      <c r="B97" s="69">
        <v>2</v>
      </c>
      <c r="C97" s="69">
        <v>2</v>
      </c>
      <c r="D97" s="69">
        <v>1</v>
      </c>
      <c r="E97" s="69">
        <v>1</v>
      </c>
      <c r="F97" s="117">
        <v>0.44052863436123352</v>
      </c>
      <c r="G97" s="117">
        <v>0.44052863436123352</v>
      </c>
      <c r="H97" s="117">
        <v>0.26315789473684209</v>
      </c>
      <c r="I97" s="117">
        <v>0.30769230769230771</v>
      </c>
    </row>
    <row r="98" spans="1:9" x14ac:dyDescent="0.25">
      <c r="A98" s="18" t="s">
        <v>21</v>
      </c>
      <c r="B98" s="69">
        <v>0</v>
      </c>
      <c r="C98" s="69">
        <v>0</v>
      </c>
      <c r="D98" s="69">
        <v>0</v>
      </c>
      <c r="E98" s="69">
        <v>0</v>
      </c>
      <c r="F98" s="118">
        <v>0</v>
      </c>
      <c r="G98" s="118">
        <v>0</v>
      </c>
      <c r="H98" s="118">
        <v>0</v>
      </c>
      <c r="I98" s="118">
        <v>0</v>
      </c>
    </row>
    <row r="99" spans="1:9" x14ac:dyDescent="0.25">
      <c r="A99" s="18" t="s">
        <v>22</v>
      </c>
      <c r="B99" s="69">
        <v>0</v>
      </c>
      <c r="C99" s="69">
        <v>0</v>
      </c>
      <c r="D99" s="69">
        <v>0</v>
      </c>
      <c r="E99" s="69">
        <v>0</v>
      </c>
      <c r="F99" s="118">
        <v>0</v>
      </c>
      <c r="G99" s="118">
        <v>0</v>
      </c>
      <c r="H99" s="118">
        <v>0</v>
      </c>
      <c r="I99" s="118">
        <v>0</v>
      </c>
    </row>
    <row r="100" spans="1:9" ht="31.5" x14ac:dyDescent="0.25">
      <c r="A100" s="18" t="s">
        <v>23</v>
      </c>
      <c r="B100" s="69">
        <v>2</v>
      </c>
      <c r="C100" s="69">
        <v>1</v>
      </c>
      <c r="D100" s="69">
        <v>1</v>
      </c>
      <c r="E100" s="69">
        <v>1</v>
      </c>
      <c r="F100" s="118">
        <v>0.85836909871244638</v>
      </c>
      <c r="G100" s="118">
        <v>0.48076923076923078</v>
      </c>
      <c r="H100" s="118">
        <v>0.65359477124183007</v>
      </c>
      <c r="I100" s="118">
        <v>0.83333333333333337</v>
      </c>
    </row>
    <row r="101" spans="1:9" x14ac:dyDescent="0.25">
      <c r="A101" s="18" t="s">
        <v>24</v>
      </c>
      <c r="B101" s="69">
        <v>0</v>
      </c>
      <c r="C101" s="69">
        <v>0</v>
      </c>
      <c r="D101" s="69">
        <v>0</v>
      </c>
      <c r="E101" s="69">
        <v>0</v>
      </c>
      <c r="F101" s="118">
        <v>0</v>
      </c>
      <c r="G101" s="118">
        <v>0</v>
      </c>
      <c r="H101" s="118">
        <v>0</v>
      </c>
      <c r="I101" s="118">
        <v>0</v>
      </c>
    </row>
    <row r="102" spans="1:9" x14ac:dyDescent="0.25">
      <c r="A102" s="18" t="s">
        <v>25</v>
      </c>
      <c r="B102" s="69">
        <v>0</v>
      </c>
      <c r="C102" s="69">
        <v>0</v>
      </c>
      <c r="D102" s="69">
        <v>0</v>
      </c>
      <c r="E102" s="69">
        <v>0</v>
      </c>
      <c r="F102" s="118">
        <v>0</v>
      </c>
      <c r="G102" s="118">
        <v>0</v>
      </c>
      <c r="H102" s="118">
        <v>0</v>
      </c>
      <c r="I102" s="118">
        <v>0</v>
      </c>
    </row>
    <row r="103" spans="1:9" x14ac:dyDescent="0.25">
      <c r="A103" s="18" t="s">
        <v>26</v>
      </c>
      <c r="B103" s="69">
        <v>1</v>
      </c>
      <c r="C103" s="69">
        <v>1</v>
      </c>
      <c r="D103" s="69">
        <v>1</v>
      </c>
      <c r="E103" s="69">
        <v>1</v>
      </c>
      <c r="F103" s="118">
        <v>0.48543689320388345</v>
      </c>
      <c r="G103" s="118">
        <v>0.49504950495049505</v>
      </c>
      <c r="H103" s="118">
        <v>0.49504950495049505</v>
      </c>
      <c r="I103" s="118">
        <v>0.54347826086956519</v>
      </c>
    </row>
    <row r="104" spans="1:9" x14ac:dyDescent="0.25">
      <c r="A104" s="18" t="s">
        <v>27</v>
      </c>
      <c r="B104" s="69">
        <v>0</v>
      </c>
      <c r="C104" s="69">
        <v>0</v>
      </c>
      <c r="D104" s="69">
        <v>0</v>
      </c>
      <c r="E104" s="69">
        <v>0</v>
      </c>
      <c r="F104" s="118">
        <v>0</v>
      </c>
      <c r="G104" s="118">
        <v>0</v>
      </c>
      <c r="H104" s="118">
        <v>0</v>
      </c>
      <c r="I104" s="118">
        <v>0</v>
      </c>
    </row>
    <row r="105" spans="1:9" x14ac:dyDescent="0.25">
      <c r="A105" s="18" t="s">
        <v>28</v>
      </c>
      <c r="B105" s="69">
        <v>0</v>
      </c>
      <c r="C105" s="69">
        <v>0</v>
      </c>
      <c r="D105" s="69">
        <v>0</v>
      </c>
      <c r="E105" s="69">
        <v>0</v>
      </c>
      <c r="F105" s="118">
        <v>0</v>
      </c>
      <c r="G105" s="118">
        <v>0</v>
      </c>
      <c r="H105" s="118">
        <v>0</v>
      </c>
      <c r="I105" s="118">
        <v>0</v>
      </c>
    </row>
    <row r="106" spans="1:9" ht="31.5" x14ac:dyDescent="0.25">
      <c r="A106" s="18" t="s">
        <v>29</v>
      </c>
      <c r="B106" s="69">
        <v>0</v>
      </c>
      <c r="C106" s="69">
        <v>0</v>
      </c>
      <c r="D106" s="69">
        <v>0</v>
      </c>
      <c r="E106" s="69">
        <v>0</v>
      </c>
      <c r="F106" s="118">
        <v>0</v>
      </c>
      <c r="G106" s="118">
        <v>0</v>
      </c>
      <c r="H106" s="118">
        <v>0</v>
      </c>
      <c r="I106" s="118">
        <v>0</v>
      </c>
    </row>
    <row r="107" spans="1:9" x14ac:dyDescent="0.25">
      <c r="A107" s="18" t="s">
        <v>30</v>
      </c>
      <c r="B107" s="69">
        <v>0</v>
      </c>
      <c r="C107" s="69">
        <v>0</v>
      </c>
      <c r="D107" s="69">
        <v>0</v>
      </c>
      <c r="E107" s="69">
        <v>0</v>
      </c>
      <c r="F107" s="118">
        <v>0</v>
      </c>
      <c r="G107" s="118">
        <v>0</v>
      </c>
      <c r="H107" s="118">
        <v>0</v>
      </c>
      <c r="I107" s="118">
        <v>0</v>
      </c>
    </row>
    <row r="108" spans="1:9" ht="47.25" x14ac:dyDescent="0.25">
      <c r="A108" s="18" t="s">
        <v>31</v>
      </c>
      <c r="B108" s="69">
        <v>0</v>
      </c>
      <c r="C108" s="69">
        <v>0</v>
      </c>
      <c r="D108" s="69">
        <v>0</v>
      </c>
      <c r="E108" s="69">
        <v>0</v>
      </c>
      <c r="F108" s="118">
        <v>0</v>
      </c>
      <c r="G108" s="118">
        <v>0</v>
      </c>
      <c r="H108" s="118">
        <v>0</v>
      </c>
      <c r="I108" s="118">
        <v>0</v>
      </c>
    </row>
    <row r="109" spans="1:9" x14ac:dyDescent="0.25">
      <c r="A109" s="18" t="s">
        <v>32</v>
      </c>
      <c r="B109" s="69">
        <v>0</v>
      </c>
      <c r="C109" s="69">
        <v>0</v>
      </c>
      <c r="D109" s="69">
        <v>0</v>
      </c>
      <c r="E109" s="69">
        <v>0</v>
      </c>
      <c r="F109" s="118">
        <v>0</v>
      </c>
      <c r="G109" s="118">
        <v>0</v>
      </c>
      <c r="H109" s="118">
        <v>0</v>
      </c>
      <c r="I109" s="118">
        <v>0</v>
      </c>
    </row>
    <row r="110" spans="1:9" x14ac:dyDescent="0.25">
      <c r="A110" s="18" t="s">
        <v>33</v>
      </c>
      <c r="B110" s="69">
        <v>0</v>
      </c>
      <c r="C110" s="69">
        <v>0</v>
      </c>
      <c r="D110" s="69">
        <v>0</v>
      </c>
      <c r="E110" s="69">
        <v>0</v>
      </c>
      <c r="F110" s="118">
        <v>0</v>
      </c>
      <c r="G110" s="118">
        <v>0</v>
      </c>
      <c r="H110" s="118">
        <v>0</v>
      </c>
      <c r="I110" s="118">
        <v>0</v>
      </c>
    </row>
    <row r="111" spans="1:9" x14ac:dyDescent="0.25">
      <c r="A111" s="18" t="s">
        <v>34</v>
      </c>
      <c r="B111" s="69">
        <v>0</v>
      </c>
      <c r="C111" s="69">
        <v>0</v>
      </c>
      <c r="D111" s="69">
        <v>0</v>
      </c>
      <c r="E111" s="69">
        <v>0</v>
      </c>
      <c r="F111" s="118">
        <v>0</v>
      </c>
      <c r="G111" s="118">
        <v>0</v>
      </c>
      <c r="H111" s="118">
        <v>0</v>
      </c>
      <c r="I111" s="118">
        <v>0</v>
      </c>
    </row>
    <row r="112" spans="1:9" x14ac:dyDescent="0.25">
      <c r="A112" s="18" t="s">
        <v>35</v>
      </c>
      <c r="B112" s="69">
        <v>0</v>
      </c>
      <c r="C112" s="69">
        <v>0</v>
      </c>
      <c r="D112" s="69">
        <v>0</v>
      </c>
      <c r="E112" s="69">
        <v>0</v>
      </c>
      <c r="F112" s="118">
        <v>0</v>
      </c>
      <c r="G112" s="118">
        <v>0</v>
      </c>
      <c r="H112" s="118">
        <v>0</v>
      </c>
      <c r="I112" s="118">
        <v>0</v>
      </c>
    </row>
    <row r="113" spans="1:9" x14ac:dyDescent="0.25">
      <c r="A113" s="18" t="s">
        <v>36</v>
      </c>
      <c r="B113" s="69">
        <v>0</v>
      </c>
      <c r="C113" s="69">
        <v>0</v>
      </c>
      <c r="D113" s="69">
        <v>0</v>
      </c>
      <c r="E113" s="69">
        <v>0</v>
      </c>
      <c r="F113" s="118">
        <v>0</v>
      </c>
      <c r="G113" s="118">
        <v>0</v>
      </c>
      <c r="H113" s="118">
        <v>0</v>
      </c>
      <c r="I113" s="118">
        <v>0</v>
      </c>
    </row>
    <row r="114" spans="1:9" x14ac:dyDescent="0.25">
      <c r="A114" s="18" t="s">
        <v>37</v>
      </c>
      <c r="B114" s="69">
        <v>0</v>
      </c>
      <c r="C114" s="69">
        <v>0</v>
      </c>
      <c r="D114" s="69">
        <v>0</v>
      </c>
      <c r="E114" s="69">
        <v>0</v>
      </c>
      <c r="F114" s="118">
        <v>0</v>
      </c>
      <c r="G114" s="118">
        <v>0</v>
      </c>
      <c r="H114" s="118">
        <v>0</v>
      </c>
      <c r="I114" s="118">
        <v>0</v>
      </c>
    </row>
    <row r="115" spans="1:9" x14ac:dyDescent="0.25">
      <c r="A115" s="18" t="s">
        <v>38</v>
      </c>
      <c r="B115" s="69">
        <v>0</v>
      </c>
      <c r="C115" s="69">
        <v>0</v>
      </c>
      <c r="D115" s="69">
        <v>0</v>
      </c>
      <c r="E115" s="69">
        <v>0</v>
      </c>
      <c r="F115" s="118">
        <v>0</v>
      </c>
      <c r="G115" s="118">
        <v>0</v>
      </c>
      <c r="H115" s="118">
        <v>0</v>
      </c>
      <c r="I115" s="118">
        <v>0</v>
      </c>
    </row>
    <row r="116" spans="1:9" x14ac:dyDescent="0.25">
      <c r="A116" s="18" t="s">
        <v>39</v>
      </c>
      <c r="B116" s="69">
        <v>5</v>
      </c>
      <c r="C116" s="69">
        <v>5</v>
      </c>
      <c r="D116" s="69">
        <v>5</v>
      </c>
      <c r="E116" s="69">
        <v>5</v>
      </c>
      <c r="F116" s="118">
        <v>4.5454545454545459</v>
      </c>
      <c r="G116" s="118">
        <v>4.5454545454545459</v>
      </c>
      <c r="H116" s="118">
        <v>5.9523809523809517</v>
      </c>
      <c r="I116" s="118">
        <v>7.9365079365079358</v>
      </c>
    </row>
    <row r="117" spans="1:9" x14ac:dyDescent="0.25">
      <c r="A117" s="18" t="s">
        <v>40</v>
      </c>
      <c r="B117" s="69">
        <v>0</v>
      </c>
      <c r="C117" s="69">
        <v>0</v>
      </c>
      <c r="D117" s="69">
        <v>0</v>
      </c>
      <c r="E117" s="69">
        <v>0</v>
      </c>
      <c r="F117" s="118">
        <v>0</v>
      </c>
      <c r="G117" s="118">
        <v>0</v>
      </c>
      <c r="H117" s="118">
        <v>0</v>
      </c>
      <c r="I117" s="118">
        <v>0</v>
      </c>
    </row>
    <row r="118" spans="1:9" x14ac:dyDescent="0.25">
      <c r="A118" s="18" t="s">
        <v>41</v>
      </c>
      <c r="B118" s="69">
        <v>0</v>
      </c>
      <c r="C118" s="69">
        <v>0</v>
      </c>
      <c r="D118" s="69">
        <v>0</v>
      </c>
      <c r="E118" s="69">
        <v>0</v>
      </c>
      <c r="F118" s="118">
        <v>0</v>
      </c>
      <c r="G118" s="118">
        <v>0</v>
      </c>
      <c r="H118" s="118">
        <v>0</v>
      </c>
      <c r="I118" s="118">
        <v>0</v>
      </c>
    </row>
    <row r="119" spans="1:9" x14ac:dyDescent="0.25">
      <c r="A119" s="18" t="s">
        <v>42</v>
      </c>
      <c r="B119" s="69">
        <v>0</v>
      </c>
      <c r="C119" s="69">
        <v>0</v>
      </c>
      <c r="D119" s="69">
        <v>0</v>
      </c>
      <c r="E119" s="69">
        <v>0</v>
      </c>
      <c r="F119" s="118">
        <v>0</v>
      </c>
      <c r="G119" s="118">
        <v>0</v>
      </c>
      <c r="H119" s="118">
        <v>0</v>
      </c>
      <c r="I119" s="118">
        <v>0</v>
      </c>
    </row>
    <row r="120" spans="1:9" x14ac:dyDescent="0.25">
      <c r="A120" s="18" t="s">
        <v>43</v>
      </c>
      <c r="B120" s="69">
        <v>0</v>
      </c>
      <c r="C120" s="69">
        <v>0</v>
      </c>
      <c r="D120" s="69">
        <v>0</v>
      </c>
      <c r="E120" s="69">
        <v>0</v>
      </c>
      <c r="F120" s="118">
        <v>0</v>
      </c>
      <c r="G120" s="118">
        <v>0</v>
      </c>
      <c r="H120" s="118">
        <v>0</v>
      </c>
      <c r="I120" s="118">
        <v>0</v>
      </c>
    </row>
    <row r="121" spans="1:9" x14ac:dyDescent="0.25">
      <c r="A121" s="18" t="s">
        <v>44</v>
      </c>
      <c r="B121" s="69">
        <v>0</v>
      </c>
      <c r="C121" s="69">
        <v>0</v>
      </c>
      <c r="D121" s="69">
        <v>0</v>
      </c>
      <c r="E121" s="69">
        <v>0</v>
      </c>
      <c r="F121" s="118">
        <v>0</v>
      </c>
      <c r="G121" s="118">
        <v>0</v>
      </c>
      <c r="H121" s="118">
        <v>0</v>
      </c>
      <c r="I121" s="118">
        <v>0</v>
      </c>
    </row>
    <row r="122" spans="1:9" x14ac:dyDescent="0.25">
      <c r="A122" s="18" t="s">
        <v>45</v>
      </c>
      <c r="B122" s="69">
        <v>0</v>
      </c>
      <c r="C122" s="69">
        <v>0</v>
      </c>
      <c r="D122" s="69">
        <v>0</v>
      </c>
      <c r="E122" s="69">
        <v>0</v>
      </c>
      <c r="F122" s="118">
        <v>0</v>
      </c>
      <c r="G122" s="118">
        <v>0</v>
      </c>
      <c r="H122" s="118">
        <v>0</v>
      </c>
      <c r="I122" s="118">
        <v>0</v>
      </c>
    </row>
    <row r="123" spans="1:9" ht="31.5" x14ac:dyDescent="0.25">
      <c r="A123" s="38" t="s">
        <v>46</v>
      </c>
      <c r="B123" s="69">
        <v>0</v>
      </c>
      <c r="C123" s="69">
        <v>0</v>
      </c>
      <c r="D123" s="69">
        <v>0</v>
      </c>
      <c r="E123" s="69">
        <v>0</v>
      </c>
      <c r="F123" s="118">
        <v>0</v>
      </c>
      <c r="G123" s="118">
        <v>0</v>
      </c>
      <c r="H123" s="118">
        <v>0</v>
      </c>
      <c r="I123" s="118">
        <v>0</v>
      </c>
    </row>
    <row r="124" spans="1:9" x14ac:dyDescent="0.25">
      <c r="A124" s="114" t="s">
        <v>56</v>
      </c>
      <c r="B124" s="47">
        <v>10</v>
      </c>
      <c r="C124" s="47">
        <v>9</v>
      </c>
      <c r="D124" s="47">
        <v>8</v>
      </c>
      <c r="E124" s="47">
        <v>8</v>
      </c>
      <c r="F124" s="118">
        <v>0.91407678244972579</v>
      </c>
      <c r="G124" s="118">
        <v>0.85470085470085477</v>
      </c>
      <c r="H124" s="118">
        <v>0.89485458612975388</v>
      </c>
      <c r="I124" s="118">
        <v>1.0568031704095113</v>
      </c>
    </row>
    <row r="125" spans="1:9" x14ac:dyDescent="0.25">
      <c r="A125" s="22"/>
      <c r="B125" s="7"/>
      <c r="C125" s="7"/>
      <c r="D125" s="7"/>
      <c r="I125" s="7"/>
    </row>
    <row r="126" spans="1:9" x14ac:dyDescent="0.25">
      <c r="A126" s="22"/>
      <c r="B126" s="7"/>
      <c r="C126" s="7"/>
      <c r="D126" s="7"/>
      <c r="E126" s="7"/>
    </row>
    <row r="127" spans="1:9" x14ac:dyDescent="0.25">
      <c r="A127" s="22"/>
      <c r="B127" s="7"/>
      <c r="C127" s="7"/>
      <c r="D127" s="7"/>
      <c r="E127" s="7"/>
    </row>
    <row r="128" spans="1:9" x14ac:dyDescent="0.25">
      <c r="A128" s="22"/>
      <c r="B128" s="7"/>
      <c r="C128" s="7"/>
      <c r="D128" s="7"/>
      <c r="E128" s="7"/>
    </row>
    <row r="129" spans="1:5" x14ac:dyDescent="0.25">
      <c r="A129" s="22"/>
      <c r="B129" s="7"/>
      <c r="C129" s="7"/>
      <c r="D129" s="7"/>
      <c r="E129" s="7"/>
    </row>
    <row r="130" spans="1:5" x14ac:dyDescent="0.25">
      <c r="A130" s="22"/>
      <c r="B130" s="7"/>
      <c r="C130" s="7"/>
      <c r="D130" s="7"/>
      <c r="E130" s="7"/>
    </row>
    <row r="131" spans="1:5" x14ac:dyDescent="0.25">
      <c r="A131" s="10"/>
      <c r="B131" s="7"/>
      <c r="C131" s="7"/>
      <c r="D131" s="7"/>
      <c r="E131" s="7"/>
    </row>
    <row r="132" spans="1:5" x14ac:dyDescent="0.25">
      <c r="A132" s="22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91" t="s">
        <v>249</v>
      </c>
      <c r="B1" s="491"/>
      <c r="C1" s="491"/>
      <c r="D1" s="491"/>
      <c r="E1" s="491"/>
      <c r="F1" s="491"/>
      <c r="G1" s="491"/>
      <c r="H1" s="491"/>
      <c r="I1" s="491"/>
      <c r="J1" s="491"/>
      <c r="K1" s="160"/>
    </row>
    <row r="2" spans="1:12" ht="16.5" thickBot="1" x14ac:dyDescent="0.3">
      <c r="A2" s="485" t="s">
        <v>54</v>
      </c>
      <c r="B2" s="485"/>
      <c r="C2" s="485"/>
      <c r="D2" s="485"/>
      <c r="E2" s="485"/>
      <c r="F2" s="485"/>
      <c r="G2" s="485"/>
      <c r="H2" s="485"/>
      <c r="I2" s="485"/>
      <c r="J2" s="485"/>
      <c r="K2" s="15"/>
      <c r="L2" s="7"/>
    </row>
    <row r="3" spans="1:12" ht="32.25" thickBot="1" x14ac:dyDescent="0.3">
      <c r="A3" s="70" t="s">
        <v>68</v>
      </c>
      <c r="B3" s="71" t="s">
        <v>59</v>
      </c>
      <c r="C3" s="71" t="s">
        <v>60</v>
      </c>
      <c r="D3" s="72" t="s">
        <v>61</v>
      </c>
      <c r="E3" s="72" t="s">
        <v>62</v>
      </c>
      <c r="F3" s="72" t="s">
        <v>63</v>
      </c>
      <c r="G3" s="87" t="s">
        <v>64</v>
      </c>
      <c r="H3" s="87" t="s">
        <v>65</v>
      </c>
      <c r="I3" s="87" t="s">
        <v>66</v>
      </c>
      <c r="J3" s="88" t="s">
        <v>67</v>
      </c>
      <c r="K3" s="15"/>
      <c r="L3" s="7"/>
    </row>
    <row r="4" spans="1:12" ht="31.5" x14ac:dyDescent="0.25">
      <c r="A4" s="68" t="s">
        <v>20</v>
      </c>
      <c r="B4" s="69">
        <v>3</v>
      </c>
      <c r="C4" s="69">
        <v>13</v>
      </c>
      <c r="D4" s="69">
        <v>12</v>
      </c>
      <c r="E4" s="69">
        <v>3</v>
      </c>
      <c r="F4" s="69">
        <v>3</v>
      </c>
      <c r="G4" s="115">
        <v>4.333333333333333</v>
      </c>
      <c r="H4" s="115">
        <v>0.25</v>
      </c>
      <c r="I4" s="115">
        <v>1</v>
      </c>
      <c r="J4" s="115">
        <v>1</v>
      </c>
      <c r="K4" s="15"/>
      <c r="L4" s="7"/>
    </row>
    <row r="5" spans="1:12" x14ac:dyDescent="0.25">
      <c r="A5" s="18" t="s">
        <v>21</v>
      </c>
      <c r="B5" s="69">
        <v>9</v>
      </c>
      <c r="C5" s="69">
        <v>22</v>
      </c>
      <c r="D5" s="69">
        <v>20</v>
      </c>
      <c r="E5" s="69">
        <v>9</v>
      </c>
      <c r="F5" s="69">
        <v>9</v>
      </c>
      <c r="G5" s="116">
        <v>2.4444444444444446</v>
      </c>
      <c r="H5" s="116">
        <v>0.45</v>
      </c>
      <c r="I5" s="116">
        <v>1</v>
      </c>
      <c r="J5" s="116">
        <v>1</v>
      </c>
      <c r="K5" s="15"/>
      <c r="L5" s="7"/>
    </row>
    <row r="6" spans="1:12" x14ac:dyDescent="0.25">
      <c r="A6" s="18" t="s">
        <v>22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G6" s="116">
        <v>0</v>
      </c>
      <c r="H6" s="116">
        <v>0</v>
      </c>
      <c r="I6" s="116">
        <v>0</v>
      </c>
      <c r="J6" s="116">
        <v>0</v>
      </c>
      <c r="K6" s="15"/>
      <c r="L6" s="7"/>
    </row>
    <row r="7" spans="1:12" ht="31.5" x14ac:dyDescent="0.25">
      <c r="A7" s="18" t="s">
        <v>23</v>
      </c>
      <c r="B7" s="69">
        <v>7</v>
      </c>
      <c r="C7" s="69">
        <v>7</v>
      </c>
      <c r="D7" s="69">
        <v>3</v>
      </c>
      <c r="E7" s="69">
        <v>3</v>
      </c>
      <c r="F7" s="69">
        <v>3</v>
      </c>
      <c r="G7" s="116">
        <v>1</v>
      </c>
      <c r="H7" s="116">
        <v>1</v>
      </c>
      <c r="I7" s="116">
        <v>1</v>
      </c>
      <c r="J7" s="116">
        <v>0.42857142857142855</v>
      </c>
      <c r="K7" s="15"/>
      <c r="L7" s="7"/>
    </row>
    <row r="8" spans="1:12" x14ac:dyDescent="0.25">
      <c r="A8" s="18" t="s">
        <v>24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116">
        <v>0</v>
      </c>
      <c r="H8" s="116">
        <v>0</v>
      </c>
      <c r="I8" s="116">
        <v>0</v>
      </c>
      <c r="J8" s="116">
        <v>0</v>
      </c>
      <c r="K8" s="15"/>
      <c r="L8" s="7"/>
    </row>
    <row r="9" spans="1:12" x14ac:dyDescent="0.25">
      <c r="A9" s="18" t="s">
        <v>25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116">
        <v>0</v>
      </c>
      <c r="H9" s="116">
        <v>0</v>
      </c>
      <c r="I9" s="116">
        <v>0</v>
      </c>
      <c r="J9" s="116">
        <v>0</v>
      </c>
      <c r="K9" s="15"/>
      <c r="L9" s="7"/>
    </row>
    <row r="10" spans="1:12" x14ac:dyDescent="0.25">
      <c r="A10" s="18" t="s">
        <v>26</v>
      </c>
      <c r="B10" s="69">
        <v>5</v>
      </c>
      <c r="C10" s="69">
        <v>21</v>
      </c>
      <c r="D10" s="69">
        <v>20</v>
      </c>
      <c r="E10" s="69">
        <v>5</v>
      </c>
      <c r="F10" s="69">
        <v>5</v>
      </c>
      <c r="G10" s="116">
        <v>4.2</v>
      </c>
      <c r="H10" s="116">
        <v>0.25</v>
      </c>
      <c r="I10" s="116">
        <v>1</v>
      </c>
      <c r="J10" s="116">
        <v>1</v>
      </c>
      <c r="K10" s="15"/>
      <c r="L10" s="7"/>
    </row>
    <row r="11" spans="1:12" x14ac:dyDescent="0.25">
      <c r="A11" s="18" t="s">
        <v>27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116">
        <v>0</v>
      </c>
      <c r="H11" s="116">
        <v>0</v>
      </c>
      <c r="I11" s="116">
        <v>0</v>
      </c>
      <c r="J11" s="116">
        <v>0</v>
      </c>
      <c r="K11" s="15"/>
      <c r="L11" s="7"/>
    </row>
    <row r="12" spans="1:12" x14ac:dyDescent="0.25">
      <c r="A12" s="18" t="s">
        <v>28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116">
        <v>0</v>
      </c>
      <c r="H12" s="116">
        <v>0</v>
      </c>
      <c r="I12" s="116">
        <v>0</v>
      </c>
      <c r="J12" s="116">
        <v>0</v>
      </c>
      <c r="K12" s="15"/>
      <c r="L12" s="7"/>
    </row>
    <row r="13" spans="1:12" ht="31.5" x14ac:dyDescent="0.25">
      <c r="A13" s="18" t="s">
        <v>29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116">
        <v>0</v>
      </c>
      <c r="H13" s="116">
        <v>0</v>
      </c>
      <c r="I13" s="116">
        <v>0</v>
      </c>
      <c r="J13" s="116">
        <v>0</v>
      </c>
      <c r="K13" s="15"/>
      <c r="L13" s="7"/>
    </row>
    <row r="14" spans="1:12" x14ac:dyDescent="0.25">
      <c r="A14" s="18" t="s">
        <v>30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116">
        <v>0</v>
      </c>
      <c r="H14" s="116">
        <v>0</v>
      </c>
      <c r="I14" s="116">
        <v>0</v>
      </c>
      <c r="J14" s="116">
        <v>0</v>
      </c>
      <c r="K14" s="15"/>
      <c r="L14" s="7"/>
    </row>
    <row r="15" spans="1:12" ht="47.25" x14ac:dyDescent="0.25">
      <c r="A15" s="18" t="s">
        <v>31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116">
        <v>0</v>
      </c>
      <c r="H15" s="116">
        <v>0</v>
      </c>
      <c r="I15" s="116">
        <v>0</v>
      </c>
      <c r="J15" s="116">
        <v>0</v>
      </c>
      <c r="K15" s="15"/>
      <c r="L15" s="7"/>
    </row>
    <row r="16" spans="1:12" x14ac:dyDescent="0.25">
      <c r="A16" s="18" t="s">
        <v>32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116">
        <v>0</v>
      </c>
      <c r="H16" s="116">
        <v>0</v>
      </c>
      <c r="I16" s="116">
        <v>0</v>
      </c>
      <c r="J16" s="116">
        <v>0</v>
      </c>
      <c r="K16" s="15"/>
      <c r="L16" s="7"/>
    </row>
    <row r="17" spans="1:12" x14ac:dyDescent="0.25">
      <c r="A17" s="18" t="s">
        <v>33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116">
        <v>0</v>
      </c>
      <c r="H17" s="116">
        <v>0</v>
      </c>
      <c r="I17" s="116">
        <v>0</v>
      </c>
      <c r="J17" s="116">
        <v>0</v>
      </c>
      <c r="K17" s="15"/>
      <c r="L17" s="7"/>
    </row>
    <row r="18" spans="1:12" x14ac:dyDescent="0.25">
      <c r="A18" s="18" t="s">
        <v>34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116">
        <v>0</v>
      </c>
      <c r="H18" s="116">
        <v>0</v>
      </c>
      <c r="I18" s="116">
        <v>0</v>
      </c>
      <c r="J18" s="116">
        <v>0</v>
      </c>
      <c r="K18" s="15"/>
      <c r="L18" s="7"/>
    </row>
    <row r="19" spans="1:12" x14ac:dyDescent="0.25">
      <c r="A19" s="18" t="s">
        <v>35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116">
        <v>0</v>
      </c>
      <c r="H19" s="116">
        <v>0</v>
      </c>
      <c r="I19" s="116">
        <v>0</v>
      </c>
      <c r="J19" s="116">
        <v>0</v>
      </c>
      <c r="K19" s="15"/>
      <c r="L19" s="7"/>
    </row>
    <row r="20" spans="1:12" x14ac:dyDescent="0.25">
      <c r="A20" s="18" t="s">
        <v>36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116">
        <v>0</v>
      </c>
      <c r="H20" s="116">
        <v>0</v>
      </c>
      <c r="I20" s="116">
        <v>0</v>
      </c>
      <c r="J20" s="116">
        <v>0</v>
      </c>
      <c r="K20" s="39"/>
      <c r="L20" s="7"/>
    </row>
    <row r="21" spans="1:12" x14ac:dyDescent="0.25">
      <c r="A21" s="18" t="s">
        <v>37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116">
        <v>0</v>
      </c>
      <c r="H21" s="116">
        <v>0</v>
      </c>
      <c r="I21" s="116">
        <v>0</v>
      </c>
      <c r="J21" s="116">
        <v>0</v>
      </c>
      <c r="K21" s="15"/>
      <c r="L21" s="7"/>
    </row>
    <row r="22" spans="1:12" x14ac:dyDescent="0.25">
      <c r="A22" s="18" t="s">
        <v>38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116">
        <v>0</v>
      </c>
      <c r="H22" s="116">
        <v>0</v>
      </c>
      <c r="I22" s="116">
        <v>0</v>
      </c>
      <c r="J22" s="116">
        <v>0</v>
      </c>
      <c r="K22" s="15"/>
      <c r="L22" s="7"/>
    </row>
    <row r="23" spans="1:12" x14ac:dyDescent="0.25">
      <c r="A23" s="18" t="s">
        <v>39</v>
      </c>
      <c r="B23" s="69">
        <v>4</v>
      </c>
      <c r="C23" s="69">
        <v>2</v>
      </c>
      <c r="D23" s="69">
        <v>2</v>
      </c>
      <c r="E23" s="69">
        <v>2</v>
      </c>
      <c r="F23" s="69">
        <v>1</v>
      </c>
      <c r="G23" s="116">
        <v>0.5</v>
      </c>
      <c r="H23" s="116">
        <v>1</v>
      </c>
      <c r="I23" s="116">
        <v>0.5</v>
      </c>
      <c r="J23" s="116">
        <v>0.25</v>
      </c>
      <c r="K23" s="15"/>
      <c r="L23" s="7"/>
    </row>
    <row r="24" spans="1:12" x14ac:dyDescent="0.25">
      <c r="A24" s="18" t="s">
        <v>40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116">
        <v>0</v>
      </c>
      <c r="H24" s="116">
        <v>0</v>
      </c>
      <c r="I24" s="116">
        <v>0</v>
      </c>
      <c r="J24" s="116">
        <v>0</v>
      </c>
      <c r="K24" s="15"/>
      <c r="L24" s="7"/>
    </row>
    <row r="25" spans="1:12" x14ac:dyDescent="0.25">
      <c r="A25" s="18" t="s">
        <v>41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116">
        <v>0</v>
      </c>
      <c r="H25" s="116">
        <v>0</v>
      </c>
      <c r="I25" s="116">
        <v>0</v>
      </c>
      <c r="J25" s="116">
        <v>0</v>
      </c>
      <c r="K25" s="15"/>
      <c r="L25" s="7"/>
    </row>
    <row r="26" spans="1:12" x14ac:dyDescent="0.25">
      <c r="A26" s="18" t="s">
        <v>42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116">
        <v>0</v>
      </c>
      <c r="H26" s="116">
        <v>0</v>
      </c>
      <c r="I26" s="116">
        <v>0</v>
      </c>
      <c r="J26" s="116">
        <v>0</v>
      </c>
      <c r="K26" s="15"/>
      <c r="L26" s="7"/>
    </row>
    <row r="27" spans="1:12" x14ac:dyDescent="0.25">
      <c r="A27" s="18" t="s">
        <v>43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116">
        <v>0</v>
      </c>
      <c r="H27" s="116">
        <v>0</v>
      </c>
      <c r="I27" s="116">
        <v>0</v>
      </c>
      <c r="J27" s="116">
        <v>0</v>
      </c>
      <c r="K27" s="15"/>
      <c r="L27" s="7"/>
    </row>
    <row r="28" spans="1:12" x14ac:dyDescent="0.25">
      <c r="A28" s="18" t="s">
        <v>44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116">
        <v>0</v>
      </c>
      <c r="H28" s="116">
        <v>0</v>
      </c>
      <c r="I28" s="116">
        <v>0</v>
      </c>
      <c r="J28" s="116">
        <v>0</v>
      </c>
      <c r="K28" s="15"/>
      <c r="L28" s="7"/>
    </row>
    <row r="29" spans="1:12" x14ac:dyDescent="0.25">
      <c r="A29" s="18" t="s">
        <v>45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116">
        <v>0</v>
      </c>
      <c r="H29" s="116">
        <v>0</v>
      </c>
      <c r="I29" s="116">
        <v>0</v>
      </c>
      <c r="J29" s="116">
        <v>0</v>
      </c>
      <c r="K29" s="15"/>
      <c r="L29" s="7"/>
    </row>
    <row r="30" spans="1:12" ht="31.5" x14ac:dyDescent="0.25">
      <c r="A30" s="38" t="s">
        <v>46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116">
        <v>0</v>
      </c>
      <c r="H30" s="116">
        <v>0</v>
      </c>
      <c r="I30" s="116">
        <v>0</v>
      </c>
      <c r="J30" s="116">
        <v>0</v>
      </c>
      <c r="K30" s="15"/>
      <c r="L30" s="7"/>
    </row>
    <row r="31" spans="1:12" x14ac:dyDescent="0.25">
      <c r="A31" s="113" t="s">
        <v>56</v>
      </c>
      <c r="B31" s="47">
        <v>28</v>
      </c>
      <c r="C31" s="47">
        <v>65</v>
      </c>
      <c r="D31" s="47">
        <v>57</v>
      </c>
      <c r="E31" s="47">
        <v>22</v>
      </c>
      <c r="F31" s="47">
        <v>21</v>
      </c>
      <c r="G31" s="116">
        <v>2.3214285714285716</v>
      </c>
      <c r="H31" s="116">
        <v>0.38596491228070173</v>
      </c>
      <c r="I31" s="116">
        <v>0.95454545454545459</v>
      </c>
      <c r="J31" s="116">
        <v>0.75</v>
      </c>
      <c r="K31" s="15"/>
      <c r="L31" s="7"/>
    </row>
    <row r="32" spans="1:12" x14ac:dyDescent="0.25">
      <c r="A32" s="39"/>
      <c r="B32" s="7"/>
      <c r="C32" s="7"/>
      <c r="D32" s="7"/>
      <c r="E32" s="7"/>
      <c r="F32" s="7"/>
      <c r="G32" s="7"/>
      <c r="H32" s="7"/>
      <c r="I32" s="7"/>
      <c r="J32" s="7"/>
      <c r="K32" s="15"/>
      <c r="L32" s="7"/>
    </row>
    <row r="33" spans="1:12" ht="16.5" thickBot="1" x14ac:dyDescent="0.3">
      <c r="A33" s="485" t="s">
        <v>55</v>
      </c>
      <c r="B33" s="485"/>
      <c r="C33" s="485"/>
      <c r="D33" s="485"/>
      <c r="E33" s="485"/>
      <c r="F33" s="485"/>
      <c r="G33" s="485"/>
      <c r="H33" s="485"/>
      <c r="I33" s="485"/>
      <c r="J33" s="485"/>
      <c r="K33" s="15"/>
      <c r="L33" s="7"/>
    </row>
    <row r="34" spans="1:12" ht="32.25" thickBot="1" x14ac:dyDescent="0.3">
      <c r="A34" s="70" t="s">
        <v>68</v>
      </c>
      <c r="B34" s="71" t="s">
        <v>59</v>
      </c>
      <c r="C34" s="71" t="s">
        <v>60</v>
      </c>
      <c r="D34" s="72" t="s">
        <v>61</v>
      </c>
      <c r="E34" s="72" t="s">
        <v>62</v>
      </c>
      <c r="F34" s="72" t="s">
        <v>63</v>
      </c>
      <c r="G34" s="87" t="s">
        <v>64</v>
      </c>
      <c r="H34" s="87" t="s">
        <v>65</v>
      </c>
      <c r="I34" s="87" t="s">
        <v>66</v>
      </c>
      <c r="J34" s="88" t="s">
        <v>67</v>
      </c>
      <c r="K34" s="15"/>
      <c r="L34" s="7"/>
    </row>
    <row r="35" spans="1:12" ht="31.5" x14ac:dyDescent="0.25">
      <c r="A35" s="68" t="s">
        <v>20</v>
      </c>
      <c r="B35" s="69">
        <v>1</v>
      </c>
      <c r="C35" s="69">
        <v>1</v>
      </c>
      <c r="D35" s="69">
        <v>1</v>
      </c>
      <c r="E35" s="69">
        <v>1</v>
      </c>
      <c r="F35" s="69">
        <v>1</v>
      </c>
      <c r="G35" s="115">
        <v>1</v>
      </c>
      <c r="H35" s="115">
        <v>1</v>
      </c>
      <c r="I35" s="115">
        <v>1</v>
      </c>
      <c r="J35" s="115">
        <v>1</v>
      </c>
      <c r="K35" s="15"/>
      <c r="L35" s="7"/>
    </row>
    <row r="36" spans="1:12" ht="20.25" customHeight="1" x14ac:dyDescent="0.25">
      <c r="A36" s="18" t="s">
        <v>21</v>
      </c>
      <c r="B36" s="69">
        <v>15</v>
      </c>
      <c r="C36" s="69">
        <v>10</v>
      </c>
      <c r="D36" s="69">
        <v>10</v>
      </c>
      <c r="E36" s="69">
        <v>5</v>
      </c>
      <c r="F36" s="69">
        <v>4</v>
      </c>
      <c r="G36" s="116">
        <v>0.66666666666666663</v>
      </c>
      <c r="H36" s="116">
        <v>0.5</v>
      </c>
      <c r="I36" s="116">
        <v>0.8</v>
      </c>
      <c r="J36" s="116">
        <v>0.26666666666666666</v>
      </c>
      <c r="K36" s="15"/>
      <c r="L36" s="7"/>
    </row>
    <row r="37" spans="1:12" x14ac:dyDescent="0.25">
      <c r="A37" s="18" t="s">
        <v>22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116">
        <v>0</v>
      </c>
      <c r="H37" s="116">
        <v>0</v>
      </c>
      <c r="I37" s="116">
        <v>0</v>
      </c>
      <c r="J37" s="116">
        <v>0</v>
      </c>
      <c r="K37" s="15"/>
      <c r="L37" s="7"/>
    </row>
    <row r="38" spans="1:12" ht="31.5" x14ac:dyDescent="0.25">
      <c r="A38" s="18" t="s">
        <v>23</v>
      </c>
      <c r="B38" s="69">
        <v>7</v>
      </c>
      <c r="C38" s="69">
        <v>5</v>
      </c>
      <c r="D38" s="69">
        <v>5</v>
      </c>
      <c r="E38" s="69">
        <v>5</v>
      </c>
      <c r="F38" s="69">
        <v>5</v>
      </c>
      <c r="G38" s="116">
        <v>0.7142857142857143</v>
      </c>
      <c r="H38" s="116">
        <v>1</v>
      </c>
      <c r="I38" s="116">
        <v>1</v>
      </c>
      <c r="J38" s="116">
        <v>0.7142857142857143</v>
      </c>
      <c r="K38" s="11"/>
    </row>
    <row r="39" spans="1:12" ht="19.5" customHeight="1" x14ac:dyDescent="0.25">
      <c r="A39" s="18" t="s">
        <v>24</v>
      </c>
      <c r="B39" s="69">
        <v>0</v>
      </c>
      <c r="C39" s="69">
        <v>0</v>
      </c>
      <c r="D39" s="69">
        <v>0</v>
      </c>
      <c r="E39" s="69">
        <v>0</v>
      </c>
      <c r="F39" s="69">
        <v>0</v>
      </c>
      <c r="G39" s="116">
        <v>0</v>
      </c>
      <c r="H39" s="116">
        <v>0</v>
      </c>
      <c r="I39" s="116">
        <v>0</v>
      </c>
      <c r="J39" s="116">
        <v>0</v>
      </c>
      <c r="K39" s="11"/>
    </row>
    <row r="40" spans="1:12" ht="20.25" customHeight="1" x14ac:dyDescent="0.25">
      <c r="A40" s="18" t="s">
        <v>25</v>
      </c>
      <c r="B40" s="69">
        <v>0</v>
      </c>
      <c r="C40" s="69">
        <v>0</v>
      </c>
      <c r="D40" s="69">
        <v>0</v>
      </c>
      <c r="E40" s="69">
        <v>0</v>
      </c>
      <c r="F40" s="69">
        <v>0</v>
      </c>
      <c r="G40" s="116">
        <v>0</v>
      </c>
      <c r="H40" s="116">
        <v>0</v>
      </c>
      <c r="I40" s="116">
        <v>0</v>
      </c>
      <c r="J40" s="116">
        <v>0</v>
      </c>
      <c r="K40" s="11"/>
    </row>
    <row r="41" spans="1:12" ht="19.5" customHeight="1" x14ac:dyDescent="0.25">
      <c r="A41" s="18" t="s">
        <v>26</v>
      </c>
      <c r="B41" s="69">
        <v>30</v>
      </c>
      <c r="C41" s="69">
        <v>23</v>
      </c>
      <c r="D41" s="69">
        <v>22</v>
      </c>
      <c r="E41" s="69">
        <v>19</v>
      </c>
      <c r="F41" s="69">
        <v>18</v>
      </c>
      <c r="G41" s="116">
        <v>0.76666666666666672</v>
      </c>
      <c r="H41" s="116">
        <v>0.86363636363636365</v>
      </c>
      <c r="I41" s="116">
        <v>0.94736842105263153</v>
      </c>
      <c r="J41" s="116">
        <v>0.6</v>
      </c>
      <c r="K41" s="11"/>
    </row>
    <row r="42" spans="1:12" ht="18.75" customHeight="1" x14ac:dyDescent="0.25">
      <c r="A42" s="18" t="s">
        <v>27</v>
      </c>
      <c r="B42" s="69">
        <v>0</v>
      </c>
      <c r="C42" s="69">
        <v>0</v>
      </c>
      <c r="D42" s="69">
        <v>0</v>
      </c>
      <c r="E42" s="69">
        <v>0</v>
      </c>
      <c r="F42" s="69">
        <v>0</v>
      </c>
      <c r="G42" s="116">
        <v>0</v>
      </c>
      <c r="H42" s="116">
        <v>0</v>
      </c>
      <c r="I42" s="116">
        <v>0</v>
      </c>
      <c r="J42" s="116">
        <v>0</v>
      </c>
      <c r="K42" s="11"/>
    </row>
    <row r="43" spans="1:12" ht="21.75" customHeight="1" x14ac:dyDescent="0.25">
      <c r="A43" s="18" t="s">
        <v>28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116">
        <v>0</v>
      </c>
      <c r="H43" s="116">
        <v>0</v>
      </c>
      <c r="I43" s="116">
        <v>0</v>
      </c>
      <c r="J43" s="116">
        <v>0</v>
      </c>
      <c r="K43" s="11"/>
    </row>
    <row r="44" spans="1:12" ht="31.5" x14ac:dyDescent="0.25">
      <c r="A44" s="18" t="s">
        <v>29</v>
      </c>
      <c r="B44" s="69">
        <v>0</v>
      </c>
      <c r="C44" s="69">
        <v>0</v>
      </c>
      <c r="D44" s="69">
        <v>0</v>
      </c>
      <c r="E44" s="69">
        <v>0</v>
      </c>
      <c r="F44" s="69">
        <v>0</v>
      </c>
      <c r="G44" s="116">
        <v>0</v>
      </c>
      <c r="H44" s="116">
        <v>0</v>
      </c>
      <c r="I44" s="116">
        <v>0</v>
      </c>
      <c r="J44" s="116">
        <v>0</v>
      </c>
      <c r="K44" s="11"/>
    </row>
    <row r="45" spans="1:12" x14ac:dyDescent="0.25">
      <c r="A45" s="18" t="s">
        <v>30</v>
      </c>
      <c r="B45" s="69">
        <v>0</v>
      </c>
      <c r="C45" s="69">
        <v>0</v>
      </c>
      <c r="D45" s="69">
        <v>0</v>
      </c>
      <c r="E45" s="69">
        <v>0</v>
      </c>
      <c r="F45" s="69">
        <v>0</v>
      </c>
      <c r="G45" s="116">
        <v>0</v>
      </c>
      <c r="H45" s="116">
        <v>0</v>
      </c>
      <c r="I45" s="116">
        <v>0</v>
      </c>
      <c r="J45" s="116">
        <v>0</v>
      </c>
      <c r="K45" s="11"/>
    </row>
    <row r="46" spans="1:12" ht="47.25" x14ac:dyDescent="0.25">
      <c r="A46" s="18" t="s">
        <v>31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116">
        <v>0</v>
      </c>
      <c r="H46" s="116">
        <v>0</v>
      </c>
      <c r="I46" s="116">
        <v>0</v>
      </c>
      <c r="J46" s="116">
        <v>0</v>
      </c>
      <c r="K46" s="11"/>
    </row>
    <row r="47" spans="1:12" x14ac:dyDescent="0.25">
      <c r="A47" s="18" t="s">
        <v>32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116">
        <v>0</v>
      </c>
      <c r="H47" s="116">
        <v>0</v>
      </c>
      <c r="I47" s="116">
        <v>0</v>
      </c>
      <c r="J47" s="116">
        <v>0</v>
      </c>
      <c r="K47" s="11"/>
    </row>
    <row r="48" spans="1:12" x14ac:dyDescent="0.25">
      <c r="A48" s="18" t="s">
        <v>33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116">
        <v>0</v>
      </c>
      <c r="H48" s="116">
        <v>0</v>
      </c>
      <c r="I48" s="116">
        <v>0</v>
      </c>
      <c r="J48" s="116">
        <v>0</v>
      </c>
      <c r="K48" s="11"/>
    </row>
    <row r="49" spans="1:11" x14ac:dyDescent="0.25">
      <c r="A49" s="18" t="s">
        <v>34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116">
        <v>0</v>
      </c>
      <c r="H49" s="116">
        <v>0</v>
      </c>
      <c r="I49" s="116">
        <v>0</v>
      </c>
      <c r="J49" s="116">
        <v>0</v>
      </c>
      <c r="K49" s="11"/>
    </row>
    <row r="50" spans="1:11" x14ac:dyDescent="0.25">
      <c r="A50" s="18" t="s">
        <v>35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116">
        <v>0</v>
      </c>
      <c r="H50" s="116">
        <v>0</v>
      </c>
      <c r="I50" s="116">
        <v>0</v>
      </c>
      <c r="J50" s="116">
        <v>0</v>
      </c>
      <c r="K50" s="11"/>
    </row>
    <row r="51" spans="1:11" x14ac:dyDescent="0.25">
      <c r="A51" s="18" t="s">
        <v>36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116">
        <v>0</v>
      </c>
      <c r="H51" s="116">
        <v>0</v>
      </c>
      <c r="I51" s="116">
        <v>0</v>
      </c>
      <c r="J51" s="116">
        <v>0</v>
      </c>
      <c r="K51" s="11"/>
    </row>
    <row r="52" spans="1:11" x14ac:dyDescent="0.25">
      <c r="A52" s="18" t="s">
        <v>37</v>
      </c>
      <c r="B52" s="69">
        <v>0</v>
      </c>
      <c r="C52" s="69">
        <v>0</v>
      </c>
      <c r="D52" s="69">
        <v>0</v>
      </c>
      <c r="E52" s="69">
        <v>0</v>
      </c>
      <c r="F52" s="69">
        <v>0</v>
      </c>
      <c r="G52" s="116">
        <v>0</v>
      </c>
      <c r="H52" s="116">
        <v>0</v>
      </c>
      <c r="I52" s="116">
        <v>0</v>
      </c>
      <c r="J52" s="116">
        <v>0</v>
      </c>
      <c r="K52" s="11"/>
    </row>
    <row r="53" spans="1:11" x14ac:dyDescent="0.25">
      <c r="A53" s="18" t="s">
        <v>38</v>
      </c>
      <c r="B53" s="69">
        <v>0</v>
      </c>
      <c r="C53" s="69">
        <v>0</v>
      </c>
      <c r="D53" s="69">
        <v>0</v>
      </c>
      <c r="E53" s="69">
        <v>0</v>
      </c>
      <c r="F53" s="69">
        <v>0</v>
      </c>
      <c r="G53" s="116">
        <v>0</v>
      </c>
      <c r="H53" s="116">
        <v>0</v>
      </c>
      <c r="I53" s="116">
        <v>0</v>
      </c>
      <c r="J53" s="116">
        <v>0</v>
      </c>
      <c r="K53" s="11"/>
    </row>
    <row r="54" spans="1:11" ht="20.25" customHeight="1" x14ac:dyDescent="0.25">
      <c r="A54" s="18" t="s">
        <v>39</v>
      </c>
      <c r="B54" s="69">
        <v>4</v>
      </c>
      <c r="C54" s="69">
        <v>2</v>
      </c>
      <c r="D54" s="69">
        <v>2</v>
      </c>
      <c r="E54" s="69">
        <v>1</v>
      </c>
      <c r="F54" s="69">
        <v>1</v>
      </c>
      <c r="G54" s="116">
        <v>0.5</v>
      </c>
      <c r="H54" s="116">
        <v>0.5</v>
      </c>
      <c r="I54" s="116">
        <v>1</v>
      </c>
      <c r="J54" s="116">
        <v>0.25</v>
      </c>
      <c r="K54" s="11"/>
    </row>
    <row r="55" spans="1:11" x14ac:dyDescent="0.25">
      <c r="A55" s="18" t="s">
        <v>40</v>
      </c>
      <c r="B55" s="69">
        <v>0</v>
      </c>
      <c r="C55" s="69">
        <v>0</v>
      </c>
      <c r="D55" s="69">
        <v>0</v>
      </c>
      <c r="E55" s="69">
        <v>0</v>
      </c>
      <c r="F55" s="69">
        <v>0</v>
      </c>
      <c r="G55" s="116">
        <v>0</v>
      </c>
      <c r="H55" s="116">
        <v>0</v>
      </c>
      <c r="I55" s="116">
        <v>0</v>
      </c>
      <c r="J55" s="116">
        <v>0</v>
      </c>
      <c r="K55" s="11"/>
    </row>
    <row r="56" spans="1:11" ht="20.25" customHeight="1" x14ac:dyDescent="0.25">
      <c r="A56" s="18" t="s">
        <v>41</v>
      </c>
      <c r="B56" s="69">
        <v>0</v>
      </c>
      <c r="C56" s="69">
        <v>0</v>
      </c>
      <c r="D56" s="69">
        <v>0</v>
      </c>
      <c r="E56" s="69">
        <v>0</v>
      </c>
      <c r="F56" s="69">
        <v>0</v>
      </c>
      <c r="G56" s="116">
        <v>0</v>
      </c>
      <c r="H56" s="116">
        <v>0</v>
      </c>
      <c r="I56" s="116">
        <v>0</v>
      </c>
      <c r="J56" s="116">
        <v>0</v>
      </c>
      <c r="K56" s="11"/>
    </row>
    <row r="57" spans="1:11" ht="18" customHeight="1" x14ac:dyDescent="0.25">
      <c r="A57" s="18" t="s">
        <v>42</v>
      </c>
      <c r="B57" s="69">
        <v>0</v>
      </c>
      <c r="C57" s="69">
        <v>0</v>
      </c>
      <c r="D57" s="69">
        <v>0</v>
      </c>
      <c r="E57" s="69">
        <v>0</v>
      </c>
      <c r="F57" s="69">
        <v>0</v>
      </c>
      <c r="G57" s="116">
        <v>0</v>
      </c>
      <c r="H57" s="116">
        <v>0</v>
      </c>
      <c r="I57" s="116">
        <v>0</v>
      </c>
      <c r="J57" s="116">
        <v>0</v>
      </c>
      <c r="K57" s="11"/>
    </row>
    <row r="58" spans="1:11" ht="17.25" customHeight="1" x14ac:dyDescent="0.25">
      <c r="A58" s="18" t="s">
        <v>43</v>
      </c>
      <c r="B58" s="69">
        <v>0</v>
      </c>
      <c r="C58" s="69">
        <v>0</v>
      </c>
      <c r="D58" s="69">
        <v>0</v>
      </c>
      <c r="E58" s="69">
        <v>0</v>
      </c>
      <c r="F58" s="69">
        <v>0</v>
      </c>
      <c r="G58" s="116">
        <v>0</v>
      </c>
      <c r="H58" s="116">
        <v>0</v>
      </c>
      <c r="I58" s="116">
        <v>0</v>
      </c>
      <c r="J58" s="116">
        <v>0</v>
      </c>
      <c r="K58" s="11"/>
    </row>
    <row r="59" spans="1:11" ht="18" customHeight="1" x14ac:dyDescent="0.25">
      <c r="A59" s="18" t="s">
        <v>44</v>
      </c>
      <c r="B59" s="69">
        <v>0</v>
      </c>
      <c r="C59" s="69">
        <v>0</v>
      </c>
      <c r="D59" s="69">
        <v>0</v>
      </c>
      <c r="E59" s="69">
        <v>0</v>
      </c>
      <c r="F59" s="69">
        <v>0</v>
      </c>
      <c r="G59" s="116">
        <v>0</v>
      </c>
      <c r="H59" s="116">
        <v>0</v>
      </c>
      <c r="I59" s="116">
        <v>0</v>
      </c>
      <c r="J59" s="116">
        <v>0</v>
      </c>
      <c r="K59" s="11"/>
    </row>
    <row r="60" spans="1:11" ht="18" customHeight="1" x14ac:dyDescent="0.25">
      <c r="A60" s="18" t="s">
        <v>45</v>
      </c>
      <c r="B60" s="69">
        <v>0</v>
      </c>
      <c r="C60" s="69">
        <v>0</v>
      </c>
      <c r="D60" s="69">
        <v>0</v>
      </c>
      <c r="E60" s="69">
        <v>0</v>
      </c>
      <c r="F60" s="69">
        <v>0</v>
      </c>
      <c r="G60" s="116">
        <v>0</v>
      </c>
      <c r="H60" s="116">
        <v>0</v>
      </c>
      <c r="I60" s="116">
        <v>0</v>
      </c>
      <c r="J60" s="116">
        <v>0</v>
      </c>
      <c r="K60" s="11"/>
    </row>
    <row r="61" spans="1:11" ht="31.5" x14ac:dyDescent="0.25">
      <c r="A61" s="38" t="s">
        <v>46</v>
      </c>
      <c r="B61" s="69">
        <v>0</v>
      </c>
      <c r="C61" s="69">
        <v>0</v>
      </c>
      <c r="D61" s="69">
        <v>0</v>
      </c>
      <c r="E61" s="69">
        <v>0</v>
      </c>
      <c r="F61" s="69">
        <v>0</v>
      </c>
      <c r="G61" s="116">
        <v>0</v>
      </c>
      <c r="H61" s="116">
        <v>0</v>
      </c>
      <c r="I61" s="116">
        <v>0</v>
      </c>
      <c r="J61" s="116">
        <v>0</v>
      </c>
      <c r="K61" s="11"/>
    </row>
    <row r="62" spans="1:11" x14ac:dyDescent="0.25">
      <c r="A62" s="113" t="s">
        <v>56</v>
      </c>
      <c r="B62" s="47">
        <v>57</v>
      </c>
      <c r="C62" s="47">
        <v>41</v>
      </c>
      <c r="D62" s="47">
        <v>40</v>
      </c>
      <c r="E62" s="47">
        <v>31</v>
      </c>
      <c r="F62" s="47">
        <v>29</v>
      </c>
      <c r="G62" s="116">
        <v>0.7192982456140351</v>
      </c>
      <c r="H62" s="116">
        <v>0.77500000000000002</v>
      </c>
      <c r="I62" s="116">
        <v>0.93548387096774188</v>
      </c>
      <c r="J62" s="116">
        <v>0.50877192982456143</v>
      </c>
      <c r="K62" s="11"/>
    </row>
    <row r="63" spans="1:11" x14ac:dyDescent="0.25">
      <c r="K63" s="11"/>
    </row>
    <row r="64" spans="1:11" ht="16.5" thickBot="1" x14ac:dyDescent="0.3">
      <c r="A64" s="487" t="s">
        <v>123</v>
      </c>
      <c r="B64" s="488"/>
      <c r="C64" s="488"/>
      <c r="D64" s="488"/>
      <c r="E64" s="489"/>
      <c r="K64" s="11"/>
    </row>
    <row r="65" spans="1:11" ht="63.75" thickBot="1" x14ac:dyDescent="0.3">
      <c r="A65" s="82" t="s">
        <v>68</v>
      </c>
      <c r="B65" s="83" t="s">
        <v>60</v>
      </c>
      <c r="C65" s="84" t="s">
        <v>61</v>
      </c>
      <c r="D65" s="84" t="s">
        <v>62</v>
      </c>
      <c r="E65" s="84" t="s">
        <v>63</v>
      </c>
      <c r="F65" s="85" t="s">
        <v>142</v>
      </c>
      <c r="G65" s="85" t="s">
        <v>143</v>
      </c>
      <c r="H65" s="85" t="s">
        <v>144</v>
      </c>
      <c r="I65" s="86" t="s">
        <v>145</v>
      </c>
      <c r="K65" s="11"/>
    </row>
    <row r="66" spans="1:11" ht="31.5" x14ac:dyDescent="0.25">
      <c r="A66" s="68" t="s">
        <v>20</v>
      </c>
      <c r="B66" s="69">
        <v>7</v>
      </c>
      <c r="C66" s="69">
        <v>7</v>
      </c>
      <c r="D66" s="69">
        <v>2</v>
      </c>
      <c r="E66" s="69">
        <v>2</v>
      </c>
      <c r="F66" s="117">
        <v>50</v>
      </c>
      <c r="G66" s="117">
        <v>53.846153846153847</v>
      </c>
      <c r="H66" s="117">
        <v>50</v>
      </c>
      <c r="I66" s="117">
        <v>50</v>
      </c>
      <c r="K66" s="11"/>
    </row>
    <row r="67" spans="1:11" x14ac:dyDescent="0.25">
      <c r="A67" s="18" t="s">
        <v>21</v>
      </c>
      <c r="B67" s="69">
        <v>17</v>
      </c>
      <c r="C67" s="69">
        <v>15</v>
      </c>
      <c r="D67" s="69">
        <v>11</v>
      </c>
      <c r="E67" s="69">
        <v>10</v>
      </c>
      <c r="F67" s="118">
        <v>53.125</v>
      </c>
      <c r="G67" s="118">
        <v>50</v>
      </c>
      <c r="H67" s="118">
        <v>78.571428571428569</v>
      </c>
      <c r="I67" s="118">
        <v>76.923076923076934</v>
      </c>
      <c r="K67" s="11"/>
    </row>
    <row r="68" spans="1:11" x14ac:dyDescent="0.25">
      <c r="A68" s="18" t="s">
        <v>22</v>
      </c>
      <c r="B68" s="69">
        <v>0</v>
      </c>
      <c r="C68" s="69">
        <v>0</v>
      </c>
      <c r="D68" s="69">
        <v>0</v>
      </c>
      <c r="E68" s="69">
        <v>0</v>
      </c>
      <c r="F68" s="118">
        <v>0</v>
      </c>
      <c r="G68" s="118">
        <v>0</v>
      </c>
      <c r="H68" s="118">
        <v>0</v>
      </c>
      <c r="I68" s="118">
        <v>0</v>
      </c>
      <c r="K68" s="11"/>
    </row>
    <row r="69" spans="1:11" ht="31.5" x14ac:dyDescent="0.25">
      <c r="A69" s="18" t="s">
        <v>23</v>
      </c>
      <c r="B69" s="69">
        <v>5</v>
      </c>
      <c r="C69" s="69">
        <v>5</v>
      </c>
      <c r="D69" s="69">
        <v>2</v>
      </c>
      <c r="E69" s="69">
        <v>2</v>
      </c>
      <c r="F69" s="118">
        <v>41.666666666666671</v>
      </c>
      <c r="G69" s="118">
        <v>62.5</v>
      </c>
      <c r="H69" s="118">
        <v>25</v>
      </c>
      <c r="I69" s="118">
        <v>25</v>
      </c>
      <c r="K69" s="11"/>
    </row>
    <row r="70" spans="1:11" x14ac:dyDescent="0.25">
      <c r="A70" s="18" t="s">
        <v>24</v>
      </c>
      <c r="B70" s="69">
        <v>0</v>
      </c>
      <c r="C70" s="69">
        <v>0</v>
      </c>
      <c r="D70" s="69">
        <v>0</v>
      </c>
      <c r="E70" s="69">
        <v>0</v>
      </c>
      <c r="F70" s="118">
        <v>0</v>
      </c>
      <c r="G70" s="118">
        <v>0</v>
      </c>
      <c r="H70" s="118">
        <v>0</v>
      </c>
      <c r="I70" s="118">
        <v>0</v>
      </c>
      <c r="K70" s="11"/>
    </row>
    <row r="71" spans="1:11" x14ac:dyDescent="0.25">
      <c r="A71" s="18" t="s">
        <v>25</v>
      </c>
      <c r="B71" s="69">
        <v>0</v>
      </c>
      <c r="C71" s="69">
        <v>0</v>
      </c>
      <c r="D71" s="69">
        <v>0</v>
      </c>
      <c r="E71" s="69">
        <v>0</v>
      </c>
      <c r="F71" s="118">
        <v>0</v>
      </c>
      <c r="G71" s="118">
        <v>0</v>
      </c>
      <c r="H71" s="118">
        <v>0</v>
      </c>
      <c r="I71" s="118">
        <v>0</v>
      </c>
      <c r="K71" s="11"/>
    </row>
    <row r="72" spans="1:11" x14ac:dyDescent="0.25">
      <c r="A72" s="18" t="s">
        <v>26</v>
      </c>
      <c r="B72" s="69">
        <v>20</v>
      </c>
      <c r="C72" s="69">
        <v>20</v>
      </c>
      <c r="D72" s="69">
        <v>13</v>
      </c>
      <c r="E72" s="69">
        <v>13</v>
      </c>
      <c r="F72" s="118">
        <v>45.454545454545453</v>
      </c>
      <c r="G72" s="118">
        <v>47.619047619047613</v>
      </c>
      <c r="H72" s="118">
        <v>54.166666666666664</v>
      </c>
      <c r="I72" s="118">
        <v>56.521739130434781</v>
      </c>
      <c r="K72" s="11"/>
    </row>
    <row r="73" spans="1:11" x14ac:dyDescent="0.25">
      <c r="A73" s="18" t="s">
        <v>27</v>
      </c>
      <c r="B73" s="69">
        <v>0</v>
      </c>
      <c r="C73" s="69">
        <v>0</v>
      </c>
      <c r="D73" s="69">
        <v>0</v>
      </c>
      <c r="E73" s="69">
        <v>0</v>
      </c>
      <c r="F73" s="118">
        <v>0</v>
      </c>
      <c r="G73" s="118">
        <v>0</v>
      </c>
      <c r="H73" s="118">
        <v>0</v>
      </c>
      <c r="I73" s="118">
        <v>0</v>
      </c>
      <c r="K73" s="11"/>
    </row>
    <row r="74" spans="1:11" x14ac:dyDescent="0.25">
      <c r="A74" s="18" t="s">
        <v>28</v>
      </c>
      <c r="B74" s="69">
        <v>0</v>
      </c>
      <c r="C74" s="69">
        <v>0</v>
      </c>
      <c r="D74" s="69">
        <v>0</v>
      </c>
      <c r="E74" s="69">
        <v>0</v>
      </c>
      <c r="F74" s="118">
        <v>0</v>
      </c>
      <c r="G74" s="118">
        <v>0</v>
      </c>
      <c r="H74" s="118">
        <v>0</v>
      </c>
      <c r="I74" s="118">
        <v>0</v>
      </c>
      <c r="K74" s="11"/>
    </row>
    <row r="75" spans="1:11" ht="31.5" x14ac:dyDescent="0.25">
      <c r="A75" s="18" t="s">
        <v>29</v>
      </c>
      <c r="B75" s="69">
        <v>0</v>
      </c>
      <c r="C75" s="69">
        <v>0</v>
      </c>
      <c r="D75" s="69">
        <v>0</v>
      </c>
      <c r="E75" s="69">
        <v>0</v>
      </c>
      <c r="F75" s="118">
        <v>0</v>
      </c>
      <c r="G75" s="118">
        <v>0</v>
      </c>
      <c r="H75" s="118">
        <v>0</v>
      </c>
      <c r="I75" s="118">
        <v>0</v>
      </c>
      <c r="K75" s="11"/>
    </row>
    <row r="76" spans="1:11" x14ac:dyDescent="0.25">
      <c r="A76" s="18" t="s">
        <v>30</v>
      </c>
      <c r="B76" s="69">
        <v>0</v>
      </c>
      <c r="C76" s="69">
        <v>0</v>
      </c>
      <c r="D76" s="69">
        <v>0</v>
      </c>
      <c r="E76" s="69">
        <v>0</v>
      </c>
      <c r="F76" s="118">
        <v>0</v>
      </c>
      <c r="G76" s="118">
        <v>0</v>
      </c>
      <c r="H76" s="118">
        <v>0</v>
      </c>
      <c r="I76" s="118">
        <v>0</v>
      </c>
      <c r="K76" s="11"/>
    </row>
    <row r="77" spans="1:11" ht="47.25" x14ac:dyDescent="0.25">
      <c r="A77" s="18" t="s">
        <v>31</v>
      </c>
      <c r="B77" s="69">
        <v>0</v>
      </c>
      <c r="C77" s="69">
        <v>0</v>
      </c>
      <c r="D77" s="69">
        <v>0</v>
      </c>
      <c r="E77" s="69">
        <v>0</v>
      </c>
      <c r="F77" s="118">
        <v>0</v>
      </c>
      <c r="G77" s="118">
        <v>0</v>
      </c>
      <c r="H77" s="118">
        <v>0</v>
      </c>
      <c r="I77" s="118">
        <v>0</v>
      </c>
      <c r="K77" s="11"/>
    </row>
    <row r="78" spans="1:11" x14ac:dyDescent="0.25">
      <c r="A78" s="18" t="s">
        <v>32</v>
      </c>
      <c r="B78" s="69">
        <v>0</v>
      </c>
      <c r="C78" s="69">
        <v>0</v>
      </c>
      <c r="D78" s="69">
        <v>0</v>
      </c>
      <c r="E78" s="69">
        <v>0</v>
      </c>
      <c r="F78" s="118">
        <v>0</v>
      </c>
      <c r="G78" s="118">
        <v>0</v>
      </c>
      <c r="H78" s="118">
        <v>0</v>
      </c>
      <c r="I78" s="118">
        <v>0</v>
      </c>
      <c r="K78" s="11"/>
    </row>
    <row r="79" spans="1:11" x14ac:dyDescent="0.25">
      <c r="A79" s="18" t="s">
        <v>33</v>
      </c>
      <c r="B79" s="69">
        <v>0</v>
      </c>
      <c r="C79" s="69">
        <v>0</v>
      </c>
      <c r="D79" s="69">
        <v>0</v>
      </c>
      <c r="E79" s="69">
        <v>0</v>
      </c>
      <c r="F79" s="118">
        <v>0</v>
      </c>
      <c r="G79" s="118">
        <v>0</v>
      </c>
      <c r="H79" s="118">
        <v>0</v>
      </c>
      <c r="I79" s="118">
        <v>0</v>
      </c>
      <c r="K79" s="11"/>
    </row>
    <row r="80" spans="1:11" x14ac:dyDescent="0.25">
      <c r="A80" s="18" t="s">
        <v>34</v>
      </c>
      <c r="B80" s="69">
        <v>0</v>
      </c>
      <c r="C80" s="69">
        <v>0</v>
      </c>
      <c r="D80" s="69">
        <v>0</v>
      </c>
      <c r="E80" s="69">
        <v>0</v>
      </c>
      <c r="F80" s="118">
        <v>0</v>
      </c>
      <c r="G80" s="118">
        <v>0</v>
      </c>
      <c r="H80" s="118">
        <v>0</v>
      </c>
      <c r="I80" s="118">
        <v>0</v>
      </c>
      <c r="K80" s="11"/>
    </row>
    <row r="81" spans="1:11" x14ac:dyDescent="0.25">
      <c r="A81" s="18" t="s">
        <v>35</v>
      </c>
      <c r="B81" s="69">
        <v>0</v>
      </c>
      <c r="C81" s="69">
        <v>0</v>
      </c>
      <c r="D81" s="69">
        <v>0</v>
      </c>
      <c r="E81" s="69">
        <v>0</v>
      </c>
      <c r="F81" s="118">
        <v>0</v>
      </c>
      <c r="G81" s="118">
        <v>0</v>
      </c>
      <c r="H81" s="118">
        <v>0</v>
      </c>
      <c r="I81" s="118">
        <v>0</v>
      </c>
      <c r="K81" s="11"/>
    </row>
    <row r="82" spans="1:11" x14ac:dyDescent="0.25">
      <c r="A82" s="18" t="s">
        <v>36</v>
      </c>
      <c r="B82" s="69">
        <v>0</v>
      </c>
      <c r="C82" s="69">
        <v>0</v>
      </c>
      <c r="D82" s="69">
        <v>0</v>
      </c>
      <c r="E82" s="69">
        <v>0</v>
      </c>
      <c r="F82" s="118">
        <v>0</v>
      </c>
      <c r="G82" s="118">
        <v>0</v>
      </c>
      <c r="H82" s="118">
        <v>0</v>
      </c>
      <c r="I82" s="118">
        <v>0</v>
      </c>
      <c r="K82" s="11"/>
    </row>
    <row r="83" spans="1:11" x14ac:dyDescent="0.25">
      <c r="A83" s="18" t="s">
        <v>37</v>
      </c>
      <c r="B83" s="69">
        <v>0</v>
      </c>
      <c r="C83" s="69">
        <v>0</v>
      </c>
      <c r="D83" s="69">
        <v>0</v>
      </c>
      <c r="E83" s="69">
        <v>0</v>
      </c>
      <c r="F83" s="118">
        <v>0</v>
      </c>
      <c r="G83" s="118">
        <v>0</v>
      </c>
      <c r="H83" s="118">
        <v>0</v>
      </c>
      <c r="I83" s="118">
        <v>0</v>
      </c>
      <c r="K83" s="11"/>
    </row>
    <row r="84" spans="1:11" x14ac:dyDescent="0.25">
      <c r="A84" s="18" t="s">
        <v>38</v>
      </c>
      <c r="B84" s="69">
        <v>0</v>
      </c>
      <c r="C84" s="69">
        <v>0</v>
      </c>
      <c r="D84" s="69">
        <v>0</v>
      </c>
      <c r="E84" s="69">
        <v>0</v>
      </c>
      <c r="F84" s="118">
        <v>0</v>
      </c>
      <c r="G84" s="118">
        <v>0</v>
      </c>
      <c r="H84" s="118">
        <v>0</v>
      </c>
      <c r="I84" s="118">
        <v>0</v>
      </c>
      <c r="K84" s="11"/>
    </row>
    <row r="85" spans="1:11" x14ac:dyDescent="0.25">
      <c r="A85" s="18" t="s">
        <v>39</v>
      </c>
      <c r="B85" s="69">
        <v>0</v>
      </c>
      <c r="C85" s="69">
        <v>0</v>
      </c>
      <c r="D85" s="69">
        <v>0</v>
      </c>
      <c r="E85" s="69">
        <v>0</v>
      </c>
      <c r="F85" s="118">
        <v>0</v>
      </c>
      <c r="G85" s="118">
        <v>0</v>
      </c>
      <c r="H85" s="118">
        <v>0</v>
      </c>
      <c r="I85" s="118">
        <v>0</v>
      </c>
      <c r="K85" s="11"/>
    </row>
    <row r="86" spans="1:11" x14ac:dyDescent="0.25">
      <c r="A86" s="18" t="s">
        <v>40</v>
      </c>
      <c r="B86" s="69">
        <v>0</v>
      </c>
      <c r="C86" s="69">
        <v>0</v>
      </c>
      <c r="D86" s="69">
        <v>0</v>
      </c>
      <c r="E86" s="69">
        <v>0</v>
      </c>
      <c r="F86" s="118">
        <v>0</v>
      </c>
      <c r="G86" s="118">
        <v>0</v>
      </c>
      <c r="H86" s="118">
        <v>0</v>
      </c>
      <c r="I86" s="118">
        <v>0</v>
      </c>
      <c r="K86" s="11"/>
    </row>
    <row r="87" spans="1:11" x14ac:dyDescent="0.25">
      <c r="A87" s="18" t="s">
        <v>41</v>
      </c>
      <c r="B87" s="69">
        <v>0</v>
      </c>
      <c r="C87" s="69">
        <v>0</v>
      </c>
      <c r="D87" s="69">
        <v>0</v>
      </c>
      <c r="E87" s="69">
        <v>0</v>
      </c>
      <c r="F87" s="118">
        <v>0</v>
      </c>
      <c r="G87" s="118">
        <v>0</v>
      </c>
      <c r="H87" s="118">
        <v>0</v>
      </c>
      <c r="I87" s="118">
        <v>0</v>
      </c>
      <c r="K87" s="11"/>
    </row>
    <row r="88" spans="1:11" x14ac:dyDescent="0.25">
      <c r="A88" s="18" t="s">
        <v>42</v>
      </c>
      <c r="B88" s="69">
        <v>0</v>
      </c>
      <c r="C88" s="69">
        <v>0</v>
      </c>
      <c r="D88" s="69">
        <v>0</v>
      </c>
      <c r="E88" s="69">
        <v>0</v>
      </c>
      <c r="F88" s="118">
        <v>0</v>
      </c>
      <c r="G88" s="118">
        <v>0</v>
      </c>
      <c r="H88" s="118">
        <v>0</v>
      </c>
      <c r="I88" s="118">
        <v>0</v>
      </c>
      <c r="K88" s="11"/>
    </row>
    <row r="89" spans="1:11" x14ac:dyDescent="0.25">
      <c r="A89" s="18" t="s">
        <v>43</v>
      </c>
      <c r="B89" s="69">
        <v>0</v>
      </c>
      <c r="C89" s="69">
        <v>0</v>
      </c>
      <c r="D89" s="69">
        <v>0</v>
      </c>
      <c r="E89" s="69">
        <v>0</v>
      </c>
      <c r="F89" s="118">
        <v>0</v>
      </c>
      <c r="G89" s="118">
        <v>0</v>
      </c>
      <c r="H89" s="118">
        <v>0</v>
      </c>
      <c r="I89" s="118">
        <v>0</v>
      </c>
      <c r="K89" s="11"/>
    </row>
    <row r="90" spans="1:11" x14ac:dyDescent="0.25">
      <c r="A90" s="18" t="s">
        <v>44</v>
      </c>
      <c r="B90" s="69">
        <v>0</v>
      </c>
      <c r="C90" s="69">
        <v>0</v>
      </c>
      <c r="D90" s="69">
        <v>0</v>
      </c>
      <c r="E90" s="69">
        <v>0</v>
      </c>
      <c r="F90" s="118">
        <v>0</v>
      </c>
      <c r="G90" s="118">
        <v>0</v>
      </c>
      <c r="H90" s="118">
        <v>0</v>
      </c>
      <c r="I90" s="118">
        <v>0</v>
      </c>
      <c r="K90" s="11"/>
    </row>
    <row r="91" spans="1:11" x14ac:dyDescent="0.25">
      <c r="A91" s="18" t="s">
        <v>45</v>
      </c>
      <c r="B91" s="69">
        <v>0</v>
      </c>
      <c r="C91" s="69">
        <v>0</v>
      </c>
      <c r="D91" s="69">
        <v>0</v>
      </c>
      <c r="E91" s="69">
        <v>0</v>
      </c>
      <c r="F91" s="118">
        <v>0</v>
      </c>
      <c r="G91" s="118">
        <v>0</v>
      </c>
      <c r="H91" s="118">
        <v>0</v>
      </c>
      <c r="I91" s="118">
        <v>0</v>
      </c>
      <c r="K91" s="11"/>
    </row>
    <row r="92" spans="1:11" ht="31.5" x14ac:dyDescent="0.25">
      <c r="A92" s="38" t="s">
        <v>46</v>
      </c>
      <c r="B92" s="69">
        <v>0</v>
      </c>
      <c r="C92" s="69">
        <v>0</v>
      </c>
      <c r="D92" s="69">
        <v>0</v>
      </c>
      <c r="E92" s="69">
        <v>0</v>
      </c>
      <c r="F92" s="118">
        <v>0</v>
      </c>
      <c r="G92" s="118">
        <v>0</v>
      </c>
      <c r="H92" s="118">
        <v>0</v>
      </c>
      <c r="I92" s="118">
        <v>0</v>
      </c>
      <c r="K92" s="11"/>
    </row>
    <row r="93" spans="1:11" x14ac:dyDescent="0.25">
      <c r="A93" s="113" t="s">
        <v>56</v>
      </c>
      <c r="B93" s="47">
        <v>49</v>
      </c>
      <c r="C93" s="47">
        <v>47</v>
      </c>
      <c r="D93" s="47">
        <v>28</v>
      </c>
      <c r="E93" s="47">
        <v>27</v>
      </c>
      <c r="F93" s="118">
        <v>46.226415094339622</v>
      </c>
      <c r="G93" s="118">
        <v>48.453608247422679</v>
      </c>
      <c r="H93" s="118">
        <v>52.830188679245282</v>
      </c>
      <c r="I93" s="118">
        <v>54</v>
      </c>
      <c r="K93" s="11"/>
    </row>
    <row r="94" spans="1:11" x14ac:dyDescent="0.25">
      <c r="A94" s="7"/>
      <c r="B94" s="7"/>
      <c r="C94" s="7"/>
      <c r="E94" s="7"/>
      <c r="I94" s="32"/>
      <c r="K94" s="11"/>
    </row>
    <row r="95" spans="1:11" x14ac:dyDescent="0.25">
      <c r="A95" s="15"/>
      <c r="B95" s="15"/>
      <c r="C95" s="15"/>
      <c r="D95" s="15"/>
      <c r="E95" s="15"/>
      <c r="K95" s="11"/>
    </row>
    <row r="96" spans="1:11" ht="17.25" customHeight="1" thickBot="1" x14ac:dyDescent="0.3">
      <c r="A96" s="490" t="s">
        <v>124</v>
      </c>
      <c r="B96" s="490"/>
      <c r="C96" s="490"/>
      <c r="D96" s="490"/>
      <c r="E96" s="490"/>
      <c r="F96" s="7"/>
      <c r="G96" s="7"/>
      <c r="H96" s="7"/>
      <c r="I96" s="7"/>
      <c r="K96" s="11"/>
    </row>
    <row r="97" spans="1:11" ht="63.75" thickBot="1" x14ac:dyDescent="0.3">
      <c r="A97" s="82" t="s">
        <v>68</v>
      </c>
      <c r="B97" s="83" t="s">
        <v>60</v>
      </c>
      <c r="C97" s="84" t="s">
        <v>61</v>
      </c>
      <c r="D97" s="84" t="s">
        <v>62</v>
      </c>
      <c r="E97" s="84" t="s">
        <v>63</v>
      </c>
      <c r="F97" s="85" t="s">
        <v>142</v>
      </c>
      <c r="G97" s="85" t="s">
        <v>143</v>
      </c>
      <c r="H97" s="85" t="s">
        <v>144</v>
      </c>
      <c r="I97" s="86" t="s">
        <v>145</v>
      </c>
      <c r="K97" s="11"/>
    </row>
    <row r="98" spans="1:11" ht="31.5" x14ac:dyDescent="0.25">
      <c r="A98" s="68" t="s">
        <v>20</v>
      </c>
      <c r="B98" s="69">
        <v>0</v>
      </c>
      <c r="C98" s="69">
        <v>0</v>
      </c>
      <c r="D98" s="69">
        <v>0</v>
      </c>
      <c r="E98" s="69">
        <v>0</v>
      </c>
      <c r="F98" s="117">
        <v>0</v>
      </c>
      <c r="G98" s="117">
        <v>0</v>
      </c>
      <c r="H98" s="117">
        <v>0</v>
      </c>
      <c r="I98" s="117">
        <v>0</v>
      </c>
      <c r="K98" s="11"/>
    </row>
    <row r="99" spans="1:11" x14ac:dyDescent="0.25">
      <c r="A99" s="18" t="s">
        <v>21</v>
      </c>
      <c r="B99" s="69">
        <v>0</v>
      </c>
      <c r="C99" s="69">
        <v>0</v>
      </c>
      <c r="D99" s="69">
        <v>0</v>
      </c>
      <c r="E99" s="69">
        <v>0</v>
      </c>
      <c r="F99" s="118">
        <v>0</v>
      </c>
      <c r="G99" s="118">
        <v>0</v>
      </c>
      <c r="H99" s="118">
        <v>0</v>
      </c>
      <c r="I99" s="118">
        <v>0</v>
      </c>
      <c r="K99" s="11"/>
    </row>
    <row r="100" spans="1:11" x14ac:dyDescent="0.25">
      <c r="A100" s="18" t="s">
        <v>22</v>
      </c>
      <c r="B100" s="69">
        <v>0</v>
      </c>
      <c r="C100" s="69">
        <v>0</v>
      </c>
      <c r="D100" s="69">
        <v>0</v>
      </c>
      <c r="E100" s="69">
        <v>0</v>
      </c>
      <c r="F100" s="118">
        <v>0</v>
      </c>
      <c r="G100" s="118">
        <v>0</v>
      </c>
      <c r="H100" s="118">
        <v>0</v>
      </c>
      <c r="I100" s="118">
        <v>0</v>
      </c>
      <c r="K100" s="11"/>
    </row>
    <row r="101" spans="1:11" ht="31.5" x14ac:dyDescent="0.25">
      <c r="A101" s="18" t="s">
        <v>23</v>
      </c>
      <c r="B101" s="69">
        <v>0</v>
      </c>
      <c r="C101" s="69">
        <v>0</v>
      </c>
      <c r="D101" s="69">
        <v>0</v>
      </c>
      <c r="E101" s="69">
        <v>0</v>
      </c>
      <c r="F101" s="118">
        <v>0</v>
      </c>
      <c r="G101" s="118">
        <v>0</v>
      </c>
      <c r="H101" s="118">
        <v>0</v>
      </c>
      <c r="I101" s="118">
        <v>0</v>
      </c>
      <c r="K101" s="11"/>
    </row>
    <row r="102" spans="1:11" x14ac:dyDescent="0.25">
      <c r="A102" s="18" t="s">
        <v>24</v>
      </c>
      <c r="B102" s="69">
        <v>0</v>
      </c>
      <c r="C102" s="69">
        <v>0</v>
      </c>
      <c r="D102" s="69">
        <v>0</v>
      </c>
      <c r="E102" s="69">
        <v>0</v>
      </c>
      <c r="F102" s="118">
        <v>0</v>
      </c>
      <c r="G102" s="118">
        <v>0</v>
      </c>
      <c r="H102" s="118">
        <v>0</v>
      </c>
      <c r="I102" s="118">
        <v>0</v>
      </c>
      <c r="K102" s="11"/>
    </row>
    <row r="103" spans="1:11" x14ac:dyDescent="0.25">
      <c r="A103" s="18" t="s">
        <v>25</v>
      </c>
      <c r="B103" s="69">
        <v>0</v>
      </c>
      <c r="C103" s="69">
        <v>0</v>
      </c>
      <c r="D103" s="69">
        <v>0</v>
      </c>
      <c r="E103" s="69">
        <v>0</v>
      </c>
      <c r="F103" s="118">
        <v>0</v>
      </c>
      <c r="G103" s="118">
        <v>0</v>
      </c>
      <c r="H103" s="118">
        <v>0</v>
      </c>
      <c r="I103" s="118">
        <v>0</v>
      </c>
      <c r="K103" s="11"/>
    </row>
    <row r="104" spans="1:11" x14ac:dyDescent="0.25">
      <c r="A104" s="18" t="s">
        <v>26</v>
      </c>
      <c r="B104" s="69">
        <v>0</v>
      </c>
      <c r="C104" s="69">
        <v>0</v>
      </c>
      <c r="D104" s="69">
        <v>0</v>
      </c>
      <c r="E104" s="69">
        <v>0</v>
      </c>
      <c r="F104" s="118">
        <v>0</v>
      </c>
      <c r="G104" s="118">
        <v>0</v>
      </c>
      <c r="H104" s="118">
        <v>0</v>
      </c>
      <c r="I104" s="118">
        <v>0</v>
      </c>
      <c r="K104" s="11"/>
    </row>
    <row r="105" spans="1:11" x14ac:dyDescent="0.25">
      <c r="A105" s="18" t="s">
        <v>27</v>
      </c>
      <c r="B105" s="69">
        <v>0</v>
      </c>
      <c r="C105" s="69">
        <v>0</v>
      </c>
      <c r="D105" s="69">
        <v>0</v>
      </c>
      <c r="E105" s="69">
        <v>0</v>
      </c>
      <c r="F105" s="118">
        <v>0</v>
      </c>
      <c r="G105" s="118">
        <v>0</v>
      </c>
      <c r="H105" s="118">
        <v>0</v>
      </c>
      <c r="I105" s="118">
        <v>0</v>
      </c>
      <c r="K105" s="11"/>
    </row>
    <row r="106" spans="1:11" x14ac:dyDescent="0.25">
      <c r="A106" s="18" t="s">
        <v>28</v>
      </c>
      <c r="B106" s="69">
        <v>0</v>
      </c>
      <c r="C106" s="69">
        <v>0</v>
      </c>
      <c r="D106" s="69">
        <v>0</v>
      </c>
      <c r="E106" s="69">
        <v>0</v>
      </c>
      <c r="F106" s="118">
        <v>0</v>
      </c>
      <c r="G106" s="118">
        <v>0</v>
      </c>
      <c r="H106" s="118">
        <v>0</v>
      </c>
      <c r="I106" s="118">
        <v>0</v>
      </c>
      <c r="K106" s="11"/>
    </row>
    <row r="107" spans="1:11" ht="31.5" x14ac:dyDescent="0.25">
      <c r="A107" s="18" t="s">
        <v>29</v>
      </c>
      <c r="B107" s="69">
        <v>0</v>
      </c>
      <c r="C107" s="69">
        <v>0</v>
      </c>
      <c r="D107" s="69">
        <v>0</v>
      </c>
      <c r="E107" s="69">
        <v>0</v>
      </c>
      <c r="F107" s="118">
        <v>0</v>
      </c>
      <c r="G107" s="118">
        <v>0</v>
      </c>
      <c r="H107" s="118">
        <v>0</v>
      </c>
      <c r="I107" s="118">
        <v>0</v>
      </c>
      <c r="K107" s="11"/>
    </row>
    <row r="108" spans="1:11" x14ac:dyDescent="0.25">
      <c r="A108" s="18" t="s">
        <v>30</v>
      </c>
      <c r="B108" s="69">
        <v>0</v>
      </c>
      <c r="C108" s="69">
        <v>0</v>
      </c>
      <c r="D108" s="69">
        <v>0</v>
      </c>
      <c r="E108" s="69">
        <v>0</v>
      </c>
      <c r="F108" s="118">
        <v>0</v>
      </c>
      <c r="G108" s="118">
        <v>0</v>
      </c>
      <c r="H108" s="118">
        <v>0</v>
      </c>
      <c r="I108" s="118">
        <v>0</v>
      </c>
      <c r="K108" s="11"/>
    </row>
    <row r="109" spans="1:11" ht="47.25" x14ac:dyDescent="0.25">
      <c r="A109" s="18" t="s">
        <v>31</v>
      </c>
      <c r="B109" s="69">
        <v>0</v>
      </c>
      <c r="C109" s="69">
        <v>0</v>
      </c>
      <c r="D109" s="69">
        <v>0</v>
      </c>
      <c r="E109" s="69">
        <v>0</v>
      </c>
      <c r="F109" s="118">
        <v>0</v>
      </c>
      <c r="G109" s="118">
        <v>0</v>
      </c>
      <c r="H109" s="118">
        <v>0</v>
      </c>
      <c r="I109" s="118">
        <v>0</v>
      </c>
      <c r="K109" s="11"/>
    </row>
    <row r="110" spans="1:11" x14ac:dyDescent="0.25">
      <c r="A110" s="18" t="s">
        <v>32</v>
      </c>
      <c r="B110" s="69">
        <v>0</v>
      </c>
      <c r="C110" s="69">
        <v>0</v>
      </c>
      <c r="D110" s="69">
        <v>0</v>
      </c>
      <c r="E110" s="69">
        <v>0</v>
      </c>
      <c r="F110" s="118">
        <v>0</v>
      </c>
      <c r="G110" s="118">
        <v>0</v>
      </c>
      <c r="H110" s="118">
        <v>0</v>
      </c>
      <c r="I110" s="118">
        <v>0</v>
      </c>
      <c r="K110" s="11"/>
    </row>
    <row r="111" spans="1:11" x14ac:dyDescent="0.25">
      <c r="A111" s="18" t="s">
        <v>33</v>
      </c>
      <c r="B111" s="69">
        <v>0</v>
      </c>
      <c r="C111" s="69">
        <v>0</v>
      </c>
      <c r="D111" s="69">
        <v>0</v>
      </c>
      <c r="E111" s="69">
        <v>0</v>
      </c>
      <c r="F111" s="118">
        <v>0</v>
      </c>
      <c r="G111" s="118">
        <v>0</v>
      </c>
      <c r="H111" s="118">
        <v>0</v>
      </c>
      <c r="I111" s="118">
        <v>0</v>
      </c>
      <c r="K111" s="11"/>
    </row>
    <row r="112" spans="1:11" x14ac:dyDescent="0.25">
      <c r="A112" s="18" t="s">
        <v>34</v>
      </c>
      <c r="B112" s="69">
        <v>0</v>
      </c>
      <c r="C112" s="69">
        <v>0</v>
      </c>
      <c r="D112" s="69">
        <v>0</v>
      </c>
      <c r="E112" s="69">
        <v>0</v>
      </c>
      <c r="F112" s="118">
        <v>0</v>
      </c>
      <c r="G112" s="118">
        <v>0</v>
      </c>
      <c r="H112" s="118">
        <v>0</v>
      </c>
      <c r="I112" s="118">
        <v>0</v>
      </c>
      <c r="K112" s="11"/>
    </row>
    <row r="113" spans="1:11" x14ac:dyDescent="0.25">
      <c r="A113" s="18" t="s">
        <v>35</v>
      </c>
      <c r="B113" s="69">
        <v>0</v>
      </c>
      <c r="C113" s="69">
        <v>0</v>
      </c>
      <c r="D113" s="69">
        <v>0</v>
      </c>
      <c r="E113" s="69">
        <v>0</v>
      </c>
      <c r="F113" s="118">
        <v>0</v>
      </c>
      <c r="G113" s="118">
        <v>0</v>
      </c>
      <c r="H113" s="118">
        <v>0</v>
      </c>
      <c r="I113" s="118">
        <v>0</v>
      </c>
      <c r="K113" s="11"/>
    </row>
    <row r="114" spans="1:11" x14ac:dyDescent="0.25">
      <c r="A114" s="18" t="s">
        <v>36</v>
      </c>
      <c r="B114" s="69">
        <v>0</v>
      </c>
      <c r="C114" s="69">
        <v>0</v>
      </c>
      <c r="D114" s="69">
        <v>0</v>
      </c>
      <c r="E114" s="69">
        <v>0</v>
      </c>
      <c r="F114" s="118">
        <v>0</v>
      </c>
      <c r="G114" s="118">
        <v>0</v>
      </c>
      <c r="H114" s="118">
        <v>0</v>
      </c>
      <c r="I114" s="118">
        <v>0</v>
      </c>
      <c r="K114" s="11"/>
    </row>
    <row r="115" spans="1:11" x14ac:dyDescent="0.25">
      <c r="A115" s="18" t="s">
        <v>37</v>
      </c>
      <c r="B115" s="69">
        <v>0</v>
      </c>
      <c r="C115" s="69">
        <v>0</v>
      </c>
      <c r="D115" s="69">
        <v>0</v>
      </c>
      <c r="E115" s="69">
        <v>0</v>
      </c>
      <c r="F115" s="118">
        <v>0</v>
      </c>
      <c r="G115" s="118">
        <v>0</v>
      </c>
      <c r="H115" s="118">
        <v>0</v>
      </c>
      <c r="I115" s="118">
        <v>0</v>
      </c>
      <c r="K115" s="11"/>
    </row>
    <row r="116" spans="1:11" x14ac:dyDescent="0.25">
      <c r="A116" s="18" t="s">
        <v>38</v>
      </c>
      <c r="B116" s="69">
        <v>0</v>
      </c>
      <c r="C116" s="69">
        <v>0</v>
      </c>
      <c r="D116" s="69">
        <v>0</v>
      </c>
      <c r="E116" s="69">
        <v>0</v>
      </c>
      <c r="F116" s="118">
        <v>0</v>
      </c>
      <c r="G116" s="118">
        <v>0</v>
      </c>
      <c r="H116" s="118">
        <v>0</v>
      </c>
      <c r="I116" s="118">
        <v>0</v>
      </c>
      <c r="K116" s="11"/>
    </row>
    <row r="117" spans="1:11" x14ac:dyDescent="0.25">
      <c r="A117" s="18" t="s">
        <v>39</v>
      </c>
      <c r="B117" s="69">
        <v>0</v>
      </c>
      <c r="C117" s="69">
        <v>0</v>
      </c>
      <c r="D117" s="69">
        <v>0</v>
      </c>
      <c r="E117" s="69">
        <v>0</v>
      </c>
      <c r="F117" s="118">
        <v>0</v>
      </c>
      <c r="G117" s="118">
        <v>0</v>
      </c>
      <c r="H117" s="118">
        <v>0</v>
      </c>
      <c r="I117" s="118">
        <v>0</v>
      </c>
      <c r="K117" s="11"/>
    </row>
    <row r="118" spans="1:11" x14ac:dyDescent="0.25">
      <c r="A118" s="18" t="s">
        <v>40</v>
      </c>
      <c r="B118" s="69">
        <v>0</v>
      </c>
      <c r="C118" s="69">
        <v>0</v>
      </c>
      <c r="D118" s="69">
        <v>0</v>
      </c>
      <c r="E118" s="69">
        <v>0</v>
      </c>
      <c r="F118" s="118">
        <v>0</v>
      </c>
      <c r="G118" s="118">
        <v>0</v>
      </c>
      <c r="H118" s="118">
        <v>0</v>
      </c>
      <c r="I118" s="118">
        <v>0</v>
      </c>
      <c r="K118" s="11"/>
    </row>
    <row r="119" spans="1:11" x14ac:dyDescent="0.25">
      <c r="A119" s="18" t="s">
        <v>41</v>
      </c>
      <c r="B119" s="69">
        <v>0</v>
      </c>
      <c r="C119" s="69">
        <v>0</v>
      </c>
      <c r="D119" s="69">
        <v>0</v>
      </c>
      <c r="E119" s="69">
        <v>0</v>
      </c>
      <c r="F119" s="118">
        <v>0</v>
      </c>
      <c r="G119" s="118">
        <v>0</v>
      </c>
      <c r="H119" s="118">
        <v>0</v>
      </c>
      <c r="I119" s="118">
        <v>0</v>
      </c>
      <c r="K119" s="11"/>
    </row>
    <row r="120" spans="1:11" x14ac:dyDescent="0.25">
      <c r="A120" s="18" t="s">
        <v>42</v>
      </c>
      <c r="B120" s="69">
        <v>0</v>
      </c>
      <c r="C120" s="69">
        <v>0</v>
      </c>
      <c r="D120" s="69">
        <v>0</v>
      </c>
      <c r="E120" s="69">
        <v>0</v>
      </c>
      <c r="F120" s="118">
        <v>0</v>
      </c>
      <c r="G120" s="118">
        <v>0</v>
      </c>
      <c r="H120" s="118">
        <v>0</v>
      </c>
      <c r="I120" s="118">
        <v>0</v>
      </c>
      <c r="K120" s="11"/>
    </row>
    <row r="121" spans="1:11" x14ac:dyDescent="0.25">
      <c r="A121" s="18" t="s">
        <v>43</v>
      </c>
      <c r="B121" s="69">
        <v>0</v>
      </c>
      <c r="C121" s="69">
        <v>0</v>
      </c>
      <c r="D121" s="69">
        <v>0</v>
      </c>
      <c r="E121" s="69">
        <v>0</v>
      </c>
      <c r="F121" s="118">
        <v>0</v>
      </c>
      <c r="G121" s="118">
        <v>0</v>
      </c>
      <c r="H121" s="118">
        <v>0</v>
      </c>
      <c r="I121" s="118">
        <v>0</v>
      </c>
      <c r="K121" s="11"/>
    </row>
    <row r="122" spans="1:11" x14ac:dyDescent="0.25">
      <c r="A122" s="18" t="s">
        <v>44</v>
      </c>
      <c r="B122" s="69">
        <v>0</v>
      </c>
      <c r="C122" s="69">
        <v>0</v>
      </c>
      <c r="D122" s="69">
        <v>0</v>
      </c>
      <c r="E122" s="69">
        <v>0</v>
      </c>
      <c r="F122" s="118">
        <v>0</v>
      </c>
      <c r="G122" s="118">
        <v>0</v>
      </c>
      <c r="H122" s="118">
        <v>0</v>
      </c>
      <c r="I122" s="118">
        <v>0</v>
      </c>
      <c r="K122" s="11"/>
    </row>
    <row r="123" spans="1:11" x14ac:dyDescent="0.25">
      <c r="A123" s="18" t="s">
        <v>45</v>
      </c>
      <c r="B123" s="69">
        <v>0</v>
      </c>
      <c r="C123" s="69">
        <v>0</v>
      </c>
      <c r="D123" s="69">
        <v>0</v>
      </c>
      <c r="E123" s="69">
        <v>0</v>
      </c>
      <c r="F123" s="118">
        <v>0</v>
      </c>
      <c r="G123" s="118">
        <v>0</v>
      </c>
      <c r="H123" s="118">
        <v>0</v>
      </c>
      <c r="I123" s="118">
        <v>0</v>
      </c>
      <c r="K123" s="11"/>
    </row>
    <row r="124" spans="1:11" ht="31.5" x14ac:dyDescent="0.25">
      <c r="A124" s="38" t="s">
        <v>46</v>
      </c>
      <c r="B124" s="69">
        <v>0</v>
      </c>
      <c r="C124" s="69">
        <v>0</v>
      </c>
      <c r="D124" s="69">
        <v>0</v>
      </c>
      <c r="E124" s="69">
        <v>0</v>
      </c>
      <c r="F124" s="118">
        <v>0</v>
      </c>
      <c r="G124" s="118">
        <v>0</v>
      </c>
      <c r="H124" s="118">
        <v>0</v>
      </c>
      <c r="I124" s="118">
        <v>0</v>
      </c>
      <c r="K124" s="11"/>
    </row>
    <row r="125" spans="1:11" x14ac:dyDescent="0.25">
      <c r="A125" s="113" t="s">
        <v>56</v>
      </c>
      <c r="B125" s="47">
        <v>0</v>
      </c>
      <c r="C125" s="47">
        <v>0</v>
      </c>
      <c r="D125" s="47">
        <v>0</v>
      </c>
      <c r="E125" s="47">
        <v>0</v>
      </c>
      <c r="F125" s="118">
        <v>0</v>
      </c>
      <c r="G125" s="118">
        <v>0</v>
      </c>
      <c r="H125" s="118">
        <v>0</v>
      </c>
      <c r="I125" s="118">
        <v>0</v>
      </c>
      <c r="K125" s="11"/>
    </row>
    <row r="126" spans="1:11" x14ac:dyDescent="0.25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497" t="s">
        <v>250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ht="15.75" customHeight="1" x14ac:dyDescent="0.25">
      <c r="A2" s="494" t="s">
        <v>69</v>
      </c>
      <c r="B2" s="492" t="s">
        <v>70</v>
      </c>
      <c r="C2" s="493"/>
      <c r="D2" s="43"/>
      <c r="E2" s="89"/>
      <c r="F2" s="89"/>
      <c r="G2" s="492" t="s">
        <v>71</v>
      </c>
      <c r="H2" s="499"/>
      <c r="I2" s="500" t="s">
        <v>72</v>
      </c>
      <c r="J2" s="503" t="s">
        <v>73</v>
      </c>
    </row>
    <row r="3" spans="1:10" ht="15.75" customHeight="1" x14ac:dyDescent="0.25">
      <c r="A3" s="495"/>
      <c r="B3" s="50"/>
      <c r="C3" s="51"/>
      <c r="D3" s="34" t="s">
        <v>125</v>
      </c>
      <c r="E3" s="34"/>
      <c r="F3" s="34"/>
      <c r="G3" s="50"/>
      <c r="H3" s="53"/>
      <c r="I3" s="501"/>
      <c r="J3" s="504"/>
    </row>
    <row r="4" spans="1:10" s="4" customFormat="1" ht="94.5" x14ac:dyDescent="0.25">
      <c r="A4" s="496"/>
      <c r="B4" s="133" t="s">
        <v>2</v>
      </c>
      <c r="C4" s="133" t="s">
        <v>251</v>
      </c>
      <c r="D4" s="133" t="s">
        <v>121</v>
      </c>
      <c r="E4" s="133" t="s">
        <v>122</v>
      </c>
      <c r="F4" s="133" t="s">
        <v>118</v>
      </c>
      <c r="G4" s="133" t="s">
        <v>117</v>
      </c>
      <c r="H4" s="133" t="s">
        <v>116</v>
      </c>
      <c r="I4" s="502"/>
      <c r="J4" s="505"/>
    </row>
    <row r="5" spans="1:10" x14ac:dyDescent="0.25">
      <c r="A5" s="134" t="s">
        <v>54</v>
      </c>
      <c r="B5" s="49">
        <v>1</v>
      </c>
      <c r="C5" s="2">
        <v>251</v>
      </c>
      <c r="D5" s="2">
        <v>0</v>
      </c>
      <c r="E5" s="2">
        <v>249</v>
      </c>
      <c r="F5" s="2">
        <v>1</v>
      </c>
      <c r="G5" s="2">
        <v>39</v>
      </c>
      <c r="H5" s="2">
        <v>1</v>
      </c>
      <c r="I5" s="2">
        <v>57</v>
      </c>
      <c r="J5" s="2">
        <v>18</v>
      </c>
    </row>
    <row r="6" spans="1:10" x14ac:dyDescent="0.25">
      <c r="A6" s="132"/>
      <c r="B6" s="49">
        <v>2</v>
      </c>
      <c r="C6" s="2">
        <v>69</v>
      </c>
      <c r="D6" s="2">
        <v>0</v>
      </c>
      <c r="E6" s="2">
        <v>69</v>
      </c>
      <c r="F6" s="2">
        <v>0</v>
      </c>
      <c r="G6" s="2">
        <v>15</v>
      </c>
      <c r="H6" s="2">
        <v>1</v>
      </c>
      <c r="I6" s="2">
        <v>23</v>
      </c>
      <c r="J6" s="2">
        <v>4</v>
      </c>
    </row>
    <row r="7" spans="1:10" x14ac:dyDescent="0.25">
      <c r="A7" s="132"/>
      <c r="B7" s="49" t="s">
        <v>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</row>
    <row r="8" spans="1:10" x14ac:dyDescent="0.25">
      <c r="A8" s="132"/>
      <c r="B8" s="49">
        <v>3</v>
      </c>
      <c r="C8" s="2">
        <v>13</v>
      </c>
      <c r="D8" s="2">
        <v>0</v>
      </c>
      <c r="E8" s="2">
        <v>12</v>
      </c>
      <c r="F8" s="2">
        <v>1</v>
      </c>
      <c r="G8" s="2">
        <v>3</v>
      </c>
      <c r="H8" s="2">
        <v>0</v>
      </c>
      <c r="I8" s="2">
        <v>4</v>
      </c>
      <c r="J8" s="2">
        <v>1</v>
      </c>
    </row>
    <row r="9" spans="1:10" x14ac:dyDescent="0.25">
      <c r="A9" s="66" t="s">
        <v>162</v>
      </c>
      <c r="B9" s="113"/>
      <c r="C9" s="47">
        <v>333</v>
      </c>
      <c r="D9" s="47">
        <v>0</v>
      </c>
      <c r="E9" s="47">
        <v>330</v>
      </c>
      <c r="F9" s="47">
        <v>2</v>
      </c>
      <c r="G9" s="47">
        <v>57</v>
      </c>
      <c r="H9" s="47">
        <v>2</v>
      </c>
      <c r="I9" s="47">
        <v>84</v>
      </c>
      <c r="J9" s="47">
        <v>23</v>
      </c>
    </row>
    <row r="10" spans="1:10" x14ac:dyDescent="0.25">
      <c r="A10" s="132" t="s">
        <v>55</v>
      </c>
      <c r="B10" s="49">
        <v>1</v>
      </c>
      <c r="C10" s="2">
        <v>865</v>
      </c>
      <c r="D10" s="2">
        <v>846</v>
      </c>
      <c r="E10" s="2">
        <v>18</v>
      </c>
      <c r="F10" s="2">
        <v>2</v>
      </c>
      <c r="G10" s="2">
        <v>35</v>
      </c>
      <c r="H10" s="2">
        <v>4</v>
      </c>
      <c r="I10" s="2">
        <v>54</v>
      </c>
      <c r="J10" s="2">
        <v>10</v>
      </c>
    </row>
    <row r="11" spans="1:10" x14ac:dyDescent="0.25">
      <c r="A11" s="132"/>
      <c r="B11" s="49">
        <v>2</v>
      </c>
      <c r="C11" s="2">
        <v>460</v>
      </c>
      <c r="D11" s="2">
        <v>430</v>
      </c>
      <c r="E11" s="2">
        <v>28</v>
      </c>
      <c r="F11" s="2">
        <v>10</v>
      </c>
      <c r="G11" s="2">
        <v>19</v>
      </c>
      <c r="H11" s="2">
        <v>1</v>
      </c>
      <c r="I11" s="2">
        <v>36</v>
      </c>
      <c r="J11" s="2">
        <v>9</v>
      </c>
    </row>
    <row r="12" spans="1:10" x14ac:dyDescent="0.25">
      <c r="A12" s="132"/>
      <c r="B12" s="49" t="s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5">
      <c r="A13" s="132"/>
      <c r="B13" s="49">
        <v>3</v>
      </c>
      <c r="C13" s="2">
        <v>83</v>
      </c>
      <c r="D13" s="2">
        <v>108</v>
      </c>
      <c r="E13" s="2">
        <v>2</v>
      </c>
      <c r="F13" s="2">
        <v>10</v>
      </c>
      <c r="G13" s="2">
        <v>14</v>
      </c>
      <c r="H13" s="2">
        <v>1</v>
      </c>
      <c r="I13" s="2">
        <v>16</v>
      </c>
      <c r="J13" s="2">
        <v>2</v>
      </c>
    </row>
    <row r="14" spans="1:10" x14ac:dyDescent="0.25">
      <c r="A14" s="119" t="s">
        <v>163</v>
      </c>
      <c r="B14" s="120"/>
      <c r="C14" s="121">
        <v>1408</v>
      </c>
      <c r="D14" s="121">
        <v>1384</v>
      </c>
      <c r="E14" s="121">
        <v>48</v>
      </c>
      <c r="F14" s="121">
        <v>22</v>
      </c>
      <c r="G14" s="121">
        <v>68</v>
      </c>
      <c r="H14" s="121">
        <v>6</v>
      </c>
      <c r="I14" s="121">
        <v>106</v>
      </c>
      <c r="J14" s="121">
        <v>21</v>
      </c>
    </row>
    <row r="15" spans="1:10" x14ac:dyDescent="0.25">
      <c r="A15" s="128" t="s">
        <v>164</v>
      </c>
      <c r="B15" s="113">
        <v>1</v>
      </c>
      <c r="C15" s="47">
        <v>1116</v>
      </c>
      <c r="D15" s="47">
        <v>846</v>
      </c>
      <c r="E15" s="47">
        <v>267</v>
      </c>
      <c r="F15" s="47">
        <v>3</v>
      </c>
      <c r="G15" s="47">
        <v>74</v>
      </c>
      <c r="H15" s="47">
        <v>5</v>
      </c>
      <c r="I15" s="47">
        <v>111</v>
      </c>
      <c r="J15" s="47">
        <v>28</v>
      </c>
    </row>
    <row r="16" spans="1:10" x14ac:dyDescent="0.25">
      <c r="A16" s="129"/>
      <c r="B16" s="113">
        <v>2</v>
      </c>
      <c r="C16" s="47">
        <v>529</v>
      </c>
      <c r="D16" s="47">
        <v>430</v>
      </c>
      <c r="E16" s="47">
        <v>97</v>
      </c>
      <c r="F16" s="47">
        <v>10</v>
      </c>
      <c r="G16" s="47">
        <v>34</v>
      </c>
      <c r="H16" s="47">
        <v>2</v>
      </c>
      <c r="I16" s="47">
        <v>59</v>
      </c>
      <c r="J16" s="47">
        <v>13</v>
      </c>
    </row>
    <row r="17" spans="1:10" x14ac:dyDescent="0.25">
      <c r="A17" s="129"/>
      <c r="B17" s="113" t="s">
        <v>3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</row>
    <row r="18" spans="1:10" x14ac:dyDescent="0.25">
      <c r="A18" s="130"/>
      <c r="B18" s="113">
        <v>3</v>
      </c>
      <c r="C18" s="47">
        <v>96</v>
      </c>
      <c r="D18" s="47">
        <v>108</v>
      </c>
      <c r="E18" s="47">
        <v>14</v>
      </c>
      <c r="F18" s="47">
        <v>11</v>
      </c>
      <c r="G18" s="47">
        <v>17</v>
      </c>
      <c r="H18" s="47">
        <v>1</v>
      </c>
      <c r="I18" s="47">
        <v>20</v>
      </c>
      <c r="J18" s="47">
        <v>3</v>
      </c>
    </row>
    <row r="19" spans="1:10" x14ac:dyDescent="0.25">
      <c r="A19" s="122" t="s">
        <v>56</v>
      </c>
      <c r="B19" s="113"/>
      <c r="C19" s="47">
        <v>1741</v>
      </c>
      <c r="D19" s="47">
        <v>1384</v>
      </c>
      <c r="E19" s="47">
        <v>378</v>
      </c>
      <c r="F19" s="47">
        <v>24</v>
      </c>
      <c r="G19" s="47">
        <v>125</v>
      </c>
      <c r="H19" s="47">
        <v>8</v>
      </c>
      <c r="I19" s="47">
        <v>190</v>
      </c>
      <c r="J19" s="47">
        <v>44</v>
      </c>
    </row>
    <row r="20" spans="1:10" x14ac:dyDescent="0.25">
      <c r="A20" s="7"/>
      <c r="B20" s="39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7"/>
      <c r="B21" s="39"/>
      <c r="C21" s="7"/>
      <c r="D21" s="7"/>
      <c r="E21" s="7"/>
      <c r="F21" s="7"/>
      <c r="G21" s="7"/>
      <c r="H21" s="7"/>
    </row>
    <row r="22" spans="1:10" x14ac:dyDescent="0.25">
      <c r="A22" s="7"/>
      <c r="B22" s="39"/>
      <c r="C22" s="7"/>
      <c r="D22" s="7"/>
      <c r="E22" s="7"/>
      <c r="F22" s="7"/>
      <c r="G22" s="7"/>
      <c r="H22" s="7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1100436</cp:lastModifiedBy>
  <cp:lastPrinted>2017-05-15T08:35:43Z</cp:lastPrinted>
  <dcterms:created xsi:type="dcterms:W3CDTF">2010-01-11T10:19:31Z</dcterms:created>
  <dcterms:modified xsi:type="dcterms:W3CDTF">2017-05-15T08:57:22Z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