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740" yWindow="204" windowWidth="14268" windowHeight="12516" tabRatio="896" activeTab="5"/>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42" r:id="rId8"/>
    <sheet name="T3a-Výnosy" sheetId="158" r:id="rId9"/>
    <sheet name="T4-Výnosy zo školného" sheetId="154" r:id="rId10"/>
    <sheet name="T5 - Analýza nákladov" sheetId="150" r:id="rId11"/>
    <sheet name="T5a - Náklady " sheetId="159" r:id="rId12"/>
    <sheet name="T6-Zamestnanci_a_mzdy" sheetId="76" r:id="rId13"/>
    <sheet name="T6a-Zamestnanci_a_mzdy (ženy)" sheetId="155" r:id="rId14"/>
    <sheet name="T7_Doktorandi " sheetId="141" r:id="rId15"/>
    <sheet name="T8-Soc_štipendiá" sheetId="109" r:id="rId16"/>
    <sheet name="T9_ŠD " sheetId="116" r:id="rId17"/>
    <sheet name="T10-ŠJ " sheetId="146" r:id="rId18"/>
    <sheet name="T11-Zdroje KV" sheetId="90" r:id="rId19"/>
    <sheet name="T12-KV" sheetId="91" r:id="rId20"/>
    <sheet name="T13-Fondy" sheetId="145" r:id="rId21"/>
    <sheet name="T16 - Štruktúra hotovosti" sheetId="64" r:id="rId22"/>
    <sheet name="T17-Dotácie zo ŠF EU" sheetId="149" r:id="rId23"/>
    <sheet name="T18-Ostatné dotacie z kap MŠ SR" sheetId="61" r:id="rId24"/>
    <sheet name="T19-Štip_ z vlastných " sheetId="144" r:id="rId25"/>
    <sheet name="T20_motivačné štipendiá_nová" sheetId="157" r:id="rId26"/>
    <sheet name="T21-štruktúra_384" sheetId="97" r:id="rId27"/>
    <sheet name="T22_Výnosy_soc_oblasť" sheetId="133" r:id="rId28"/>
    <sheet name="T23_Náklady_soc_oblasť" sheetId="134" r:id="rId29"/>
    <sheet name="T24a_Aktíva_1" sheetId="137" r:id="rId30"/>
    <sheet name="T24b_Aktíva_2" sheetId="138" r:id="rId31"/>
    <sheet name="T25_Pasíva " sheetId="139" r:id="rId32"/>
    <sheet name="T24__Aktíva" sheetId="135" state="hidden" r:id="rId33"/>
  </sheets>
  <externalReferences>
    <externalReference r:id="rId34"/>
  </externalReferences>
  <definedNames>
    <definedName name="_xlnm._FilterDatabase" localSheetId="25" hidden="1">'T20_motivačné štipendiá_nová'!$A$1:$E$10</definedName>
    <definedName name="_kmp1" localSheetId="10">#REF!</definedName>
    <definedName name="_kmp1" localSheetId="11">#REF!</definedName>
    <definedName name="_kmp1">#REF!</definedName>
    <definedName name="_kmp2">#REF!</definedName>
    <definedName name="_kmt1" localSheetId="10">#REF!</definedName>
    <definedName name="_kmt1" localSheetId="11">#REF!</definedName>
    <definedName name="_kmt1">#REF!</definedName>
    <definedName name="_T1">#REF!</definedName>
    <definedName name="_wd1" localSheetId="25">[1]vahy!$B$1</definedName>
    <definedName name="_wd1">[1]vahy!$B$1</definedName>
    <definedName name="_wd3" localSheetId="25">[1]vahy!$B$3</definedName>
    <definedName name="_wd3">[1]vahy!$B$3</definedName>
    <definedName name="_we1" localSheetId="25">[1]vahy!$B$2</definedName>
    <definedName name="_we1">[1]vahy!$B$2</definedName>
    <definedName name="_we3" localSheetId="25">[1]vahy!$B$4</definedName>
    <definedName name="_we3">[1]vahy!$B$4</definedName>
    <definedName name="aaa" hidden="1">3</definedName>
    <definedName name="denní" localSheetId="10">#REF!</definedName>
    <definedName name="denní" localSheetId="11">#REF!</definedName>
    <definedName name="denní">#REF!</definedName>
    <definedName name="dokpo" localSheetId="10">#REF!</definedName>
    <definedName name="dokpo" localSheetId="11">#REF!</definedName>
    <definedName name="dokpo">#REF!</definedName>
    <definedName name="dokpred" localSheetId="10">#REF!</definedName>
    <definedName name="dokpred" localSheetId="11">#REF!</definedName>
    <definedName name="dokpred">#REF!</definedName>
    <definedName name="druhý" localSheetId="10">#REF!</definedName>
    <definedName name="druhý" localSheetId="11">#REF!</definedName>
    <definedName name="druhý">#REF!</definedName>
    <definedName name="exterdruhý" localSheetId="10">#REF!</definedName>
    <definedName name="exterdruhý" localSheetId="11">#REF!</definedName>
    <definedName name="exterdruhý">#REF!</definedName>
    <definedName name="externeplat" localSheetId="10">#REF!</definedName>
    <definedName name="externeplat" localSheetId="11">#REF!</definedName>
    <definedName name="externeplat">#REF!</definedName>
    <definedName name="exterplat" localSheetId="10">#REF!</definedName>
    <definedName name="exterplat" localSheetId="11">#REF!</definedName>
    <definedName name="exterplat">#REF!</definedName>
    <definedName name="KKS_doc" localSheetId="10">#REF!</definedName>
    <definedName name="KKS_doc" localSheetId="11">#REF!</definedName>
    <definedName name="KKS_doc">#REF!</definedName>
    <definedName name="KKS_ost" localSheetId="10">#REF!</definedName>
    <definedName name="KKS_ost" localSheetId="11">#REF!</definedName>
    <definedName name="KKS_ost">#REF!</definedName>
    <definedName name="KKS_phd" localSheetId="10">#REF!</definedName>
    <definedName name="KKS_phd" localSheetId="11">#REF!</definedName>
    <definedName name="KKS_phd">#REF!</definedName>
    <definedName name="KKS_prof" localSheetId="10">#REF!</definedName>
    <definedName name="KKS_prof" localSheetId="11">#REF!</definedName>
    <definedName name="KKS_prof">#REF!</definedName>
    <definedName name="koef_gm_mzdy" localSheetId="10">#REF!</definedName>
    <definedName name="koef_gm_mzdy" localSheetId="11">#REF!</definedName>
    <definedName name="koef_gm_mzdy">#REF!</definedName>
    <definedName name="koef_kpn" localSheetId="10">#REF!</definedName>
    <definedName name="koef_kpn" localSheetId="11">#REF!</definedName>
    <definedName name="koef_kpn">#REF!</definedName>
    <definedName name="koef_prer_nad_gm_mzdy" localSheetId="10">#REF!</definedName>
    <definedName name="koef_prer_nad_gm_mzdy" localSheetId="11">#REF!</definedName>
    <definedName name="koef_prer_nad_gm_mzdy">#REF!</definedName>
    <definedName name="koef_PV" localSheetId="10">#REF!</definedName>
    <definedName name="koef_PV" localSheetId="11">#REF!</definedName>
    <definedName name="koef_PV">#REF!</definedName>
    <definedName name="koef_udr_kat1" localSheetId="22">#REF!</definedName>
    <definedName name="koef_udr_kat1" localSheetId="8">#REF!</definedName>
    <definedName name="koef_udr_kat1" localSheetId="10">#REF!</definedName>
    <definedName name="koef_udr_kat1" localSheetId="11">#REF!</definedName>
    <definedName name="koef_udr_kat1" localSheetId="13">#REF!</definedName>
    <definedName name="koef_udr_kat1">#REF!</definedName>
    <definedName name="koef_udr_kat2" localSheetId="22">#REF!</definedName>
    <definedName name="koef_udr_kat2" localSheetId="8">#REF!</definedName>
    <definedName name="koef_udr_kat2" localSheetId="10">#REF!</definedName>
    <definedName name="koef_udr_kat2" localSheetId="11">#REF!</definedName>
    <definedName name="koef_udr_kat2" localSheetId="13">#REF!</definedName>
    <definedName name="koef_udr_kat2">#REF!</definedName>
    <definedName name="koef_udr_kat3" localSheetId="22">#REF!</definedName>
    <definedName name="koef_udr_kat3" localSheetId="8">#REF!</definedName>
    <definedName name="koef_udr_kat3" localSheetId="10">#REF!</definedName>
    <definedName name="koef_udr_kat3" localSheetId="11">#REF!</definedName>
    <definedName name="koef_udr_kat3" localSheetId="13">#REF!</definedName>
    <definedName name="koef_udr_kat3">#REF!</definedName>
    <definedName name="koef_VV" localSheetId="10">#REF!</definedName>
    <definedName name="koef_VV" localSheetId="11">#REF!</definedName>
    <definedName name="koef_VV">#REF!</definedName>
    <definedName name="kpn_ca_do" localSheetId="10">#REF!</definedName>
    <definedName name="kpn_ca_do" localSheetId="11">#REF!</definedName>
    <definedName name="kpn_ca_do">#REF!</definedName>
    <definedName name="kpn_ca_nad" localSheetId="10">#REF!</definedName>
    <definedName name="kpn_ca_nad" localSheetId="11">#REF!</definedName>
    <definedName name="kpn_ca_nad">#REF!</definedName>
    <definedName name="kzk" localSheetId="10">#REF!</definedName>
    <definedName name="kzk" localSheetId="11">#REF!</definedName>
    <definedName name="kzk">#REF!</definedName>
    <definedName name="kzspp" localSheetId="10">#REF!</definedName>
    <definedName name="kzspp" localSheetId="11">#REF!</definedName>
    <definedName name="kzspp">#REF!</definedName>
    <definedName name="nefinanc">1</definedName>
    <definedName name="_xlnm.Print_Area" localSheetId="3">Súvzťažnosti!$A$1:$C$43</definedName>
    <definedName name="_xlnm.Print_Area" localSheetId="17">'T10-ŠJ '!$A$1:$D$26</definedName>
    <definedName name="_xlnm.Print_Area" localSheetId="18">'T11-Zdroje KV'!$A$1:$D$23</definedName>
    <definedName name="_xlnm.Print_Area" localSheetId="19">'T12-KV'!$A$1:$I$23</definedName>
    <definedName name="_xlnm.Print_Area" localSheetId="20">'T13-Fondy'!$A$1:$N$22</definedName>
    <definedName name="_xlnm.Print_Area" localSheetId="21">'T16 - Štruktúra hotovosti'!$A$1:$D$22</definedName>
    <definedName name="_xlnm.Print_Area" localSheetId="22">'T17-Dotácie zo ŠF EU'!$A$1:$H$16</definedName>
    <definedName name="_xlnm.Print_Area" localSheetId="23">'T18-Ostatné dotacie z kap MŠ SR'!$A$1:$E$18</definedName>
    <definedName name="_xlnm.Print_Area" localSheetId="24">'T19-Štip_ z vlastných '!$A$1:$F$23</definedName>
    <definedName name="_xlnm.Print_Area" localSheetId="5">'T1-Dotácie podľa DZ'!$A$1:$E$19</definedName>
    <definedName name="_xlnm.Print_Area" localSheetId="25">'T20_motivačné štipendiá_nová'!$A$1:$E$15</definedName>
    <definedName name="_xlnm.Print_Area" localSheetId="26">'T21-štruktúra_384'!$A$1:$M$9</definedName>
    <definedName name="_xlnm.Print_Area" localSheetId="27">T22_Výnosy_soc_oblasť!$A$1:$F$44</definedName>
    <definedName name="_xlnm.Print_Area" localSheetId="28">T23_Náklady_soc_oblasť!$A$1:$F$41</definedName>
    <definedName name="_xlnm.Print_Area" localSheetId="29">T24a_Aktíva_1!$A$1:$G$33</definedName>
    <definedName name="_xlnm.Print_Area" localSheetId="30">T24b_Aktíva_2!$A$1:$G$37</definedName>
    <definedName name="_xlnm.Print_Area" localSheetId="31">'T25_Pasíva '!$A$1:$G$49</definedName>
    <definedName name="_xlnm.Print_Area" localSheetId="8">'T3a-Výnosy'!$A$1:$H$45</definedName>
    <definedName name="_xlnm.Print_Area" localSheetId="7">'T3-Výnosy'!$A$1:$H$62</definedName>
    <definedName name="_xlnm.Print_Area" localSheetId="9">'T4-Výnosy zo školného'!$A$1:$E$23</definedName>
    <definedName name="_xlnm.Print_Area" localSheetId="10">'T5 - Analýza nákladov'!$A$1:$H$107</definedName>
    <definedName name="_xlnm.Print_Area" localSheetId="11">'T5a - Náklady '!$A$1:$H$43</definedName>
    <definedName name="_xlnm.Print_Area" localSheetId="13">'T6a-Zamestnanci_a_mzdy (ženy)'!$A$1:$L$37</definedName>
    <definedName name="_xlnm.Print_Area" localSheetId="12">'T6-Zamestnanci_a_mzdy'!$A$1:$K$38</definedName>
    <definedName name="_xlnm.Print_Area" localSheetId="14">'T7_Doktorandi '!$A$1:$G$21</definedName>
    <definedName name="_xlnm.Print_Area" localSheetId="15">'T8-Soc_štipendiá'!$A$1:$F$16</definedName>
    <definedName name="_xlnm.Print_Area" localSheetId="16">'T9_ŠD '!$A$1:$F$22</definedName>
    <definedName name="_xlnm.Print_Area" localSheetId="2">Vysvetlivky!$A$1:$B$103</definedName>
    <definedName name="pocet_jedal" localSheetId="22">#REF!</definedName>
    <definedName name="pocet_jedal" localSheetId="8">#REF!</definedName>
    <definedName name="pocet_jedal" localSheetId="10">#REF!</definedName>
    <definedName name="pocet_jedal" localSheetId="11">#REF!</definedName>
    <definedName name="pocet_jedal" localSheetId="13">#REF!</definedName>
    <definedName name="pocet_jedal">#REF!</definedName>
    <definedName name="podiel" localSheetId="10">#REF!</definedName>
    <definedName name="podiel" localSheetId="11">#REF!</definedName>
    <definedName name="podiel">#REF!</definedName>
    <definedName name="poistné" localSheetId="10">#REF!</definedName>
    <definedName name="poistné" localSheetId="11">#REF!</definedName>
    <definedName name="poistné">#REF!</definedName>
    <definedName name="Pp_DrŠ_exist" localSheetId="22">#REF!</definedName>
    <definedName name="Pp_DrŠ_exist" localSheetId="8">#REF!</definedName>
    <definedName name="Pp_DrŠ_exist" localSheetId="10">#REF!</definedName>
    <definedName name="Pp_DrŠ_exist" localSheetId="11">#REF!</definedName>
    <definedName name="Pp_DrŠ_exist" localSheetId="13">#REF!</definedName>
    <definedName name="Pp_DrŠ_exist">#REF!</definedName>
    <definedName name="Pp_DrŠ_noví" localSheetId="22">#REF!</definedName>
    <definedName name="Pp_DrŠ_noví" localSheetId="8">#REF!</definedName>
    <definedName name="Pp_DrŠ_noví" localSheetId="10">#REF!</definedName>
    <definedName name="Pp_DrŠ_noví" localSheetId="11">#REF!</definedName>
    <definedName name="Pp_DrŠ_noví" localSheetId="13">#REF!</definedName>
    <definedName name="Pp_DrŠ_noví">#REF!</definedName>
    <definedName name="Pp_DrŠ_spolu" localSheetId="22">#REF!</definedName>
    <definedName name="Pp_DrŠ_spolu" localSheetId="8">#REF!</definedName>
    <definedName name="Pp_DrŠ_spolu" localSheetId="10">#REF!</definedName>
    <definedName name="Pp_DrŠ_spolu" localSheetId="11">#REF!</definedName>
    <definedName name="Pp_DrŠ_spolu" localSheetId="13">#REF!</definedName>
    <definedName name="Pp_DrŠ_spolu">#REF!</definedName>
    <definedName name="Pp_klinické_TaS" localSheetId="22">#REF!</definedName>
    <definedName name="Pp_klinické_TaS" localSheetId="8">#REF!</definedName>
    <definedName name="Pp_klinické_TaS" localSheetId="10">#REF!</definedName>
    <definedName name="Pp_klinické_TaS" localSheetId="11">#REF!</definedName>
    <definedName name="Pp_klinické_TaS" localSheetId="13">#REF!</definedName>
    <definedName name="Pp_klinické_TaS">#REF!</definedName>
    <definedName name="Pp_klinické_TaS_rozpísaný" localSheetId="22">#REF!</definedName>
    <definedName name="Pp_klinické_TaS_rozpísaný" localSheetId="8">#REF!</definedName>
    <definedName name="Pp_klinické_TaS_rozpísaný" localSheetId="10">#REF!</definedName>
    <definedName name="Pp_klinické_TaS_rozpísaný" localSheetId="11">#REF!</definedName>
    <definedName name="Pp_klinické_TaS_rozpísaný" localSheetId="13">#REF!</definedName>
    <definedName name="Pp_klinické_TaS_rozpísaný">#REF!</definedName>
    <definedName name="Pp_Rozvoj_BD" localSheetId="10">#REF!</definedName>
    <definedName name="Pp_Rozvoj_BD" localSheetId="11">#REF!</definedName>
    <definedName name="Pp_Rozvoj_BD">#REF!</definedName>
    <definedName name="Pp_Soc_BD" localSheetId="10">#REF!</definedName>
    <definedName name="Pp_Soc_BD" localSheetId="11">#REF!</definedName>
    <definedName name="Pp_Soc_BD">#REF!</definedName>
    <definedName name="Pp_VaT_BD" localSheetId="10">#REF!</definedName>
    <definedName name="Pp_VaT_BD" localSheetId="11">#REF!</definedName>
    <definedName name="Pp_VaT_BD">#REF!</definedName>
    <definedName name="Pp_VaT_mzdy" localSheetId="10">#REF!</definedName>
    <definedName name="Pp_VaT_mzdy" localSheetId="11">#REF!</definedName>
    <definedName name="Pp_VaT_mzdy">#REF!</definedName>
    <definedName name="Pp_VaT_mzdy_rezerva" localSheetId="10">#REF!</definedName>
    <definedName name="Pp_VaT_mzdy_rezerva" localSheetId="11">#REF!</definedName>
    <definedName name="Pp_VaT_mzdy_rezerva">#REF!</definedName>
    <definedName name="Pp_VaT_mzdy_zac_roka" localSheetId="10">#REF!</definedName>
    <definedName name="Pp_VaT_mzdy_zac_roka" localSheetId="11">#REF!</definedName>
    <definedName name="Pp_VaT_mzdy_zac_roka">#REF!</definedName>
    <definedName name="Pp_Vzdel_BD" localSheetId="10">#REF!</definedName>
    <definedName name="Pp_Vzdel_BD" localSheetId="11">#REF!</definedName>
    <definedName name="Pp_Vzdel_BD">#REF!</definedName>
    <definedName name="Pp_Vzdel_mzdy" localSheetId="10">#REF!</definedName>
    <definedName name="Pp_Vzdel_mzdy" localSheetId="11">#REF!</definedName>
    <definedName name="Pp_Vzdel_mzdy">#REF!</definedName>
    <definedName name="Pp_Vzdel_mzdy_kontr" localSheetId="10">#REF!</definedName>
    <definedName name="Pp_Vzdel_mzdy_kontr" localSheetId="11">#REF!</definedName>
    <definedName name="Pp_Vzdel_mzdy_kontr">#REF!</definedName>
    <definedName name="Pp_Vzdel_mzdy_na_prer_modif" localSheetId="22">#REF!</definedName>
    <definedName name="Pp_Vzdel_mzdy_na_prer_modif" localSheetId="8">#REF!</definedName>
    <definedName name="Pp_Vzdel_mzdy_na_prer_modif" localSheetId="10">#REF!</definedName>
    <definedName name="Pp_Vzdel_mzdy_na_prer_modif" localSheetId="11">#REF!</definedName>
    <definedName name="Pp_Vzdel_mzdy_na_prer_modif" localSheetId="13">#REF!</definedName>
    <definedName name="Pp_Vzdel_mzdy_na_prer_modif">#REF!</definedName>
    <definedName name="Pp_Vzdel_mzdy_na_prer_nemodif" localSheetId="22">#REF!</definedName>
    <definedName name="Pp_Vzdel_mzdy_na_prer_nemodif" localSheetId="8">#REF!</definedName>
    <definedName name="Pp_Vzdel_mzdy_na_prer_nemodif" localSheetId="10">#REF!</definedName>
    <definedName name="Pp_Vzdel_mzdy_na_prer_nemodif" localSheetId="11">#REF!</definedName>
    <definedName name="Pp_Vzdel_mzdy_na_prer_nemodif" localSheetId="13">#REF!</definedName>
    <definedName name="Pp_Vzdel_mzdy_na_prer_nemodif">#REF!</definedName>
    <definedName name="Pp_Vzdel_mzdy_prevádz" localSheetId="10">#REF!</definedName>
    <definedName name="Pp_Vzdel_mzdy_prevádz" localSheetId="11">#REF!</definedName>
    <definedName name="Pp_Vzdel_mzdy_prevádz">#REF!</definedName>
    <definedName name="Pp_Vzdel_mzdy_rezerva" localSheetId="10">#REF!</definedName>
    <definedName name="Pp_Vzdel_mzdy_rezerva" localSheetId="11">#REF!</definedName>
    <definedName name="Pp_Vzdel_mzdy_rezerva">#REF!</definedName>
    <definedName name="Pp_Vzdel_mzdy_spec" localSheetId="10">#REF!</definedName>
    <definedName name="Pp_Vzdel_mzdy_spec" localSheetId="11">#REF!</definedName>
    <definedName name="Pp_Vzdel_mzdy_spec">#REF!</definedName>
    <definedName name="Pp_Vzdel_mzdy_výkon" localSheetId="10">#REF!</definedName>
    <definedName name="Pp_Vzdel_mzdy_výkon" localSheetId="11">#REF!</definedName>
    <definedName name="Pp_Vzdel_mzdy_výkon">#REF!</definedName>
    <definedName name="Pp_Vzdel_mzdy_výkon_PV" localSheetId="10">#REF!</definedName>
    <definedName name="Pp_Vzdel_mzdy_výkon_PV" localSheetId="11">#REF!</definedName>
    <definedName name="Pp_Vzdel_mzdy_výkon_PV">#REF!</definedName>
    <definedName name="Pp_Vzdel_mzdy_výkon_PV_bez" localSheetId="10">#REF!</definedName>
    <definedName name="Pp_Vzdel_mzdy_výkon_PV_bez" localSheetId="11">#REF!</definedName>
    <definedName name="Pp_Vzdel_mzdy_výkon_PV_bez">#REF!</definedName>
    <definedName name="Pp_Vzdel_mzdy_výkon_PV_um" localSheetId="10">#REF!</definedName>
    <definedName name="Pp_Vzdel_mzdy_výkon_PV_um" localSheetId="11">#REF!</definedName>
    <definedName name="Pp_Vzdel_mzdy_výkon_PV_um">#REF!</definedName>
    <definedName name="Pp_Vzdel_mzdy_výkon_VV" localSheetId="10">#REF!</definedName>
    <definedName name="Pp_Vzdel_mzdy_výkon_VV" localSheetId="11">#REF!</definedName>
    <definedName name="Pp_Vzdel_mzdy_výkon_VV">#REF!</definedName>
    <definedName name="Pp_Vzdel_mzdy_výkon_VV_bez" localSheetId="10">#REF!</definedName>
    <definedName name="Pp_Vzdel_mzdy_výkon_VV_bez" localSheetId="11">#REF!</definedName>
    <definedName name="Pp_Vzdel_mzdy_výkon_VV_bez">#REF!</definedName>
    <definedName name="Pp_Vzdel_mzdy_výkon_VV_um" localSheetId="10">#REF!</definedName>
    <definedName name="Pp_Vzdel_mzdy_výkon_VV_um" localSheetId="11">#REF!</definedName>
    <definedName name="Pp_Vzdel_mzdy_výkon_VV_um">#REF!</definedName>
    <definedName name="Pp_Vzdel_spec_prax" localSheetId="22">#REF!</definedName>
    <definedName name="Pp_Vzdel_spec_prax" localSheetId="8">#REF!</definedName>
    <definedName name="Pp_Vzdel_spec_prax" localSheetId="10">#REF!</definedName>
    <definedName name="Pp_Vzdel_spec_prax" localSheetId="11">#REF!</definedName>
    <definedName name="Pp_Vzdel_spec_prax" localSheetId="13">#REF!</definedName>
    <definedName name="Pp_Vzdel_spec_prax">#REF!</definedName>
    <definedName name="Pp_Vzdel_TaS" localSheetId="10">#REF!</definedName>
    <definedName name="Pp_Vzdel_TaS" localSheetId="11">#REF!</definedName>
    <definedName name="Pp_Vzdel_TaS">#REF!</definedName>
    <definedName name="Pp_Vzdel_TaS_rezerva" localSheetId="10">#REF!</definedName>
    <definedName name="Pp_Vzdel_TaS_rezerva" localSheetId="11">#REF!</definedName>
    <definedName name="Pp_Vzdel_TaS_rezerva">#REF!</definedName>
    <definedName name="Pp_Vzdel_TaS_spec" localSheetId="22">#REF!</definedName>
    <definedName name="Pp_Vzdel_TaS_spec" localSheetId="8">#REF!</definedName>
    <definedName name="Pp_Vzdel_TaS_spec" localSheetId="10">#REF!</definedName>
    <definedName name="Pp_Vzdel_TaS_spec" localSheetId="11">#REF!</definedName>
    <definedName name="Pp_Vzdel_TaS_spec" localSheetId="13">#REF!</definedName>
    <definedName name="Pp_Vzdel_TaS_spec">#REF!</definedName>
    <definedName name="Pp_Vzdel_TaS_stav" localSheetId="10">#REF!</definedName>
    <definedName name="Pp_Vzdel_TaS_stav" localSheetId="11">#REF!</definedName>
    <definedName name="Pp_Vzdel_TaS_stav">#REF!</definedName>
    <definedName name="Pp_Vzdel_TaS_výkon" localSheetId="22">#REF!</definedName>
    <definedName name="Pp_Vzdel_TaS_výkon" localSheetId="8">#REF!</definedName>
    <definedName name="Pp_Vzdel_TaS_výkon" localSheetId="10">#REF!</definedName>
    <definedName name="Pp_Vzdel_TaS_výkon" localSheetId="11">#REF!</definedName>
    <definedName name="Pp_Vzdel_TaS_výkon" localSheetId="13">#REF!</definedName>
    <definedName name="Pp_Vzdel_TaS_výkon">#REF!</definedName>
    <definedName name="Pp_Vzdel_TaS_výkon_PPŠ" localSheetId="22">#REF!</definedName>
    <definedName name="Pp_Vzdel_TaS_výkon_PPŠ" localSheetId="8">#REF!</definedName>
    <definedName name="Pp_Vzdel_TaS_výkon_PPŠ" localSheetId="10">#REF!</definedName>
    <definedName name="Pp_Vzdel_TaS_výkon_PPŠ" localSheetId="11">#REF!</definedName>
    <definedName name="Pp_Vzdel_TaS_výkon_PPŠ" localSheetId="13">#REF!</definedName>
    <definedName name="Pp_Vzdel_TaS_výkon_PPŠ">#REF!</definedName>
    <definedName name="Pp_Vzdel_TaS_výkon_PPŠ_a_zákl" localSheetId="22">#REF!</definedName>
    <definedName name="Pp_Vzdel_TaS_výkon_PPŠ_a_zákl" localSheetId="8">#REF!</definedName>
    <definedName name="Pp_Vzdel_TaS_výkon_PPŠ_a_zákl" localSheetId="10">#REF!</definedName>
    <definedName name="Pp_Vzdel_TaS_výkon_PPŠ_a_zákl" localSheetId="11">#REF!</definedName>
    <definedName name="Pp_Vzdel_TaS_výkon_PPŠ_a_zákl" localSheetId="13">#REF!</definedName>
    <definedName name="Pp_Vzdel_TaS_výkon_PPŠ_a_zákl">#REF!</definedName>
    <definedName name="Pp_Vzdel_TaS_výkon_PPŠ_KEN" localSheetId="22">#REF!</definedName>
    <definedName name="Pp_Vzdel_TaS_výkon_PPŠ_KEN" localSheetId="8">#REF!</definedName>
    <definedName name="Pp_Vzdel_TaS_výkon_PPŠ_KEN" localSheetId="10">#REF!</definedName>
    <definedName name="Pp_Vzdel_TaS_výkon_PPŠ_KEN" localSheetId="11">#REF!</definedName>
    <definedName name="Pp_Vzdel_TaS_výkon_PPŠ_KEN" localSheetId="13">#REF!</definedName>
    <definedName name="Pp_Vzdel_TaS_výkon_PPŠ_KEN">#REF!</definedName>
    <definedName name="Pp_Vzdel_TaS_zahr_granty" localSheetId="10">#REF!</definedName>
    <definedName name="Pp_Vzdel_TaS_zahr_granty" localSheetId="11">#REF!</definedName>
    <definedName name="Pp_Vzdel_TaS_zahr_granty">#REF!</definedName>
    <definedName name="Pp_Vzdel_TaS_zákl" localSheetId="22">#REF!</definedName>
    <definedName name="Pp_Vzdel_TaS_zákl" localSheetId="8">#REF!</definedName>
    <definedName name="Pp_Vzdel_TaS_zákl" localSheetId="10">#REF!</definedName>
    <definedName name="Pp_Vzdel_TaS_zákl" localSheetId="11">#REF!</definedName>
    <definedName name="Pp_Vzdel_TaS_zákl" localSheetId="13">#REF!</definedName>
    <definedName name="Pp_Vzdel_TaS_zákl">#REF!</definedName>
    <definedName name="Pr_AV_BD" localSheetId="10">#REF!</definedName>
    <definedName name="Pr_AV_BD" localSheetId="11">#REF!</definedName>
    <definedName name="Pr_AV_BD">#REF!</definedName>
    <definedName name="Pr_IV_BD" localSheetId="10">#REF!</definedName>
    <definedName name="Pr_IV_BD" localSheetId="11">#REF!</definedName>
    <definedName name="Pr_IV_BD">#REF!</definedName>
    <definedName name="Pr_IV_KV" localSheetId="10">#REF!</definedName>
    <definedName name="Pr_IV_KV" localSheetId="11">#REF!</definedName>
    <definedName name="Pr_IV_KV">#REF!</definedName>
    <definedName name="Pr_IV_KV_rezerva" localSheetId="10">#REF!</definedName>
    <definedName name="Pr_IV_KV_rezerva" localSheetId="11">#REF!</definedName>
    <definedName name="Pr_IV_KV_rezerva">#REF!</definedName>
    <definedName name="Pr_KEGA_BD" localSheetId="10">#REF!</definedName>
    <definedName name="Pr_KEGA_BD" localSheetId="11">#REF!</definedName>
    <definedName name="Pr_KEGA_BD">#REF!</definedName>
    <definedName name="Pr_klinické" localSheetId="10">#REF!</definedName>
    <definedName name="Pr_klinické" localSheetId="11">#REF!</definedName>
    <definedName name="Pr_klinické">#REF!</definedName>
    <definedName name="Pr_KŠ" localSheetId="22">#REF!</definedName>
    <definedName name="Pr_KŠ" localSheetId="8">#REF!</definedName>
    <definedName name="Pr_KŠ" localSheetId="10">#REF!</definedName>
    <definedName name="Pr_KŠ" localSheetId="11">#REF!</definedName>
    <definedName name="Pr_KŠ" localSheetId="13">#REF!</definedName>
    <definedName name="Pr_KŠ">#REF!</definedName>
    <definedName name="Pr_motštip_BD" localSheetId="10">#REF!</definedName>
    <definedName name="Pr_motštip_BD" localSheetId="11">#REF!</definedName>
    <definedName name="Pr_motštip_BD">#REF!</definedName>
    <definedName name="Pr_MVTS_BD" localSheetId="10">#REF!</definedName>
    <definedName name="Pr_MVTS_BD" localSheetId="11">#REF!</definedName>
    <definedName name="Pr_MVTS_BD">#REF!</definedName>
    <definedName name="Pr_socštip_BD" localSheetId="10">#REF!</definedName>
    <definedName name="Pr_socštip_BD" localSheetId="11">#REF!</definedName>
    <definedName name="Pr_socštip_BD">#REF!</definedName>
    <definedName name="Pr_ŠD" localSheetId="22">#REF!</definedName>
    <definedName name="Pr_ŠD" localSheetId="8">#REF!</definedName>
    <definedName name="Pr_ŠD" localSheetId="10">#REF!</definedName>
    <definedName name="Pr_ŠD" localSheetId="11">#REF!</definedName>
    <definedName name="Pr_ŠD" localSheetId="13">#REF!</definedName>
    <definedName name="Pr_ŠD">#REF!</definedName>
    <definedName name="Pr_ŠDaJKŠPC_BD" localSheetId="10">#REF!</definedName>
    <definedName name="Pr_ŠDaJKŠPC_BD" localSheetId="11">#REF!</definedName>
    <definedName name="Pr_ŠDaJKŠPC_BD">#REF!</definedName>
    <definedName name="Pr_VaT_KV_zac_roka" localSheetId="10">#REF!</definedName>
    <definedName name="Pr_VaT_KV_zac_roka" localSheetId="11">#REF!</definedName>
    <definedName name="Pr_VaT_KV_zac_roka">#REF!</definedName>
    <definedName name="Pr_VaT_TaS" localSheetId="10">#REF!</definedName>
    <definedName name="Pr_VaT_TaS" localSheetId="11">#REF!</definedName>
    <definedName name="Pr_VaT_TaS">#REF!</definedName>
    <definedName name="Pr_VaT_TaS_rezerva" localSheetId="10">#REF!</definedName>
    <definedName name="Pr_VaT_TaS_rezerva" localSheetId="11">#REF!</definedName>
    <definedName name="Pr_VaT_TaS_rezerva">#REF!</definedName>
    <definedName name="Pr_VaT_TaS_zac_roka" localSheetId="10">#REF!</definedName>
    <definedName name="Pr_VaT_TaS_zac_roka" localSheetId="11">#REF!</definedName>
    <definedName name="Pr_VaT_TaS_zac_roka">#REF!</definedName>
    <definedName name="Pr_VEGA_BD" localSheetId="10">#REF!</definedName>
    <definedName name="Pr_VEGA_BD" localSheetId="11">#REF!</definedName>
    <definedName name="Pr_VEGA_BD">#REF!</definedName>
    <definedName name="predmety" localSheetId="10">#REF!</definedName>
    <definedName name="predmety" localSheetId="11">#REF!</definedName>
    <definedName name="predmety">#REF!</definedName>
    <definedName name="prisp_na_1_jedlo" localSheetId="22">#REF!</definedName>
    <definedName name="prisp_na_1_jedlo" localSheetId="8">#REF!</definedName>
    <definedName name="prisp_na_1_jedlo" localSheetId="10">#REF!</definedName>
    <definedName name="prisp_na_1_jedlo" localSheetId="11">#REF!</definedName>
    <definedName name="prisp_na_1_jedlo" localSheetId="13">#REF!</definedName>
    <definedName name="prisp_na_1_jedlo">#REF!</definedName>
    <definedName name="prisp_na_ubyt_stud_SD" localSheetId="22">#REF!</definedName>
    <definedName name="prisp_na_ubyt_stud_SD" localSheetId="8">#REF!</definedName>
    <definedName name="prisp_na_ubyt_stud_SD" localSheetId="10">#REF!</definedName>
    <definedName name="prisp_na_ubyt_stud_SD" localSheetId="11">#REF!</definedName>
    <definedName name="prisp_na_ubyt_stud_SD" localSheetId="13">#REF!</definedName>
    <definedName name="prisp_na_ubyt_stud_SD">#REF!</definedName>
    <definedName name="prisp_na_ubyt_stud_ZZ" localSheetId="22">#REF!</definedName>
    <definedName name="prisp_na_ubyt_stud_ZZ" localSheetId="8">#REF!</definedName>
    <definedName name="prisp_na_ubyt_stud_ZZ" localSheetId="10">#REF!</definedName>
    <definedName name="prisp_na_ubyt_stud_ZZ" localSheetId="11">#REF!</definedName>
    <definedName name="prisp_na_ubyt_stud_ZZ" localSheetId="13">#REF!</definedName>
    <definedName name="prisp_na_ubyt_stud_ZZ">#REF!</definedName>
    <definedName name="prísp_zákl_prev" localSheetId="10">#REF!</definedName>
    <definedName name="prísp_zákl_prev" localSheetId="11">#REF!</definedName>
    <definedName name="prísp_zákl_prev">#REF!</definedName>
    <definedName name="R_vvs" localSheetId="10">#REF!</definedName>
    <definedName name="R_vvs" localSheetId="11">#REF!</definedName>
    <definedName name="R_vvs">#REF!</definedName>
    <definedName name="R_vvs_BD" localSheetId="10">#REF!</definedName>
    <definedName name="R_vvs_BD" localSheetId="11">#REF!</definedName>
    <definedName name="R_vvs_BD">#REF!</definedName>
    <definedName name="R_vvs_VaT_BD" localSheetId="10">#REF!</definedName>
    <definedName name="R_vvs_VaT_BD" localSheetId="11">#REF!</definedName>
    <definedName name="R_vvs_VaT_BD">#REF!</definedName>
    <definedName name="Sanet" localSheetId="10">#REF!</definedName>
    <definedName name="Sanet" localSheetId="11">#REF!</definedName>
    <definedName name="Sanet">#REF!</definedName>
    <definedName name="SAPBEXrevision" hidden="1">7</definedName>
    <definedName name="SAPBEXsysID" hidden="1">"BS1"</definedName>
    <definedName name="SAPBEXwbID" hidden="1">"3TG3S316PX9BHXMQEBSXSYZZO"</definedName>
    <definedName name="stavba_ucelova" localSheetId="10">#REF!</definedName>
    <definedName name="stavba_ucelova" localSheetId="11">#REF!</definedName>
    <definedName name="stavba_ucelova">#REF!</definedName>
    <definedName name="studenti_vstup" localSheetId="10">#REF!</definedName>
    <definedName name="studenti_vstup" localSheetId="11">#REF!</definedName>
    <definedName name="studenti_vstup">#REF!</definedName>
    <definedName name="sustava" localSheetId="10">#REF!</definedName>
    <definedName name="sustava" localSheetId="11">#REF!</definedName>
    <definedName name="sustava">#REF!</definedName>
    <definedName name="T_1">#REF!</definedName>
    <definedName name="T_25_so_štip_2007">#REF!</definedName>
    <definedName name="T_M">#REF!</definedName>
    <definedName name="váha_absDrš" localSheetId="10">#REF!</definedName>
    <definedName name="váha_absDrš" localSheetId="11">#REF!</definedName>
    <definedName name="váha_absDrš">#REF!</definedName>
    <definedName name="váha_DG" localSheetId="10">#REF!</definedName>
    <definedName name="váha_DG" localSheetId="11">#REF!</definedName>
    <definedName name="váha_DG">#REF!</definedName>
    <definedName name="váha_poDs" localSheetId="10">#REF!</definedName>
    <definedName name="váha_poDs" localSheetId="11">#REF!</definedName>
    <definedName name="váha_poDs">#REF!</definedName>
    <definedName name="váha_Pub" localSheetId="10">#REF!</definedName>
    <definedName name="váha_Pub" localSheetId="11">#REF!</definedName>
    <definedName name="váha_Pub">#REF!</definedName>
    <definedName name="váha_ZG" localSheetId="10">#REF!</definedName>
    <definedName name="váha_ZG" localSheetId="11">#REF!</definedName>
    <definedName name="váha_ZG">#REF!</definedName>
    <definedName name="výkon_um" localSheetId="10">#REF!</definedName>
    <definedName name="výkon_um" localSheetId="11">#REF!</definedName>
    <definedName name="výkon_um">#REF!</definedName>
    <definedName name="x">#REF!</definedName>
    <definedName name="xxx" hidden="1">"3TGMUFSSIAIMK2KTNC9DELQD0"</definedName>
    <definedName name="zakl_prisp_na_prev_SD" localSheetId="22">#REF!</definedName>
    <definedName name="zakl_prisp_na_prev_SD" localSheetId="8">#REF!</definedName>
    <definedName name="zakl_prisp_na_prev_SD" localSheetId="10">#REF!</definedName>
    <definedName name="zakl_prisp_na_prev_SD" localSheetId="11">#REF!</definedName>
    <definedName name="zakl_prisp_na_prev_SD" localSheetId="13">#REF!</definedName>
    <definedName name="zakl_prisp_na_prev_SD">#REF!</definedName>
    <definedName name="záloha" localSheetId="22">#REF!</definedName>
    <definedName name="záloha" localSheetId="8">#REF!</definedName>
    <definedName name="záloha" localSheetId="10">#REF!</definedName>
    <definedName name="záloha" localSheetId="11">#REF!</definedName>
    <definedName name="záloha" localSheetId="13">#REF!</definedName>
    <definedName name="záloha">#REF!</definedName>
  </definedNames>
  <calcPr calcId="145621"/>
</workbook>
</file>

<file path=xl/calcChain.xml><?xml version="1.0" encoding="utf-8"?>
<calcChain xmlns="http://schemas.openxmlformats.org/spreadsheetml/2006/main">
  <c r="D11" i="116" l="1"/>
  <c r="D30" i="155" l="1"/>
  <c r="C30" i="155"/>
  <c r="E16" i="155"/>
  <c r="E30" i="155" s="1"/>
  <c r="J23" i="155"/>
  <c r="J22" i="155" s="1"/>
  <c r="F22" i="76" l="1"/>
  <c r="F16" i="76"/>
  <c r="D17" i="3" l="1"/>
  <c r="C17" i="3"/>
  <c r="E23" i="3"/>
  <c r="E22" i="3"/>
  <c r="D5" i="3" l="1"/>
  <c r="C5" i="3"/>
  <c r="E11" i="3"/>
  <c r="D25" i="3" l="1"/>
  <c r="C25" i="3"/>
  <c r="E27" i="3"/>
  <c r="E28" i="3"/>
  <c r="E30" i="3"/>
  <c r="E31" i="3"/>
  <c r="E32" i="3"/>
  <c r="E33" i="3"/>
  <c r="E34" i="3"/>
  <c r="E35" i="3"/>
  <c r="E36" i="3"/>
  <c r="E37" i="3"/>
  <c r="E38" i="3"/>
  <c r="E39" i="3"/>
  <c r="E20" i="3"/>
  <c r="E21" i="3"/>
  <c r="E24" i="3"/>
  <c r="E8" i="3"/>
  <c r="E9" i="3"/>
  <c r="E10" i="3"/>
  <c r="E12" i="3"/>
  <c r="M9" i="145" l="1"/>
  <c r="M8" i="145"/>
  <c r="F7" i="138"/>
  <c r="G13" i="139"/>
  <c r="F13" i="139"/>
  <c r="F44" i="150" l="1"/>
  <c r="F43" i="159"/>
  <c r="E43" i="159"/>
  <c r="D43" i="159"/>
  <c r="C43" i="159"/>
  <c r="G6" i="158"/>
  <c r="H11" i="142"/>
  <c r="H12" i="142"/>
  <c r="H13" i="142"/>
  <c r="H14" i="142"/>
  <c r="H15" i="142"/>
  <c r="H16" i="142"/>
  <c r="H17" i="142"/>
  <c r="H18" i="142"/>
  <c r="H19" i="142"/>
  <c r="H20" i="142"/>
  <c r="H21" i="142"/>
  <c r="H22" i="142"/>
  <c r="H23" i="142"/>
  <c r="H24" i="142"/>
  <c r="H25" i="142"/>
  <c r="H26" i="142"/>
  <c r="H27" i="142"/>
  <c r="H28" i="142"/>
  <c r="H29" i="142"/>
  <c r="H30" i="142"/>
  <c r="H31" i="142"/>
  <c r="H32" i="142"/>
  <c r="H33" i="142"/>
  <c r="H34" i="142"/>
  <c r="H35" i="142"/>
  <c r="H36" i="142"/>
  <c r="H37" i="142"/>
  <c r="H38" i="142"/>
  <c r="H39" i="142"/>
  <c r="H40" i="142"/>
  <c r="H41" i="142"/>
  <c r="H42" i="142"/>
  <c r="H43" i="142"/>
  <c r="H44" i="142"/>
  <c r="H50" i="142"/>
  <c r="H51" i="142"/>
  <c r="H10" i="142"/>
  <c r="H6" i="142"/>
  <c r="H7" i="142"/>
  <c r="H8" i="142"/>
  <c r="G7" i="142"/>
  <c r="G8" i="142"/>
  <c r="G9" i="142"/>
  <c r="G10" i="142"/>
  <c r="G11" i="142"/>
  <c r="G12" i="142"/>
  <c r="G13" i="142"/>
  <c r="G14" i="142"/>
  <c r="G15" i="142"/>
  <c r="G16" i="142"/>
  <c r="G17" i="142"/>
  <c r="G18" i="142"/>
  <c r="G19" i="142"/>
  <c r="G20" i="142"/>
  <c r="G21" i="142"/>
  <c r="G22" i="142"/>
  <c r="G23" i="142"/>
  <c r="G24" i="142"/>
  <c r="G25" i="142"/>
  <c r="G26" i="142"/>
  <c r="G27" i="142"/>
  <c r="G28" i="142"/>
  <c r="G29" i="142"/>
  <c r="G30" i="142"/>
  <c r="G31" i="142"/>
  <c r="G32" i="142"/>
  <c r="G33" i="142"/>
  <c r="G34" i="142"/>
  <c r="G35" i="142"/>
  <c r="G36" i="142"/>
  <c r="G37" i="142"/>
  <c r="G38" i="142"/>
  <c r="G39" i="142"/>
  <c r="G40" i="142"/>
  <c r="G41" i="142"/>
  <c r="G42" i="142"/>
  <c r="G43" i="142"/>
  <c r="G44" i="142"/>
  <c r="G45" i="142"/>
  <c r="G46" i="142"/>
  <c r="G47" i="142"/>
  <c r="G48" i="142"/>
  <c r="G49" i="142"/>
  <c r="G50" i="142"/>
  <c r="G51" i="142"/>
  <c r="C10" i="91" l="1"/>
  <c r="C21" i="91"/>
  <c r="E9" i="61" l="1"/>
  <c r="C14" i="116" l="1"/>
  <c r="D14" i="116"/>
  <c r="G11" i="141" l="1"/>
  <c r="G97" i="150" l="1"/>
  <c r="H97" i="150"/>
  <c r="H6" i="158" l="1"/>
  <c r="H44" i="158"/>
  <c r="G44" i="158"/>
  <c r="H43" i="158"/>
  <c r="G43" i="158"/>
  <c r="H40" i="158"/>
  <c r="G40" i="158"/>
  <c r="H39" i="158"/>
  <c r="G39" i="158"/>
  <c r="H38" i="158"/>
  <c r="G38" i="158"/>
  <c r="H37" i="158"/>
  <c r="G37" i="158"/>
  <c r="H36" i="158"/>
  <c r="G36" i="158"/>
  <c r="H35" i="158"/>
  <c r="G35" i="158"/>
  <c r="H34" i="158"/>
  <c r="G34" i="158"/>
  <c r="H33" i="158"/>
  <c r="G33" i="158"/>
  <c r="H32" i="158"/>
  <c r="G32" i="158"/>
  <c r="H31" i="158"/>
  <c r="G31" i="158"/>
  <c r="H30" i="158"/>
  <c r="G30" i="158"/>
  <c r="H29" i="158"/>
  <c r="G29" i="158"/>
  <c r="H28" i="158"/>
  <c r="G28" i="158"/>
  <c r="H27" i="158"/>
  <c r="G27" i="158"/>
  <c r="H26" i="158"/>
  <c r="G26" i="158"/>
  <c r="H25" i="158"/>
  <c r="G25" i="158"/>
  <c r="H24" i="158"/>
  <c r="G24" i="158"/>
  <c r="H23" i="158"/>
  <c r="G23" i="158"/>
  <c r="H22" i="158"/>
  <c r="G22" i="158"/>
  <c r="H21" i="158"/>
  <c r="G21" i="158"/>
  <c r="H20" i="158"/>
  <c r="G20" i="158"/>
  <c r="H19" i="158"/>
  <c r="G19" i="158"/>
  <c r="H18" i="158"/>
  <c r="G18" i="158"/>
  <c r="H17" i="158"/>
  <c r="G17" i="158"/>
  <c r="H16" i="158"/>
  <c r="G16" i="158"/>
  <c r="H15" i="158"/>
  <c r="G15" i="158"/>
  <c r="H14" i="158"/>
  <c r="G14" i="158"/>
  <c r="H13" i="158"/>
  <c r="G13" i="158"/>
  <c r="H12" i="158"/>
  <c r="G12" i="158"/>
  <c r="H11" i="158"/>
  <c r="G11" i="158"/>
  <c r="H10" i="158"/>
  <c r="G10" i="158"/>
  <c r="H9" i="158"/>
  <c r="G9" i="158"/>
  <c r="H8" i="158"/>
  <c r="G8" i="158"/>
  <c r="H7" i="158"/>
  <c r="G7" i="158"/>
  <c r="D41" i="158"/>
  <c r="E41" i="158"/>
  <c r="F41" i="158"/>
  <c r="H41" i="158" s="1"/>
  <c r="C41" i="158"/>
  <c r="H42" i="159"/>
  <c r="G42" i="159"/>
  <c r="H41" i="159"/>
  <c r="G41" i="159"/>
  <c r="H40" i="159"/>
  <c r="G40" i="159"/>
  <c r="H39" i="159"/>
  <c r="G39" i="159"/>
  <c r="H38" i="159"/>
  <c r="G38" i="159"/>
  <c r="H37" i="159"/>
  <c r="G37" i="159"/>
  <c r="H36" i="159"/>
  <c r="G36" i="159"/>
  <c r="H35" i="159"/>
  <c r="G35" i="159"/>
  <c r="H34" i="159"/>
  <c r="G34" i="159"/>
  <c r="H33" i="159"/>
  <c r="G33" i="159"/>
  <c r="H32" i="159"/>
  <c r="G32" i="159"/>
  <c r="H31" i="159"/>
  <c r="G31" i="159"/>
  <c r="H30" i="159"/>
  <c r="G30" i="159"/>
  <c r="H29" i="159"/>
  <c r="G29" i="159"/>
  <c r="H28" i="159"/>
  <c r="G28" i="159"/>
  <c r="H27" i="159"/>
  <c r="G27" i="159"/>
  <c r="H26" i="159"/>
  <c r="G26" i="159"/>
  <c r="H25" i="159"/>
  <c r="G25" i="159"/>
  <c r="H24" i="159"/>
  <c r="G24" i="159"/>
  <c r="H23" i="159"/>
  <c r="G23" i="159"/>
  <c r="H22" i="159"/>
  <c r="G22" i="159"/>
  <c r="H21" i="159"/>
  <c r="G21" i="159"/>
  <c r="H20" i="159"/>
  <c r="G20" i="159"/>
  <c r="H19" i="159"/>
  <c r="G19" i="159"/>
  <c r="H18" i="159"/>
  <c r="G18" i="159"/>
  <c r="H17" i="159"/>
  <c r="G17" i="159"/>
  <c r="H16" i="159"/>
  <c r="G16" i="159"/>
  <c r="H15" i="159"/>
  <c r="G15" i="159"/>
  <c r="H14" i="159"/>
  <c r="G14" i="159"/>
  <c r="H13" i="159"/>
  <c r="G13" i="159"/>
  <c r="H12" i="159"/>
  <c r="G12" i="159"/>
  <c r="H11" i="159"/>
  <c r="G11" i="159"/>
  <c r="H10" i="159"/>
  <c r="G10" i="159"/>
  <c r="H9" i="159"/>
  <c r="G9" i="159"/>
  <c r="H8" i="159"/>
  <c r="G8" i="159"/>
  <c r="H7" i="159"/>
  <c r="G7" i="159"/>
  <c r="H6" i="159"/>
  <c r="G6" i="159"/>
  <c r="H43" i="159"/>
  <c r="D9" i="157"/>
  <c r="C9" i="157"/>
  <c r="E6" i="157" s="1"/>
  <c r="E9" i="157" s="1"/>
  <c r="D18" i="154"/>
  <c r="C18" i="154"/>
  <c r="H54" i="142"/>
  <c r="A98" i="150"/>
  <c r="A99" i="150"/>
  <c r="A101" i="150"/>
  <c r="A102" i="150"/>
  <c r="A97" i="150"/>
  <c r="J29" i="155"/>
  <c r="F29" i="155"/>
  <c r="J28" i="155"/>
  <c r="F28" i="155"/>
  <c r="K28" i="155" s="1"/>
  <c r="F27" i="155"/>
  <c r="J26" i="155"/>
  <c r="F26" i="155"/>
  <c r="K26" i="155"/>
  <c r="J25" i="155"/>
  <c r="F25" i="155"/>
  <c r="K25" i="155" s="1"/>
  <c r="J24" i="155"/>
  <c r="F24" i="155"/>
  <c r="K24" i="155" s="1"/>
  <c r="F23" i="155"/>
  <c r="I22" i="155"/>
  <c r="H22" i="155"/>
  <c r="G22" i="155"/>
  <c r="E22" i="155"/>
  <c r="F22" i="155" s="1"/>
  <c r="L22" i="155" s="1"/>
  <c r="D22" i="155"/>
  <c r="C22" i="155"/>
  <c r="J21" i="155"/>
  <c r="F21" i="155"/>
  <c r="J20" i="155"/>
  <c r="F20" i="155"/>
  <c r="K20" i="155"/>
  <c r="J19" i="155"/>
  <c r="F19" i="155"/>
  <c r="K19" i="155" s="1"/>
  <c r="J18" i="155"/>
  <c r="F18" i="155"/>
  <c r="J17" i="155"/>
  <c r="F17" i="155"/>
  <c r="I16" i="155"/>
  <c r="H16" i="155"/>
  <c r="G16" i="155"/>
  <c r="J16" i="155" s="1"/>
  <c r="D16" i="155"/>
  <c r="C16" i="155"/>
  <c r="F16" i="155" s="1"/>
  <c r="F30" i="155" s="1"/>
  <c r="J15" i="155"/>
  <c r="F15" i="155"/>
  <c r="J13" i="155"/>
  <c r="F13" i="155"/>
  <c r="K13" i="155"/>
  <c r="J12" i="155"/>
  <c r="F12" i="155"/>
  <c r="K12" i="155" s="1"/>
  <c r="J11" i="155"/>
  <c r="F11" i="155"/>
  <c r="J10" i="155"/>
  <c r="F10" i="155"/>
  <c r="K10" i="155" s="1"/>
  <c r="J9" i="155"/>
  <c r="F9" i="155"/>
  <c r="K9" i="155"/>
  <c r="J8" i="155"/>
  <c r="F8" i="155"/>
  <c r="K8" i="155" s="1"/>
  <c r="I7" i="155"/>
  <c r="H7" i="155"/>
  <c r="H30" i="155" s="1"/>
  <c r="G7" i="155"/>
  <c r="G30" i="155" s="1"/>
  <c r="E7" i="155"/>
  <c r="D7" i="155"/>
  <c r="C7" i="155"/>
  <c r="D11" i="154"/>
  <c r="C11" i="154"/>
  <c r="D5" i="154"/>
  <c r="C5" i="154"/>
  <c r="F7" i="144"/>
  <c r="H101" i="150"/>
  <c r="G101" i="150"/>
  <c r="H99" i="150"/>
  <c r="G99" i="150"/>
  <c r="H98" i="150"/>
  <c r="G98" i="150"/>
  <c r="H96" i="150"/>
  <c r="G96" i="150"/>
  <c r="H95" i="150"/>
  <c r="G95" i="150"/>
  <c r="H94" i="150"/>
  <c r="G94" i="150"/>
  <c r="H93" i="150"/>
  <c r="G93" i="150"/>
  <c r="H92" i="150"/>
  <c r="G92" i="150"/>
  <c r="H91" i="150"/>
  <c r="G91" i="150"/>
  <c r="H90" i="150"/>
  <c r="G90" i="150"/>
  <c r="F89" i="150"/>
  <c r="E89" i="150"/>
  <c r="D89" i="150"/>
  <c r="C89" i="150"/>
  <c r="G89" i="150" s="1"/>
  <c r="H88" i="150"/>
  <c r="G88" i="150"/>
  <c r="H87" i="150"/>
  <c r="G87" i="150"/>
  <c r="H86" i="150"/>
  <c r="G86" i="150"/>
  <c r="H85" i="150"/>
  <c r="G85" i="150"/>
  <c r="H84" i="150"/>
  <c r="G84" i="150"/>
  <c r="H83" i="150"/>
  <c r="G83" i="150"/>
  <c r="H82" i="150"/>
  <c r="G82" i="150"/>
  <c r="F81" i="150"/>
  <c r="H81" i="150" s="1"/>
  <c r="E81" i="150"/>
  <c r="G81" i="150" s="1"/>
  <c r="D81" i="150"/>
  <c r="C81" i="150"/>
  <c r="H80" i="150"/>
  <c r="G80" i="150"/>
  <c r="D79" i="150"/>
  <c r="C79" i="150"/>
  <c r="H78" i="150"/>
  <c r="G78" i="150"/>
  <c r="H77" i="150"/>
  <c r="G77" i="150"/>
  <c r="H76" i="150"/>
  <c r="G76" i="150"/>
  <c r="H75" i="150"/>
  <c r="G75" i="150"/>
  <c r="H74" i="150"/>
  <c r="G74" i="150"/>
  <c r="H73" i="150"/>
  <c r="G73" i="150"/>
  <c r="H72" i="150"/>
  <c r="G72" i="150"/>
  <c r="H71" i="150"/>
  <c r="G71" i="150"/>
  <c r="H70" i="150"/>
  <c r="G70" i="150"/>
  <c r="H69" i="150"/>
  <c r="G69" i="150"/>
  <c r="F68" i="150"/>
  <c r="H68" i="150" s="1"/>
  <c r="E68" i="150"/>
  <c r="G68" i="150" s="1"/>
  <c r="D68" i="150"/>
  <c r="C68" i="150"/>
  <c r="H67" i="150"/>
  <c r="G67" i="150"/>
  <c r="H66" i="150"/>
  <c r="G66" i="150"/>
  <c r="H65" i="150"/>
  <c r="G65" i="150"/>
  <c r="H64" i="150"/>
  <c r="G64" i="150"/>
  <c r="H63" i="150"/>
  <c r="G63" i="150"/>
  <c r="F62" i="150"/>
  <c r="E62" i="150"/>
  <c r="D62" i="150"/>
  <c r="C62" i="150"/>
  <c r="C60" i="150" s="1"/>
  <c r="C102" i="150" s="1"/>
  <c r="H61" i="150"/>
  <c r="G61" i="150"/>
  <c r="E60" i="150"/>
  <c r="G60" i="150" s="1"/>
  <c r="D60"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H44" i="150"/>
  <c r="E44" i="150"/>
  <c r="G44" i="150" s="1"/>
  <c r="D44" i="150"/>
  <c r="C44" i="150"/>
  <c r="H43" i="150"/>
  <c r="G43" i="150"/>
  <c r="H42" i="150"/>
  <c r="G42" i="150"/>
  <c r="H41" i="150"/>
  <c r="G41" i="150"/>
  <c r="F40" i="150"/>
  <c r="E40" i="150"/>
  <c r="D40" i="150"/>
  <c r="H40" i="150"/>
  <c r="C40" i="150"/>
  <c r="G40" i="150" s="1"/>
  <c r="H39" i="150"/>
  <c r="G39" i="150"/>
  <c r="H38" i="150"/>
  <c r="G38" i="150"/>
  <c r="H37" i="150"/>
  <c r="G37" i="150"/>
  <c r="H36" i="150"/>
  <c r="G36" i="150"/>
  <c r="H35" i="150"/>
  <c r="G35" i="150"/>
  <c r="H34" i="150"/>
  <c r="G34" i="150"/>
  <c r="H33" i="150"/>
  <c r="G33" i="150"/>
  <c r="F32" i="150"/>
  <c r="H32" i="150" s="1"/>
  <c r="E32" i="150"/>
  <c r="D32" i="150"/>
  <c r="C32" i="150"/>
  <c r="H31" i="150"/>
  <c r="G31" i="150"/>
  <c r="H30" i="150"/>
  <c r="G30" i="150"/>
  <c r="H29" i="150"/>
  <c r="G29" i="150"/>
  <c r="H28" i="150"/>
  <c r="G28" i="150"/>
  <c r="F27" i="150"/>
  <c r="H27" i="150" s="1"/>
  <c r="E27" i="150"/>
  <c r="G27" i="150" s="1"/>
  <c r="D27" i="150"/>
  <c r="C27" i="150"/>
  <c r="H25" i="150"/>
  <c r="G25" i="150"/>
  <c r="H24" i="150"/>
  <c r="G24" i="150"/>
  <c r="H23" i="150"/>
  <c r="G23" i="150"/>
  <c r="H22" i="150"/>
  <c r="G22" i="150"/>
  <c r="H21" i="150"/>
  <c r="G21" i="150"/>
  <c r="H20" i="150"/>
  <c r="G20" i="150"/>
  <c r="F19" i="150"/>
  <c r="H19" i="150" s="1"/>
  <c r="E19" i="150"/>
  <c r="G19" i="150" s="1"/>
  <c r="D19" i="150"/>
  <c r="C19" i="150"/>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c r="A9" i="150"/>
  <c r="A10" i="150"/>
  <c r="A11" i="150"/>
  <c r="A12" i="150"/>
  <c r="A13" i="150"/>
  <c r="A14" i="150"/>
  <c r="A15" i="150"/>
  <c r="A16" i="150"/>
  <c r="A17" i="150"/>
  <c r="A18" i="150"/>
  <c r="A19" i="150"/>
  <c r="A20" i="150"/>
  <c r="A21" i="150"/>
  <c r="A22" i="150"/>
  <c r="A23" i="150"/>
  <c r="A24" i="150"/>
  <c r="A25" i="150"/>
  <c r="A26" i="150"/>
  <c r="A27" i="150"/>
  <c r="A28" i="150"/>
  <c r="A29" i="150"/>
  <c r="A30" i="150"/>
  <c r="A31" i="150"/>
  <c r="A32" i="150"/>
  <c r="A33" i="150"/>
  <c r="A34" i="150"/>
  <c r="A35" i="150"/>
  <c r="A36" i="150"/>
  <c r="A37" i="150"/>
  <c r="A38" i="150"/>
  <c r="A39" i="150"/>
  <c r="A40" i="150"/>
  <c r="A41" i="150"/>
  <c r="A42" i="150"/>
  <c r="A43" i="150"/>
  <c r="A44" i="150"/>
  <c r="A45" i="150"/>
  <c r="A46" i="150"/>
  <c r="A47" i="150"/>
  <c r="A48" i="150"/>
  <c r="A49" i="150"/>
  <c r="A50" i="150"/>
  <c r="A51" i="150"/>
  <c r="A52" i="150"/>
  <c r="A53" i="150"/>
  <c r="A54" i="150"/>
  <c r="A55" i="150"/>
  <c r="A56" i="150"/>
  <c r="A57" i="150"/>
  <c r="A58" i="150"/>
  <c r="A59" i="150"/>
  <c r="A60" i="150"/>
  <c r="A61" i="150"/>
  <c r="A62" i="150"/>
  <c r="A63" i="150"/>
  <c r="A64" i="150"/>
  <c r="A65" i="150"/>
  <c r="A66" i="150"/>
  <c r="A67" i="150"/>
  <c r="A68" i="150"/>
  <c r="A69" i="150"/>
  <c r="A70" i="150"/>
  <c r="A71" i="150"/>
  <c r="A72" i="150"/>
  <c r="A73" i="150"/>
  <c r="A74" i="150"/>
  <c r="A75" i="150"/>
  <c r="A76" i="150"/>
  <c r="A77" i="150"/>
  <c r="A78" i="150"/>
  <c r="A79" i="150"/>
  <c r="A80" i="150"/>
  <c r="A81" i="150"/>
  <c r="A82" i="150"/>
  <c r="A83" i="150"/>
  <c r="A84" i="150"/>
  <c r="A85" i="150"/>
  <c r="A86" i="150"/>
  <c r="A87" i="150"/>
  <c r="A88" i="150"/>
  <c r="A89" i="150"/>
  <c r="A90" i="150"/>
  <c r="A91" i="150"/>
  <c r="A93" i="150"/>
  <c r="A94" i="150"/>
  <c r="A95" i="150"/>
  <c r="A96" i="150"/>
  <c r="F6" i="150"/>
  <c r="E6" i="150"/>
  <c r="D6" i="150"/>
  <c r="D102" i="150"/>
  <c r="C6" i="150"/>
  <c r="G6" i="150" s="1"/>
  <c r="F6" i="149"/>
  <c r="E6" i="149"/>
  <c r="D6" i="149"/>
  <c r="C6" i="149"/>
  <c r="G7" i="149"/>
  <c r="H8" i="149"/>
  <c r="G10" i="149"/>
  <c r="H11" i="149"/>
  <c r="G14" i="149"/>
  <c r="H14" i="149"/>
  <c r="G15" i="149"/>
  <c r="H15" i="149"/>
  <c r="D9" i="149"/>
  <c r="E9" i="149"/>
  <c r="F9" i="149"/>
  <c r="C9" i="149"/>
  <c r="F13" i="149"/>
  <c r="E13" i="149"/>
  <c r="D13" i="149"/>
  <c r="C13" i="149"/>
  <c r="A8" i="149"/>
  <c r="A9" i="149"/>
  <c r="A10" i="149" s="1"/>
  <c r="A11" i="149" s="1"/>
  <c r="A12" i="149" s="1"/>
  <c r="A13" i="149" s="1"/>
  <c r="A14" i="149" s="1"/>
  <c r="D20" i="146"/>
  <c r="C20" i="146"/>
  <c r="C12" i="146" s="1"/>
  <c r="D21" i="146"/>
  <c r="F11" i="141"/>
  <c r="F42" i="133"/>
  <c r="F41" i="133"/>
  <c r="F18" i="141"/>
  <c r="E18" i="141"/>
  <c r="G17" i="141"/>
  <c r="G15" i="141"/>
  <c r="G14" i="141"/>
  <c r="G13" i="141"/>
  <c r="G12" i="141"/>
  <c r="E11" i="141"/>
  <c r="D11" i="141"/>
  <c r="C11" i="141"/>
  <c r="G10" i="141"/>
  <c r="G9" i="141"/>
  <c r="F8" i="141"/>
  <c r="F7" i="141" s="1"/>
  <c r="E8" i="141"/>
  <c r="E7" i="141" s="1"/>
  <c r="D8" i="141"/>
  <c r="D7" i="141" s="1"/>
  <c r="C18" i="141" s="1"/>
  <c r="C8" i="141"/>
  <c r="C7" i="141"/>
  <c r="C16" i="141" s="1"/>
  <c r="G16" i="141" s="1"/>
  <c r="N15" i="145"/>
  <c r="M15" i="145"/>
  <c r="M18" i="145"/>
  <c r="N18" i="145"/>
  <c r="N16" i="145"/>
  <c r="M16" i="145"/>
  <c r="N12" i="145"/>
  <c r="M12" i="145"/>
  <c r="N11" i="145"/>
  <c r="M11" i="145"/>
  <c r="N8" i="145"/>
  <c r="M6" i="145"/>
  <c r="C17" i="146"/>
  <c r="D13" i="144"/>
  <c r="E13" i="144"/>
  <c r="F13" i="144"/>
  <c r="H7" i="145"/>
  <c r="G7" i="145"/>
  <c r="G17" i="145" s="1"/>
  <c r="H6" i="145" s="1"/>
  <c r="C21" i="146"/>
  <c r="D17" i="146"/>
  <c r="D6" i="146"/>
  <c r="C6" i="146"/>
  <c r="A6" i="146"/>
  <c r="A7" i="146"/>
  <c r="A8" i="146"/>
  <c r="A9" i="146"/>
  <c r="A10" i="146"/>
  <c r="A11" i="146"/>
  <c r="A12" i="146"/>
  <c r="A13" i="146"/>
  <c r="A15" i="146"/>
  <c r="A16" i="146"/>
  <c r="A17" i="146"/>
  <c r="A18" i="146"/>
  <c r="A19" i="146"/>
  <c r="A20" i="146"/>
  <c r="A21" i="146"/>
  <c r="N14" i="145"/>
  <c r="M14" i="145"/>
  <c r="N13" i="145"/>
  <c r="M13" i="145"/>
  <c r="N10" i="145"/>
  <c r="M10" i="145"/>
  <c r="N9" i="145"/>
  <c r="L7" i="145"/>
  <c r="K7" i="145"/>
  <c r="K17" i="145" s="1"/>
  <c r="L6" i="145" s="1"/>
  <c r="J7" i="145"/>
  <c r="I7" i="145"/>
  <c r="F7" i="145"/>
  <c r="E7" i="145"/>
  <c r="E17" i="145" s="1"/>
  <c r="F6" i="145" s="1"/>
  <c r="D7" i="145"/>
  <c r="C7" i="145"/>
  <c r="F39" i="134"/>
  <c r="I20" i="91"/>
  <c r="I19" i="91"/>
  <c r="I18" i="91"/>
  <c r="I17" i="91"/>
  <c r="I16" i="91"/>
  <c r="I15" i="91"/>
  <c r="I14" i="91"/>
  <c r="I13" i="91"/>
  <c r="I12" i="91"/>
  <c r="I11" i="91"/>
  <c r="H10" i="91"/>
  <c r="H21" i="91" s="1"/>
  <c r="G10" i="91"/>
  <c r="G21" i="91"/>
  <c r="F10" i="91"/>
  <c r="F21" i="91" s="1"/>
  <c r="E10" i="91"/>
  <c r="E21" i="91" s="1"/>
  <c r="D10" i="91"/>
  <c r="D21" i="91" s="1"/>
  <c r="I9" i="91"/>
  <c r="I8" i="91"/>
  <c r="I6" i="91"/>
  <c r="M6" i="97"/>
  <c r="G6" i="97"/>
  <c r="F16" i="144"/>
  <c r="E16" i="144"/>
  <c r="D16" i="144"/>
  <c r="C16" i="144"/>
  <c r="C13" i="144"/>
  <c r="F10" i="144"/>
  <c r="E10" i="144"/>
  <c r="D10" i="144"/>
  <c r="C10" i="144"/>
  <c r="E7" i="144"/>
  <c r="D7" i="144"/>
  <c r="C7" i="144"/>
  <c r="H58" i="142"/>
  <c r="G58" i="142"/>
  <c r="H57" i="142"/>
  <c r="G57" i="142"/>
  <c r="H56" i="142"/>
  <c r="G56" i="142"/>
  <c r="G54" i="142"/>
  <c r="H53" i="142"/>
  <c r="G53" i="142"/>
  <c r="F44" i="142"/>
  <c r="E44" i="142"/>
  <c r="D44" i="142"/>
  <c r="C44" i="142"/>
  <c r="F25" i="142"/>
  <c r="E25" i="142"/>
  <c r="D25" i="142"/>
  <c r="C25" i="142"/>
  <c r="F21" i="142"/>
  <c r="E21" i="142"/>
  <c r="D21" i="142"/>
  <c r="C21" i="142"/>
  <c r="F11" i="142"/>
  <c r="E11" i="142"/>
  <c r="D11" i="142"/>
  <c r="C11" i="142"/>
  <c r="H9" i="142"/>
  <c r="A7" i="142"/>
  <c r="A8" i="142"/>
  <c r="A9" i="142" s="1"/>
  <c r="A10" i="142" s="1"/>
  <c r="A11" i="142" s="1"/>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F6" i="142"/>
  <c r="F59" i="142" s="1"/>
  <c r="E6" i="142"/>
  <c r="E59" i="142" s="1"/>
  <c r="D6" i="142"/>
  <c r="C6" i="142"/>
  <c r="F23" i="76"/>
  <c r="J23" i="76"/>
  <c r="F24" i="76"/>
  <c r="L24" i="155" s="1"/>
  <c r="J24" i="76"/>
  <c r="F25" i="76"/>
  <c r="L25" i="155" s="1"/>
  <c r="J25" i="76"/>
  <c r="F26" i="76"/>
  <c r="L26" i="155" s="1"/>
  <c r="J26" i="76"/>
  <c r="D7" i="139"/>
  <c r="E7" i="139"/>
  <c r="F7" i="139"/>
  <c r="G7" i="139"/>
  <c r="D13" i="139"/>
  <c r="D6" i="139"/>
  <c r="E13" i="139"/>
  <c r="E6" i="139"/>
  <c r="F6" i="139"/>
  <c r="G6" i="139"/>
  <c r="F20" i="139"/>
  <c r="G20" i="139"/>
  <c r="D24" i="139"/>
  <c r="E24" i="139"/>
  <c r="F24" i="139"/>
  <c r="G24" i="139"/>
  <c r="D32" i="139"/>
  <c r="E32" i="139"/>
  <c r="F32" i="139"/>
  <c r="G32" i="139"/>
  <c r="D42" i="139"/>
  <c r="E42" i="139"/>
  <c r="F42" i="139"/>
  <c r="G42" i="139"/>
  <c r="D46" i="139"/>
  <c r="E46" i="139"/>
  <c r="F46" i="139"/>
  <c r="G46" i="139"/>
  <c r="D7" i="138"/>
  <c r="E7" i="138"/>
  <c r="G7" i="138"/>
  <c r="D14" i="138"/>
  <c r="E14" i="138"/>
  <c r="F14" i="138"/>
  <c r="G14" i="138"/>
  <c r="G6" i="138" s="1"/>
  <c r="D19" i="138"/>
  <c r="E19" i="138"/>
  <c r="F19" i="138"/>
  <c r="G19" i="138"/>
  <c r="D28" i="138"/>
  <c r="E28" i="138"/>
  <c r="F28" i="138"/>
  <c r="G28" i="138"/>
  <c r="D34" i="138"/>
  <c r="E34" i="138"/>
  <c r="F34" i="138"/>
  <c r="G34" i="138"/>
  <c r="D7" i="137"/>
  <c r="E7" i="137"/>
  <c r="F7" i="137"/>
  <c r="G7" i="137"/>
  <c r="D14" i="137"/>
  <c r="E14" i="137"/>
  <c r="F14" i="137"/>
  <c r="G14" i="137"/>
  <c r="D26" i="137"/>
  <c r="E26" i="137"/>
  <c r="F26" i="137"/>
  <c r="G26" i="137"/>
  <c r="G6" i="137" s="1"/>
  <c r="F4" i="134"/>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40" i="134"/>
  <c r="D41" i="134"/>
  <c r="E41" i="134"/>
  <c r="F4" i="133"/>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D39" i="133"/>
  <c r="D40" i="133" s="1"/>
  <c r="D43" i="133" s="1"/>
  <c r="E39" i="133"/>
  <c r="C6" i="61"/>
  <c r="D6" i="61"/>
  <c r="A7" i="61"/>
  <c r="E7" i="61"/>
  <c r="A8" i="61"/>
  <c r="E8" i="61"/>
  <c r="A9" i="61"/>
  <c r="A10" i="61"/>
  <c r="E10" i="61"/>
  <c r="E12" i="61"/>
  <c r="E13" i="61"/>
  <c r="C15" i="61"/>
  <c r="D15" i="61"/>
  <c r="E15" i="61"/>
  <c r="E16" i="61"/>
  <c r="C5" i="64"/>
  <c r="C22" i="64" s="1"/>
  <c r="A7" i="90"/>
  <c r="A8" i="90"/>
  <c r="A9" i="90"/>
  <c r="A10" i="90"/>
  <c r="A11" i="90"/>
  <c r="A12" i="90"/>
  <c r="A13" i="90"/>
  <c r="A14" i="90"/>
  <c r="A15" i="90"/>
  <c r="A17" i="90"/>
  <c r="A18" i="90"/>
  <c r="A19" i="90"/>
  <c r="A20" i="90"/>
  <c r="C7" i="90"/>
  <c r="C14" i="90" s="1"/>
  <c r="C20" i="90" s="1"/>
  <c r="D7" i="90"/>
  <c r="D14" i="90" s="1"/>
  <c r="D20" i="90" s="1"/>
  <c r="A7" i="116"/>
  <c r="E8" i="116"/>
  <c r="F8" i="116"/>
  <c r="D18" i="116" s="1"/>
  <c r="A9" i="116"/>
  <c r="A10" i="116"/>
  <c r="A11" i="116"/>
  <c r="A12" i="116"/>
  <c r="A13" i="116"/>
  <c r="A14" i="116"/>
  <c r="A15" i="116"/>
  <c r="A16" i="116"/>
  <c r="A17" i="116"/>
  <c r="A18" i="116"/>
  <c r="C13" i="116"/>
  <c r="C17" i="116" s="1"/>
  <c r="D13" i="116"/>
  <c r="D17" i="116" s="1"/>
  <c r="C18" i="116"/>
  <c r="A7" i="109"/>
  <c r="A8" i="109"/>
  <c r="A9" i="109"/>
  <c r="A10" i="109"/>
  <c r="C11" i="109"/>
  <c r="E9" i="109" s="1"/>
  <c r="E11" i="109" s="1"/>
  <c r="C12" i="109"/>
  <c r="E12" i="109"/>
  <c r="C7" i="76"/>
  <c r="D7" i="76"/>
  <c r="E7" i="76"/>
  <c r="F7" i="76" s="1"/>
  <c r="G7" i="76"/>
  <c r="H7" i="76"/>
  <c r="I7" i="76"/>
  <c r="F8" i="76"/>
  <c r="L8" i="155" s="1"/>
  <c r="J8" i="76"/>
  <c r="F9" i="76"/>
  <c r="L9" i="155" s="1"/>
  <c r="J9" i="76"/>
  <c r="F10" i="76"/>
  <c r="L10" i="155" s="1"/>
  <c r="J10" i="76"/>
  <c r="F11" i="76"/>
  <c r="L11" i="155" s="1"/>
  <c r="J11" i="76"/>
  <c r="F12" i="76"/>
  <c r="L12" i="155" s="1"/>
  <c r="J12" i="76"/>
  <c r="F13" i="76"/>
  <c r="L13" i="155" s="1"/>
  <c r="J13" i="76"/>
  <c r="F15" i="76"/>
  <c r="L15" i="155" s="1"/>
  <c r="J15" i="76"/>
  <c r="C16" i="76"/>
  <c r="D16" i="76"/>
  <c r="E16" i="76"/>
  <c r="G16" i="76"/>
  <c r="H16" i="76"/>
  <c r="H30" i="76" s="1"/>
  <c r="I16" i="76"/>
  <c r="F17" i="76"/>
  <c r="J17" i="76"/>
  <c r="F18" i="76"/>
  <c r="L18" i="155" s="1"/>
  <c r="J18" i="76"/>
  <c r="F19" i="76"/>
  <c r="L19" i="155" s="1"/>
  <c r="J19" i="76"/>
  <c r="F20" i="76"/>
  <c r="L20" i="155" s="1"/>
  <c r="J20" i="76"/>
  <c r="F21" i="76"/>
  <c r="L21" i="155" s="1"/>
  <c r="J21" i="76"/>
  <c r="C22" i="76"/>
  <c r="D22" i="76"/>
  <c r="E22" i="76"/>
  <c r="G22" i="76"/>
  <c r="H22" i="76"/>
  <c r="I22" i="76"/>
  <c r="J22" i="76"/>
  <c r="F27" i="76"/>
  <c r="F28" i="76"/>
  <c r="J28" i="76"/>
  <c r="F29" i="76"/>
  <c r="J29" i="76"/>
  <c r="G30" i="76"/>
  <c r="I30" i="76"/>
  <c r="E6" i="3"/>
  <c r="E7" i="3"/>
  <c r="C13" i="3"/>
  <c r="C41" i="3" s="1"/>
  <c r="D13" i="3"/>
  <c r="E14" i="3"/>
  <c r="E15" i="3"/>
  <c r="E16" i="3"/>
  <c r="E17" i="3"/>
  <c r="E18" i="3"/>
  <c r="E19" i="3"/>
  <c r="E26" i="3"/>
  <c r="E40" i="3"/>
  <c r="C5" i="23"/>
  <c r="D5" i="23"/>
  <c r="A6" i="23"/>
  <c r="E6" i="23"/>
  <c r="A7" i="23"/>
  <c r="C7" i="23"/>
  <c r="D7" i="23"/>
  <c r="A8" i="23"/>
  <c r="E8" i="23"/>
  <c r="A9" i="23"/>
  <c r="E9" i="23"/>
  <c r="A10" i="23"/>
  <c r="E10" i="23"/>
  <c r="A11" i="23"/>
  <c r="E11" i="23"/>
  <c r="A12" i="23"/>
  <c r="E12" i="23"/>
  <c r="A13" i="23"/>
  <c r="C13" i="23"/>
  <c r="D13" i="23"/>
  <c r="E13" i="23" s="1"/>
  <c r="A14" i="23"/>
  <c r="E14" i="23"/>
  <c r="A15" i="23"/>
  <c r="C15" i="23"/>
  <c r="D15" i="23"/>
  <c r="A16" i="23"/>
  <c r="E16" i="23"/>
  <c r="A17" i="23"/>
  <c r="E17" i="23"/>
  <c r="A18" i="23"/>
  <c r="E18" i="23"/>
  <c r="A19" i="23"/>
  <c r="D19" i="23"/>
  <c r="E49" i="139"/>
  <c r="D49" i="139"/>
  <c r="D6" i="137"/>
  <c r="F6" i="137"/>
  <c r="I17" i="145"/>
  <c r="E40" i="133"/>
  <c r="E43" i="133" s="1"/>
  <c r="F43" i="133" s="1"/>
  <c r="J6" i="145"/>
  <c r="J17" i="145" s="1"/>
  <c r="H9" i="149"/>
  <c r="H6" i="149"/>
  <c r="G9" i="149"/>
  <c r="H6" i="150"/>
  <c r="G62" i="150"/>
  <c r="F60" i="150"/>
  <c r="H60" i="150" s="1"/>
  <c r="F79" i="150"/>
  <c r="H79" i="150"/>
  <c r="F102" i="150"/>
  <c r="H102" i="150" s="1"/>
  <c r="F7" i="155"/>
  <c r="J7" i="155"/>
  <c r="I30" i="155"/>
  <c r="H89" i="150"/>
  <c r="J30" i="155" l="1"/>
  <c r="K22" i="155"/>
  <c r="K29" i="155"/>
  <c r="K23" i="155"/>
  <c r="K16" i="155"/>
  <c r="K21" i="155"/>
  <c r="K17" i="155"/>
  <c r="K18" i="155"/>
  <c r="K15" i="155"/>
  <c r="K30" i="155"/>
  <c r="K11" i="155"/>
  <c r="K7" i="155"/>
  <c r="C30" i="76"/>
  <c r="E30" i="76"/>
  <c r="L29" i="155"/>
  <c r="J16" i="76"/>
  <c r="J7" i="76"/>
  <c r="J30" i="76" s="1"/>
  <c r="D30" i="76"/>
  <c r="L28" i="155"/>
  <c r="L23" i="155"/>
  <c r="L17" i="155"/>
  <c r="K29" i="76"/>
  <c r="K26" i="76"/>
  <c r="K24" i="76"/>
  <c r="K22" i="76"/>
  <c r="K28" i="76"/>
  <c r="K25" i="76"/>
  <c r="K23" i="76"/>
  <c r="L16" i="155"/>
  <c r="K20" i="76"/>
  <c r="K18" i="76"/>
  <c r="K21" i="76"/>
  <c r="K19" i="76"/>
  <c r="K17" i="76"/>
  <c r="L7" i="155"/>
  <c r="K7" i="76"/>
  <c r="F30" i="76"/>
  <c r="K15" i="76"/>
  <c r="K12" i="76"/>
  <c r="K10" i="76"/>
  <c r="K8" i="76"/>
  <c r="K13" i="76"/>
  <c r="K11" i="76"/>
  <c r="K9" i="76"/>
  <c r="E25" i="3"/>
  <c r="E13" i="3"/>
  <c r="D41" i="3"/>
  <c r="E41" i="3" s="1"/>
  <c r="E5" i="3"/>
  <c r="F41" i="134"/>
  <c r="F6" i="144"/>
  <c r="E6" i="144"/>
  <c r="F39" i="133"/>
  <c r="F19" i="139"/>
  <c r="G19" i="139"/>
  <c r="G49" i="139" s="1"/>
  <c r="F49" i="139"/>
  <c r="G37" i="138"/>
  <c r="E6" i="138"/>
  <c r="F6" i="138"/>
  <c r="D6" i="138"/>
  <c r="F37" i="138"/>
  <c r="D37" i="138"/>
  <c r="E6" i="137"/>
  <c r="N7" i="145"/>
  <c r="L17" i="145"/>
  <c r="H17" i="145"/>
  <c r="F17" i="145"/>
  <c r="E79" i="150"/>
  <c r="E102" i="150" s="1"/>
  <c r="G102" i="150" s="1"/>
  <c r="H62" i="150"/>
  <c r="G32" i="150"/>
  <c r="D103" i="150"/>
  <c r="G43" i="159"/>
  <c r="D42" i="158"/>
  <c r="D45" i="158" s="1"/>
  <c r="C42" i="158"/>
  <c r="C45" i="158" s="1"/>
  <c r="E42" i="158"/>
  <c r="G41" i="158"/>
  <c r="F42" i="158"/>
  <c r="F60" i="142"/>
  <c r="I10" i="91"/>
  <c r="I21" i="91"/>
  <c r="D6" i="144"/>
  <c r="C6" i="144"/>
  <c r="C18" i="61"/>
  <c r="D18" i="61"/>
  <c r="E6" i="61"/>
  <c r="E18" i="61" s="1"/>
  <c r="H13" i="149"/>
  <c r="G13" i="149"/>
  <c r="F12" i="149"/>
  <c r="F16" i="149" s="1"/>
  <c r="H12" i="149"/>
  <c r="D12" i="149"/>
  <c r="D16" i="149" s="1"/>
  <c r="E12" i="149"/>
  <c r="E16" i="149" s="1"/>
  <c r="C12" i="149"/>
  <c r="C16" i="149" s="1"/>
  <c r="M7" i="145"/>
  <c r="C17" i="145"/>
  <c r="D6" i="145" s="1"/>
  <c r="D17" i="145" s="1"/>
  <c r="D10" i="146"/>
  <c r="D12" i="146" s="1"/>
  <c r="D9" i="146" s="1"/>
  <c r="D5" i="146" s="1"/>
  <c r="D16" i="146" s="1"/>
  <c r="C9" i="146"/>
  <c r="C5" i="146" s="1"/>
  <c r="C16" i="146" s="1"/>
  <c r="G8" i="141"/>
  <c r="G7" i="141"/>
  <c r="G18" i="141" s="1"/>
  <c r="E15" i="23"/>
  <c r="C19" i="23"/>
  <c r="E19" i="23" s="1"/>
  <c r="E7" i="23"/>
  <c r="E5" i="23"/>
  <c r="H16" i="149"/>
  <c r="G6" i="149"/>
  <c r="G12" i="149" s="1"/>
  <c r="G6" i="142"/>
  <c r="D59" i="142"/>
  <c r="H59" i="142" s="1"/>
  <c r="C59" i="142"/>
  <c r="K16" i="76" l="1"/>
  <c r="L30" i="155"/>
  <c r="K30" i="76"/>
  <c r="F40" i="133"/>
  <c r="E37" i="138"/>
  <c r="N17" i="145"/>
  <c r="F103" i="150"/>
  <c r="G79" i="150"/>
  <c r="G42" i="158"/>
  <c r="E45" i="158"/>
  <c r="G45" i="158" s="1"/>
  <c r="F45" i="158"/>
  <c r="H45" i="158" s="1"/>
  <c r="H42" i="158"/>
  <c r="D60" i="142"/>
  <c r="G16" i="149"/>
  <c r="N6" i="145"/>
  <c r="M17" i="145"/>
  <c r="G59" i="142"/>
</calcChain>
</file>

<file path=xl/comments1.xml><?xml version="1.0" encoding="utf-8"?>
<comments xmlns="http://schemas.openxmlformats.org/spreadsheetml/2006/main">
  <authors>
    <author>Ing. Gondárová Beata</author>
  </authors>
  <commentList>
    <comment ref="E3" author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t>
        </r>
        <r>
          <rPr>
            <u/>
            <sz val="10"/>
            <color indexed="81"/>
            <rFont val="Tahoma"/>
            <family val="2"/>
            <charset val="238"/>
          </rPr>
          <t>zo všetkých zdrojov</t>
        </r>
        <r>
          <rPr>
            <sz val="10"/>
            <color indexed="81"/>
            <rFont val="Tahoma"/>
            <family val="2"/>
            <charset val="238"/>
          </rPr>
          <t xml:space="preserve">), prijatých do 31.8.2012 - </t>
        </r>
        <r>
          <rPr>
            <b/>
            <sz val="10"/>
            <color indexed="81"/>
            <rFont val="Tahoma"/>
            <family val="2"/>
            <charset val="238"/>
          </rPr>
          <t>nie</t>
        </r>
        <r>
          <rPr>
            <sz val="10"/>
            <color indexed="81"/>
            <rFont val="Tahoma"/>
            <family val="2"/>
            <charset val="238"/>
          </rPr>
          <t xml:space="preserve"> z účelovej dotácie (napr. štip.doktorandov platených z neúčelovej dotácie MŠVVaŠ, nebezpečn. príplatok, vyšší plat. stupeň)</t>
        </r>
      </text>
    </comment>
    <comment ref="F3" author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(zo všetkých zdrojov), prijatých po 1.9.2012 na miestach nepridelených "ministerstvom"</t>
        </r>
      </text>
    </comment>
  </commentList>
</comments>
</file>

<file path=xl/sharedStrings.xml><?xml version="1.0" encoding="utf-8"?>
<sst xmlns="http://schemas.openxmlformats.org/spreadsheetml/2006/main" count="2217" uniqueCount="1552">
  <si>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</si>
  <si>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</si>
  <si>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</si>
  <si>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</si>
  <si>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</si>
  <si>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</si>
  <si>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</si>
  <si>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</si>
  <si>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</si>
  <si>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</si>
  <si>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</si>
  <si>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</si>
  <si>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</si>
  <si>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</si>
  <si>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</si>
  <si>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xml:space="preserve"> - OON [SUM(R58:R60)]</t>
  </si>
  <si>
    <t>Zákonné sociálne náklady (účet 527) [SUM(R64:R69)]</t>
  </si>
  <si>
    <t>- Iné ostatné  náklady (účet 549) [SUM(R77:R83)]</t>
  </si>
  <si>
    <t>T5_R56_SC+SD &gt;=&lt; T6_R18_SH
T5_R77_SC = T7_R1_SE
T5_R81_SC = T19_R2_SC</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</si>
  <si>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</si>
  <si>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</si>
  <si>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</si>
  <si>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</si>
  <si>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</si>
  <si>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</si>
  <si>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</si>
  <si>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</si>
  <si>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</si>
  <si>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</si>
  <si>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</si>
  <si>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</si>
  <si>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</si>
  <si>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</si>
  <si>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</si>
  <si>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</si>
  <si>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</si>
  <si>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</si>
  <si>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</si>
  <si>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</si>
  <si>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</si>
  <si>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</si>
  <si>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</si>
  <si>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</si>
  <si>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</si>
  <si>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</si>
  <si>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</si>
  <si>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T7_SC</t>
  </si>
  <si>
    <t xml:space="preserve">Ostatné sociálne náklady (účet 528)  </t>
  </si>
  <si>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</si>
  <si>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T13_V3</t>
  </si>
  <si>
    <t>T13_V5</t>
  </si>
  <si>
    <t>T13_V4</t>
  </si>
  <si>
    <t>T13_V6</t>
  </si>
  <si>
    <t>T16_R17</t>
  </si>
  <si>
    <t>Kontrola</t>
  </si>
  <si>
    <t>Poznámky</t>
  </si>
  <si>
    <t>T1_V2</t>
  </si>
  <si>
    <t>T13_R13 = vybrané účty T16</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</si>
  <si>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</si>
  <si>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</si>
  <si>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</si>
  <si>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</si>
  <si>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</si>
  <si>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</si>
  <si>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</si>
  <si>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</si>
  <si>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</si>
  <si>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</si>
  <si>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</si>
  <si>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</si>
  <si>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</si>
  <si>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</si>
  <si>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</si>
  <si>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</si>
  <si>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</si>
  <si>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</si>
  <si>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</si>
  <si>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</si>
  <si>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</si>
  <si>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r>
      <t xml:space="preserve">- na sociálnu podporu </t>
    </r>
    <r>
      <rPr>
        <sz val="12"/>
        <rFont val="Times New Roman"/>
        <family val="1"/>
        <charset val="238"/>
      </rPr>
      <t>[R12+R13]</t>
    </r>
  </si>
  <si>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</si>
  <si>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</si>
  <si>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</si>
  <si>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</si>
  <si>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</si>
  <si>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</si>
  <si>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T16_R2:R14</t>
  </si>
  <si>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</si>
  <si>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</si>
  <si>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</si>
  <si>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</si>
  <si>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</si>
  <si>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</si>
  <si>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</si>
  <si>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</si>
  <si>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</si>
  <si>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</si>
  <si>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</si>
  <si>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</si>
  <si>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</si>
  <si>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</si>
  <si>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</si>
  <si>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</si>
  <si>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</si>
  <si>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</si>
  <si>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</si>
  <si>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</si>
  <si>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</si>
  <si>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</si>
  <si>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</si>
  <si>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</si>
  <si>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</si>
  <si>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</si>
  <si>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ďalšie vzdelávanie  (účet 649 007)</t>
  </si>
  <si>
    <t>- kvalifikačné skúšky  (účet 649 008)</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</si>
  <si>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</si>
  <si>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</si>
  <si>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</si>
  <si>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</si>
  <si>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</si>
  <si>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</si>
  <si>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</si>
  <si>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chemikálie a ostatný materiál pre zabezpečenie experimentálnej výučby  (účet 501 002)</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</si>
  <si>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</si>
  <si>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</si>
  <si>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</si>
  <si>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</si>
  <si>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</si>
  <si>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</si>
  <si>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</si>
  <si>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</si>
  <si>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r>
      <t xml:space="preserve">- za umeleckú alebo športovú činnosť </t>
    </r>
    <r>
      <rPr>
        <sz val="12"/>
        <rFont val="Times New Roman"/>
        <family val="1"/>
        <charset val="238"/>
      </rPr>
      <t xml:space="preserve">[R9+R10]  </t>
    </r>
    <r>
      <rPr>
        <b/>
        <sz val="12"/>
        <rFont val="Times New Roman"/>
        <family val="1"/>
        <charset val="238"/>
      </rPr>
      <t xml:space="preserve">                                                     </t>
    </r>
  </si>
  <si>
    <r>
      <t xml:space="preserve">- prospechové </t>
    </r>
    <r>
      <rPr>
        <sz val="12"/>
        <rFont val="Times New Roman"/>
        <family val="1"/>
        <charset val="238"/>
      </rPr>
      <t xml:space="preserve">[R3+R4] </t>
    </r>
  </si>
  <si>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</si>
  <si>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</si>
  <si>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</si>
  <si>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</si>
  <si>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</si>
  <si>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</si>
  <si>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</si>
  <si>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</si>
  <si>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</si>
  <si>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ostatné služby (účet 518 099)</t>
  </si>
  <si>
    <t xml:space="preserve"> - príspevok zamestnancom na stravovanie  (účet 527 002)</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</si>
  <si>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</si>
  <si>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</si>
  <si>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</si>
  <si>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</si>
  <si>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</si>
  <si>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</si>
  <si>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 xml:space="preserve"> - štipendiá z vlastných zdrojov - prospechové (549 007)</t>
  </si>
  <si>
    <t xml:space="preserve"> - iné analyticky sledované náklady (účet 549 005-006, 549 008-012)</t>
  </si>
  <si>
    <t>T11_R11</t>
  </si>
  <si>
    <t>R11_R8</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</si>
  <si>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</si>
  <si>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</si>
  <si>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</si>
  <si>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</si>
  <si>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r>
      <t xml:space="preserve">  - poskytované mesačne </t>
    </r>
    <r>
      <rPr>
        <vertAlign val="superscript"/>
        <sz val="12"/>
        <rFont val="Times New Roman"/>
        <family val="1"/>
        <charset val="238"/>
      </rPr>
      <t>1)</t>
    </r>
  </si>
  <si>
    <t>Výnosy z dlhodobého finančného majetku (účet 652)</t>
  </si>
  <si>
    <t>Prijaté príspevky od iných organizácií (účet 662)</t>
  </si>
  <si>
    <t>Vnútroorganizačné prevody výnosov (účtová skupina 67)</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</si>
  <si>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</si>
  <si>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</si>
  <si>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</si>
  <si>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</si>
  <si>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</si>
  <si>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</si>
  <si>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</si>
  <si>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</si>
  <si>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</si>
  <si>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</si>
  <si>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</si>
  <si>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</si>
  <si>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</si>
  <si>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</si>
  <si>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</si>
  <si>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</si>
  <si>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</si>
  <si>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</si>
  <si>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</si>
  <si>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</si>
  <si>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</si>
  <si>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t xml:space="preserve">1) V R89-92 sa uvedú náklady účtované v súvislosti s tvorbou príslušného fondu.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</si>
  <si>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</si>
  <si>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</si>
  <si>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</si>
  <si>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</si>
  <si>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</si>
  <si>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</si>
  <si>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</si>
  <si>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</si>
  <si>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</si>
  <si>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</si>
  <si>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</si>
  <si>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</si>
  <si>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</si>
  <si>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</si>
  <si>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</si>
  <si>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</si>
  <si>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Zúčtovanie zákonných opravných položiek (účet 659)</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</si>
  <si>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</si>
  <si>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</si>
  <si>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</si>
  <si>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</si>
  <si>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</si>
  <si>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</si>
  <si>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</si>
  <si>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</si>
  <si>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</si>
  <si>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</si>
  <si>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</si>
  <si>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</si>
  <si>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</si>
  <si>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</si>
  <si>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</si>
  <si>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</si>
  <si>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</si>
  <si>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</si>
  <si>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</si>
  <si>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</si>
  <si>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</si>
  <si>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</si>
  <si>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</si>
  <si>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</si>
  <si>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</si>
  <si>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</si>
  <si>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</si>
  <si>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</si>
  <si>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</si>
  <si>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</si>
  <si>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</si>
  <si>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</si>
  <si>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</si>
  <si>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</si>
  <si>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</si>
  <si>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</si>
  <si>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</si>
  <si>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</si>
  <si>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T7_SB</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</si>
  <si>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</si>
  <si>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</si>
  <si>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</si>
  <si>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</si>
  <si>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</si>
  <si>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</si>
  <si>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</si>
  <si>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</si>
  <si>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</si>
  <si>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</si>
  <si>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</si>
  <si>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</si>
  <si>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</si>
  <si>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</si>
  <si>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</si>
  <si>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</si>
  <si>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</si>
  <si>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</si>
  <si>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</si>
  <si>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</si>
  <si>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</si>
  <si>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</si>
  <si>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</si>
  <si>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</si>
  <si>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</si>
  <si>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</si>
  <si>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</si>
  <si>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</si>
  <si>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</si>
  <si>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Náklady účtovnej skupiny 54 okrem nákladov účtu 549 (účtovné skupiny 541 až 548)</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</si>
  <si>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</si>
  <si>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</si>
  <si>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</si>
  <si>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</si>
  <si>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</si>
  <si>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</si>
  <si>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</si>
  <si>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</si>
  <si>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</si>
  <si>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</si>
  <si>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</si>
  <si>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</si>
  <si>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</si>
  <si>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</si>
  <si>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</si>
  <si>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</si>
  <si>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</si>
  <si>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</si>
  <si>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</si>
  <si>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</si>
  <si>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</si>
  <si>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</si>
  <si>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</si>
  <si>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</si>
  <si>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</si>
  <si>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</si>
  <si>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</si>
  <si>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</si>
  <si>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V T13_R13 uvádzať krytie fondov len ak sú na fondy vytvorené osobitné bankové účty. 
Súvťažnosť vybraných účtov v R13 na údaje v T16 (účet štipendijného fondu, účet fondu reprodukcie).</t>
  </si>
  <si>
    <t xml:space="preserve">T18_V1 </t>
  </si>
  <si>
    <t xml:space="preserve">Počet študentov poberajúcich sociálne štipendium </t>
  </si>
  <si>
    <t xml:space="preserve">    - bežný účet pre študentské domovy</t>
  </si>
  <si>
    <t xml:space="preserve">    - bežný účet pre študentské jedálne</t>
  </si>
  <si>
    <t>Daň z príjmov (účtová skupina 59)</t>
  </si>
  <si>
    <t>- vysokoškolské podniky</t>
  </si>
  <si>
    <t>Ak má verejná vysoká škola zriadené účty aj mimo Štátnu pokladnicu (napr. dobiehajúce účty na riešenie zahraničných výskumných projektov), uvedie súhrnný údaj o nich v tomto riadku. V komentári uvedie podrobnejšiu charakteristiku týchto účtov.</t>
  </si>
  <si>
    <t>Výnos z dotácie zo štátneho rozpočtu na študentské domovy (bez zmluvných zariadení)</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</si>
  <si>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</si>
  <si>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</si>
  <si>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</si>
  <si>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</si>
  <si>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</si>
  <si>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</si>
  <si>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</si>
  <si>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</si>
  <si>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</si>
  <si>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</si>
  <si>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</si>
  <si>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</si>
  <si>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</si>
  <si>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</si>
  <si>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</si>
  <si>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</si>
  <si>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</si>
  <si>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</si>
  <si>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</si>
  <si>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</si>
  <si>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</si>
  <si>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</si>
  <si>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</si>
  <si>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</si>
  <si>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</si>
  <si>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</si>
  <si>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</si>
  <si>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</si>
  <si>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</si>
  <si>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</si>
  <si>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</si>
  <si>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</si>
  <si>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Tabuľka 1</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</si>
  <si>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</si>
  <si>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</si>
  <si>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</si>
  <si>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</si>
  <si>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</si>
  <si>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</si>
  <si>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</si>
  <si>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</si>
  <si>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</si>
  <si>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</si>
  <si>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</si>
  <si>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</si>
  <si>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</si>
  <si>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</si>
  <si>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</si>
  <si>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</si>
  <si>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</si>
  <si>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</si>
  <si>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</si>
  <si>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</si>
  <si>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</si>
  <si>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Hlavná činnosť</t>
  </si>
  <si>
    <t>Podnikateľská činnosť</t>
  </si>
  <si>
    <t>Rezervný fond</t>
  </si>
  <si>
    <t>Fond reprodukcie</t>
  </si>
  <si>
    <t>Štipendijný fond</t>
  </si>
  <si>
    <t>Návrh na prídel do štipendijného fondu</t>
  </si>
  <si>
    <t>Zmeny stavu zásob vlastnej výroby (účtová skupina 61)</t>
  </si>
  <si>
    <t>Aktivácia (účtová skupina 62)</t>
  </si>
  <si>
    <t>Pokuty a penále (účet 641+642)</t>
  </si>
  <si>
    <t>Platby za odpísané pohľadávky  (účet 643)</t>
  </si>
  <si>
    <t>Kurzové zisky  (účet 645)</t>
  </si>
  <si>
    <t>v tom:</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</si>
  <si>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</si>
  <si>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</si>
  <si>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</si>
  <si>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</si>
  <si>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</si>
  <si>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</si>
  <si>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</si>
  <si>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</si>
  <si>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</si>
  <si>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telekomunikačná technika  (713 003)</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</si>
  <si>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</si>
  <si>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</si>
  <si>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</si>
  <si>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</si>
  <si>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</si>
  <si>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</si>
  <si>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</si>
  <si>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</si>
  <si>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</si>
  <si>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</si>
  <si>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</si>
  <si>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</si>
  <si>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</si>
  <si>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</si>
  <si>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</si>
  <si>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</si>
  <si>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</si>
  <si>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</si>
  <si>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</si>
  <si>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</si>
  <si>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</si>
  <si>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</si>
  <si>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 xml:space="preserve">V riadku 2 uvedie vysoká škola celkový objem príjmov z dotácií z rozpočtu obcí a VÚC. V riadkoch R2a ... rozpíše podrobnejšie jednotlivé druhy týchto dotácií, každú na zvláštny riadok.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</si>
  <si>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</si>
  <si>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</si>
  <si>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</si>
  <si>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</si>
  <si>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</si>
  <si>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</si>
  <si>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</si>
  <si>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</si>
  <si>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</si>
  <si>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</si>
  <si>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</si>
  <si>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</si>
  <si>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</si>
  <si>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</si>
  <si>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</si>
  <si>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t>- tvorba fondu z výnosov z predaja majetku (účet 413 117)</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</si>
  <si>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</si>
  <si>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</si>
  <si>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</si>
  <si>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</si>
  <si>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</si>
  <si>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</si>
  <si>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</si>
  <si>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</si>
  <si>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</si>
  <si>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</si>
  <si>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</si>
  <si>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</si>
  <si>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</si>
  <si>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</si>
  <si>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</si>
  <si>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</si>
  <si>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</si>
  <si>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</si>
  <si>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</si>
  <si>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</si>
  <si>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</si>
  <si>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</si>
  <si>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</si>
  <si>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</si>
  <si>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</si>
  <si>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</si>
  <si>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</si>
  <si>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</si>
  <si>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</si>
  <si>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</si>
  <si>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</si>
  <si>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</si>
  <si>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</si>
  <si>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</si>
  <si>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</si>
  <si>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</si>
  <si>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</si>
  <si>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</si>
  <si>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</si>
  <si>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</si>
  <si>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</si>
  <si>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</si>
  <si>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</si>
  <si>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</si>
  <si>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</si>
  <si>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</si>
  <si>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</si>
  <si>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</si>
  <si>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</si>
  <si>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</si>
  <si>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</si>
  <si>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</si>
  <si>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</si>
  <si>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</si>
  <si>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</si>
  <si>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</si>
  <si>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</si>
  <si>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</si>
  <si>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</si>
  <si>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</si>
  <si>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</si>
  <si>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</si>
  <si>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</si>
  <si>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</si>
  <si>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</si>
  <si>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</si>
  <si>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</si>
  <si>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</si>
  <si>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</si>
  <si>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</si>
  <si>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</si>
  <si>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</si>
  <si>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</si>
  <si>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</si>
  <si>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</si>
  <si>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</si>
  <si>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</si>
  <si>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</si>
  <si>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</si>
  <si>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</si>
  <si>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</si>
  <si>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</si>
  <si>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</si>
  <si>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</si>
  <si>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</si>
  <si>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</si>
  <si>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</si>
  <si>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</si>
  <si>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</si>
  <si>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</si>
  <si>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</si>
  <si>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</si>
  <si>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</si>
  <si>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</si>
  <si>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</si>
  <si>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</si>
  <si>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</si>
  <si>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</si>
  <si>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</si>
  <si>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</si>
  <si>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</si>
  <si>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</si>
  <si>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</si>
  <si>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</si>
  <si>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</si>
  <si>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</si>
  <si>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</si>
  <si>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</si>
  <si>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</si>
  <si>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</si>
  <si>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</si>
  <si>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</si>
  <si>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</si>
  <si>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</si>
  <si>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</si>
  <si>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</si>
  <si>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</si>
  <si>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</si>
  <si>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</si>
  <si>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</si>
  <si>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</si>
  <si>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</si>
  <si>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</si>
  <si>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</si>
  <si>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</si>
  <si>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</si>
  <si>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</si>
  <si>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</si>
  <si>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</si>
  <si>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</si>
  <si>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</si>
  <si>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</si>
  <si>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</si>
  <si>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</si>
  <si>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</si>
  <si>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</si>
  <si>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</si>
  <si>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</si>
  <si>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Brutto</t>
  </si>
  <si>
    <t>Korekcia</t>
  </si>
  <si>
    <t>Netto</t>
  </si>
  <si>
    <t>Predch. účt. obdobie</t>
  </si>
  <si>
    <t>Strana aktív</t>
  </si>
  <si>
    <t>Tabuľka č. 24: Súvaha - Strana aktív</t>
  </si>
  <si>
    <t xml:space="preserve">   Oceniteľné práva 014-(074+091AÚ)</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</si>
  <si>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</si>
  <si>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</si>
  <si>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</si>
  <si>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</si>
  <si>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</si>
  <si>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</si>
  <si>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</si>
  <si>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</si>
  <si>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</si>
  <si>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</si>
  <si>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</si>
  <si>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</si>
  <si>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</si>
  <si>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</si>
  <si>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</si>
  <si>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</si>
  <si>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</si>
  <si>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</si>
  <si>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</si>
  <si>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</si>
  <si>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</si>
  <si>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</si>
  <si>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</si>
  <si>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</si>
  <si>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</si>
  <si>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</si>
  <si>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</si>
  <si>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</si>
  <si>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</si>
  <si>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</si>
  <si>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</si>
  <si>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</si>
  <si>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</si>
  <si>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</si>
  <si>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</si>
  <si>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</si>
  <si>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</si>
  <si>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</si>
  <si>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</si>
  <si>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</si>
  <si>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</si>
  <si>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</si>
  <si>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</si>
  <si>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</si>
  <si>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 xml:space="preserve"> Brutto
(v Eur)</t>
  </si>
  <si>
    <t>č. r.</t>
  </si>
  <si>
    <t>Bežné účtovné obdobie</t>
  </si>
  <si>
    <t>Bezprostredne predchádzajúce účtovné obdobie</t>
  </si>
  <si>
    <t>a</t>
  </si>
  <si>
    <t>b</t>
  </si>
  <si>
    <t>1.</t>
  </si>
  <si>
    <t>Nehmotné výsledky z vývojovej a obdob.činnosti 012 -(072 +091 AÚ)</t>
  </si>
  <si>
    <t>Software  013 - (073 + 091 AÚ)</t>
  </si>
  <si>
    <t>Oceniteľné práva  014 - (074 + 091 AÚ)</t>
  </si>
  <si>
    <t>Ostatný dlhodobý nehmotný majetok (018 + 019) - (078 + 079 + 091 AÚ)</t>
  </si>
  <si>
    <t>Poskytnuté preddavky na dlhodobý nehmotný majetok  (051) - (095 AÚ)</t>
  </si>
  <si>
    <t>2.</t>
  </si>
  <si>
    <t>Pozemky  (031)</t>
  </si>
  <si>
    <t>Umelecké diela a zbierky  (032)</t>
  </si>
  <si>
    <t>Stavby  (021) - (081 + 092 AÚ)</t>
  </si>
  <si>
    <t>Dopravné prostriedky  (023) - (083 + 092 AÚ)</t>
  </si>
  <si>
    <t>Pestovateľské celky trvalých porastov  (025) - (085 +092 AÚ)</t>
  </si>
  <si>
    <t>Základné stádo a ťažné zvieratá  (026) - (086 + 092 AÚ)</t>
  </si>
  <si>
    <t>Drobný dlhodobý hmotný majetok  (028) - (088 + 092 AÚ)</t>
  </si>
  <si>
    <t>Ostatný dlhodobý hmotný majetok  (029) - (089 + 092 AÚ)</t>
  </si>
  <si>
    <t>Obstaranie dlhodobého hmotného majetku  (042) - (094)</t>
  </si>
  <si>
    <t>Poskytnuté preddavky na dlhodobý hmot.majetok  (052) - (095 AÚ)</t>
  </si>
  <si>
    <t>3.</t>
  </si>
  <si>
    <t>Pôžičky podnikom v skupine a ostatné pôžičky  (066 + 067) - (096 AÚ)</t>
  </si>
  <si>
    <t>Obstaranie dlhodobého finančného majetku  (043) - (096 AÚ)</t>
  </si>
  <si>
    <t>Účtovné obdobie</t>
  </si>
  <si>
    <t>Zásoby   súčet r. 031 až 036</t>
  </si>
  <si>
    <t>Materiál (112 + 119) - (191)</t>
  </si>
  <si>
    <t>Nedokončená výroba a polotovary vlastnej výroby (121 + 122) - (192 + 193)</t>
  </si>
  <si>
    <t>Výrobky  (123) - (194)</t>
  </si>
  <si>
    <t>Zvieratá  (124) - (195)</t>
  </si>
  <si>
    <t>Tovar  (132 +139) - (196)</t>
  </si>
  <si>
    <t>Ostatné pohľadávky (315 AÚ -391 AÚ)</t>
  </si>
  <si>
    <t>Pohľadávky z obchodného styku  (311 AÚ až 314 AÚ) - 391 AÚ)</t>
  </si>
  <si>
    <t>Zúčtovanie so SP a zdravotnými poisťovňami (336)</t>
  </si>
  <si>
    <t>Daňové pohľadávky  (341 až 345)</t>
  </si>
  <si>
    <t>4.</t>
  </si>
  <si>
    <t>Pokladnica  (211 +213)</t>
  </si>
  <si>
    <t>Bankové účty s dobou viazanosti dlhšou ako 1 rok (221AÚ)</t>
  </si>
  <si>
    <t>Náklady budúcich období  (381)</t>
  </si>
  <si>
    <t>Príjmy budúcich období  (385)</t>
  </si>
  <si>
    <t>Strana pasív</t>
  </si>
  <si>
    <t>Oceňovacie rozdiely z precenenia majetku a záväzkov    (414)</t>
  </si>
  <si>
    <t>Oceňovacie rozdiely z precenenia kapitálových účastín   (415)</t>
  </si>
  <si>
    <t>Záväzky z obchodného styku   (321 až 326) okrem 323</t>
  </si>
  <si>
    <t>Bežné bankové úvery      (231 + 232 + 461 AÚ)</t>
  </si>
  <si>
    <t>T22_V1</t>
  </si>
  <si>
    <t>T23_V1</t>
  </si>
  <si>
    <t>T24_V1</t>
  </si>
  <si>
    <t>T25_V1</t>
  </si>
  <si>
    <t>Tabuľka 22</t>
  </si>
  <si>
    <t>Tabuľka 23</t>
  </si>
  <si>
    <t>Tabuľka 25</t>
  </si>
  <si>
    <t>Peňažné fondy tvorené podľa osobitného predpisu     (412)</t>
  </si>
  <si>
    <t>Rezervný fond                          (421)</t>
  </si>
  <si>
    <t>Ostatné fondy                          (427)</t>
  </si>
  <si>
    <t>Fondy tvorené zo zisku            (423)</t>
  </si>
  <si>
    <t>Rezervy zákonné                      (451AÚ)</t>
  </si>
  <si>
    <t>Ostatné rezervy                        (459AÚ)</t>
  </si>
  <si>
    <t>Krátkodobé  rezervy                (323+451AÚ+459AÚ)</t>
  </si>
  <si>
    <t>Záväzky zo sociálneho fondu     (472)</t>
  </si>
  <si>
    <t>Vydané dlhopisy                       (473)</t>
  </si>
  <si>
    <t>Záväzky z nájmu                       (474 AÚ)</t>
  </si>
  <si>
    <t>Dlhodobé prijaté preddavky      (475)</t>
  </si>
  <si>
    <t xml:space="preserve">Dlhodobé nevyfakturované dodávky       (476) </t>
  </si>
  <si>
    <t>Dlhodobé zmenky na úhradu                   (478)</t>
  </si>
  <si>
    <t>Záväzky voči zamestnancom    (331 +333)</t>
  </si>
  <si>
    <t>Zúčtovania so SP a zdravotnými poisťovňami         (336)</t>
  </si>
  <si>
    <t>Daňové záväzky                      (341 až 345)</t>
  </si>
  <si>
    <t>Záväzky z dôvodu finančných vzťahov k štátnemu rozpočtu a rozpočtom územnej j samosprávy       (346 +348)</t>
  </si>
  <si>
    <t>Záväzky voči účastníkom združení   (368)</t>
  </si>
  <si>
    <t>Spojovací účet pri združení   (396)</t>
  </si>
  <si>
    <t>Dlhodobé bankové úvery      (461 AÚ)</t>
  </si>
  <si>
    <t>Výdavky budúcich období       (383)</t>
  </si>
  <si>
    <t>Záväzky z upísaných nesplatených cenných papierov a vkladov (367)</t>
  </si>
  <si>
    <t>Obstaranie dlhodobého nehmotného majetku (041)-(093)</t>
  </si>
  <si>
    <t>Tabuľka č. 6 poskytuje informácie o počte a štruktúre zamestnancov a objeme nákladov na mzdy verejnej vysokej školy (bez odvodov).</t>
  </si>
  <si>
    <t>A. NEOBEŽNÝ MAJETOK SPOLU r. 002 + 009 + 021</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</si>
  <si>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</si>
  <si>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</si>
  <si>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</si>
  <si>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</si>
  <si>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</si>
  <si>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</si>
  <si>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</si>
  <si>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</si>
  <si>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</si>
  <si>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</si>
  <si>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</si>
  <si>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</si>
  <si>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</si>
  <si>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</si>
  <si>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</si>
  <si>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</si>
  <si>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</si>
  <si>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</si>
  <si>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</si>
  <si>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</si>
  <si>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</si>
  <si>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</si>
  <si>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</si>
  <si>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</si>
  <si>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</si>
  <si>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</si>
  <si>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</si>
  <si>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</si>
  <si>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</si>
  <si>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</si>
  <si>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</si>
  <si>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</si>
  <si>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</si>
  <si>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</si>
  <si>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</si>
  <si>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</si>
  <si>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</si>
  <si>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</si>
  <si>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</si>
  <si>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</si>
  <si>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</si>
  <si>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</si>
  <si>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</si>
  <si>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</si>
  <si>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</si>
  <si>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</si>
  <si>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</si>
  <si>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</si>
  <si>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</si>
  <si>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</si>
  <si>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</si>
  <si>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</si>
  <si>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</si>
  <si>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</si>
  <si>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</si>
  <si>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</si>
  <si>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</si>
  <si>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</si>
  <si>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</si>
  <si>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</si>
  <si>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</si>
  <si>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</si>
  <si>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</si>
  <si>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</si>
  <si>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</si>
  <si>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</si>
  <si>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</si>
  <si>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</si>
  <si>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</si>
  <si>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</si>
  <si>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</si>
  <si>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</si>
  <si>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</si>
  <si>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</si>
  <si>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</si>
  <si>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</si>
  <si>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</si>
  <si>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</si>
  <si>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</si>
  <si>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</si>
  <si>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</si>
  <si>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</si>
  <si>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</si>
  <si>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</si>
  <si>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</si>
  <si>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</si>
  <si>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</si>
  <si>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</si>
  <si>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</si>
  <si>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</si>
  <si>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</si>
  <si>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</si>
  <si>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</si>
  <si>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</si>
  <si>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</si>
  <si>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</si>
  <si>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</si>
  <si>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</si>
  <si>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</si>
  <si>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</si>
  <si>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</si>
  <si>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</si>
  <si>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</si>
  <si>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</si>
  <si>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</si>
  <si>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</si>
  <si>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</si>
  <si>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</si>
  <si>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</si>
  <si>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</si>
  <si>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</si>
  <si>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</si>
  <si>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</si>
  <si>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</si>
  <si>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</si>
  <si>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</si>
  <si>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</si>
  <si>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</si>
  <si>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</si>
  <si>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</si>
  <si>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</si>
  <si>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</si>
  <si>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</si>
  <si>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</si>
  <si>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</si>
  <si>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</si>
  <si>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</si>
  <si>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</si>
  <si>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</si>
  <si>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</si>
  <si>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</si>
  <si>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</si>
  <si>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</si>
  <si>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</si>
  <si>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</si>
  <si>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</si>
  <si>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</si>
  <si>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</si>
  <si>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</si>
  <si>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</si>
  <si>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</si>
  <si>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</si>
  <si>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</si>
  <si>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</si>
  <si>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</si>
  <si>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</si>
  <si>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</si>
  <si>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</si>
  <si>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</si>
  <si>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</si>
  <si>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</si>
  <si>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</si>
  <si>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</si>
  <si>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</si>
  <si>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</si>
  <si>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</si>
  <si>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V týchto riadkoch uvedie verejná vysoká škola všetky osobitne financované súčasti (špecifiká), každú na zvláštny riadok.</t>
  </si>
  <si>
    <t>Základné imanie    (411)</t>
  </si>
  <si>
    <t>Fond reprodukcie   (413)</t>
  </si>
  <si>
    <t>Tabuľka 24a</t>
  </si>
  <si>
    <t>Tabuľka 24b</t>
  </si>
  <si>
    <t>- ostatné energie</t>
  </si>
  <si>
    <t>Súvzťažnosti</t>
  </si>
  <si>
    <t>Samostatné hnuteľné veci a súbory hnuteľných vecí  (022) - (082 + 092 AÚ)</t>
  </si>
  <si>
    <r>
      <t xml:space="preserve">2) všetky údaje o výnosoch a nákladoch  sa uvádzajú </t>
    </r>
    <r>
      <rPr>
        <sz val="11"/>
        <rFont val="Times New Roman"/>
        <family val="1"/>
        <charset val="238"/>
      </rPr>
      <t>v Eur</t>
    </r>
  </si>
  <si>
    <r>
      <t xml:space="preserve">Príjem z dotácie na motivačné štipendiá z kapitoly MŠVVaŠ SR v kalendárnom roku </t>
    </r>
    <r>
      <rPr>
        <b/>
        <vertAlign val="superscript"/>
        <sz val="12"/>
        <rFont val="Times New Roman"/>
        <family val="1"/>
        <charset val="238"/>
      </rPr>
      <t>1)</t>
    </r>
    <r>
      <rPr>
        <sz val="12"/>
        <rFont val="Times New Roman"/>
        <family val="1"/>
        <charset val="238"/>
      </rPr>
      <t xml:space="preserve"> </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</si>
  <si>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</si>
  <si>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</si>
  <si>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</si>
  <si>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</si>
  <si>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</si>
  <si>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</si>
  <si>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</si>
  <si>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</si>
  <si>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</si>
  <si>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</si>
  <si>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</si>
  <si>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</si>
  <si>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T7_R11</t>
  </si>
  <si>
    <t>T13_R1_SI(SJ) = výkazníctvo súvaha, časť Pasíva,  
riadky 064 + 065 + 069 + 071 
(k 1. 1.)
T13_R12_SI(SJ) = výkazníctvo súvaha, časť Pasíva,  
riadky 064 + 065 + 069 + 071 
(k 31. 12.)</t>
  </si>
  <si>
    <t>Všeobecná poznámka č. 1</t>
  </si>
  <si>
    <t>doktorandi a doktorandské štipendiá</t>
  </si>
  <si>
    <t>Príspevok z podielu zaplatenej dane (účet 665)</t>
  </si>
  <si>
    <t>- iné analyticky sledované náklady (účty 501 005-006, 501 013-018, 501 077)</t>
  </si>
  <si>
    <t>86a</t>
  </si>
  <si>
    <t>Vnútroorganizačné prevody (účtovná skupina 57)</t>
  </si>
  <si>
    <t>Projektovaná lôžková kapacita študentského domova k 31. 12. kalendárneho roka (v počte miest)</t>
  </si>
  <si>
    <t>T9_R6_SA_AB</t>
  </si>
  <si>
    <r>
      <t xml:space="preserve">Štipendiá z vlastných zdrojov vysokej školy (§ 97 zákona) spolu </t>
    </r>
    <r>
      <rPr>
        <sz val="12"/>
        <rFont val="Times New Roman"/>
        <family val="1"/>
        <charset val="238"/>
      </rPr>
      <t xml:space="preserve">[R2+R5+R8+R11] </t>
    </r>
  </si>
  <si>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</si>
  <si>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</si>
  <si>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</si>
  <si>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</si>
  <si>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</si>
  <si>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</si>
  <si>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</si>
  <si>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</si>
  <si>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</si>
  <si>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</si>
  <si>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Iné pohľadávky  (335 AÚ + 373 AÚ + 375 AÚ + 378 AÚ) - (391 AÚ)</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</si>
  <si>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</si>
  <si>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</si>
  <si>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</si>
  <si>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</si>
  <si>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</si>
  <si>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</si>
  <si>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</si>
  <si>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</si>
  <si>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</si>
  <si>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</si>
  <si>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</si>
  <si>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</si>
  <si>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</si>
  <si>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</si>
  <si>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</si>
  <si>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T11_SB_R10 = T1_SB_R15+T2_SB_R1
+T18_SB_R9</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</si>
  <si>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</si>
  <si>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</si>
  <si>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</si>
  <si>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</si>
  <si>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</si>
  <si>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</si>
  <si>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</si>
  <si>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</si>
  <si>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</si>
  <si>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T19_R1_SC + T20_R3_SB + T8_R1_SC  = T13_R11_SF</t>
  </si>
  <si>
    <t>Tabuľka 24a,b</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</si>
  <si>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</si>
  <si>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</si>
  <si>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</si>
  <si>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</si>
  <si>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</si>
  <si>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 xml:space="preserve">Pre účely výpočtu počtu zamestnancov bola použitá metóda </t>
    </r>
    <r>
      <rPr>
        <sz val="12"/>
        <color indexed="8"/>
        <rFont val="Tahoma"/>
        <family val="2"/>
        <charset val="238"/>
      </rPr>
      <t xml:space="preserve">- </t>
    </r>
    <r>
      <rPr>
        <b/>
        <sz val="10"/>
        <color indexed="8"/>
        <rFont val="Tahoma"/>
        <family val="2"/>
        <charset val="238"/>
      </rPr>
      <t>Priemerný evidenčný počet zamestnancov - prepočítaný počet</t>
    </r>
    <r>
      <rPr>
        <sz val="10"/>
        <color indexed="8"/>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</si>
  <si>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Uvedie sa objem na obstaranie a technické zhodnotenie dlhodobého majetku z iných zdrojov v danom roku vrátane zostatkov na týchto zdrojoch (patria sem aj prostriedky zo zdroja 11E1- Finančný mechanizmus, EHP 11E3- Nórsky finančný mechanizmus a 121 – Všeobecná pokladničná správa vrátane ich zostatkov z predchádzajúcich rokov)</t>
  </si>
  <si>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</si>
  <si>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</si>
  <si>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</si>
  <si>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</si>
  <si>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</si>
  <si>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</si>
  <si>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</si>
  <si>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</si>
  <si>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</si>
  <si>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</si>
  <si>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</si>
  <si>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</si>
  <si>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</si>
  <si>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</si>
  <si>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</si>
  <si>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</si>
  <si>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</si>
  <si>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</si>
  <si>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</si>
  <si>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v hlavičkách boli zmenené (aktualizované) roky</t>
  </si>
  <si>
    <t xml:space="preserve">T10_R14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</si>
  <si>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hlavného riešiteľa (údaje patria do T18). Do tejto tabuľky sa uvádzajú len dotácie z APVV pre spoluriešiteľa, ak hlavným riešiteľom je iná právnická osoba ako VVŠ. Nepatria sem prostriedky na zahraničné mobility na 05T 08 a 021 02 03.</t>
    </r>
  </si>
  <si>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11E3 a 121.</t>
    </r>
  </si>
  <si>
    <t>V T11_R10 sa uvádzajú kapitálové výdavky prijaté (cash) zo zdroja 111. Ide o dotácie z programu 077 (T1_SB_R15), z iných kapitol štátneho rozpočtu (T2_SB_R1), z kapitoly MŠVVaŠ mimo programu 077 a mimo prostriedkov z EÚ (T18_SB_R9).
 Výšku kapitálovej dotácie z iných kapitol žiadame osobitne uviesť do poznámky.</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</si>
  <si>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</si>
  <si>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Háork "Vysvetlivky"</t>
  </si>
  <si>
    <t>Hárok "Súvzťažnosti"</t>
  </si>
  <si>
    <t>všetky zmeny sú vyznačené červeným písmom</t>
  </si>
  <si>
    <t>T13_R4_SD = T5_R86_SC+SD</t>
  </si>
  <si>
    <r>
      <t xml:space="preserve">Nárok na príspevok zo štátneho rozpočtu na jedlá podľa metodiky </t>
    </r>
    <r>
      <rPr>
        <sz val="12"/>
        <rFont val="Times New Roman"/>
        <family val="1"/>
      </rPr>
      <t xml:space="preserve">                                     </t>
    </r>
  </si>
  <si>
    <t>Číslo účtu/Poznámka</t>
  </si>
  <si>
    <r>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na riešenie projektov </t>
    </r>
    <r>
      <rPr>
        <b/>
        <u/>
        <sz val="12"/>
        <rFont val="Times New Roman"/>
        <family val="1"/>
        <charset val="238"/>
      </rPr>
      <t>APVV pre spoluriešiteľov</t>
    </r>
    <r>
      <rPr>
        <sz val="12"/>
        <rFont val="Times New Roman"/>
        <family val="1"/>
        <charset val="238"/>
      </rPr>
      <t xml:space="preserve"> projektu, kde hlavným riešiteľom je iná právnická osoba ako VVŠ. 
</t>
    </r>
    <r>
      <rPr>
        <sz val="12"/>
        <color indexed="10"/>
        <rFont val="Times New Roman"/>
        <family val="1"/>
        <charset val="238"/>
      </rPr>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</si>
  <si>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</si>
  <si>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</si>
  <si>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</si>
  <si>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</si>
  <si>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T7_R10</t>
  </si>
  <si>
    <t>T7_SA</t>
  </si>
  <si>
    <r>
      <t xml:space="preserve">V stĺpci B sa uvedú náklady na štipendiá doktorandov </t>
    </r>
    <r>
      <rPr>
        <u/>
        <sz val="12"/>
        <rFont val="Times New Roman"/>
        <family val="1"/>
        <charset val="238"/>
      </rPr>
      <t>z neúčelovej</t>
    </r>
    <r>
      <rPr>
        <sz val="12"/>
        <rFont val="Times New Roman"/>
        <family val="1"/>
        <charset val="238"/>
      </rPr>
      <t xml:space="preserve"> dotácie na štipendiá. </t>
    </r>
  </si>
  <si>
    <t>- dary (účet 649 009) (646)</t>
  </si>
  <si>
    <t>T7_SD</t>
  </si>
  <si>
    <r>
      <t xml:space="preserve">z </t>
    </r>
    <r>
      <rPr>
        <b/>
        <sz val="12"/>
        <color indexed="17"/>
        <rFont val="Times New Roman"/>
        <family val="1"/>
        <charset val="238"/>
      </rPr>
      <t>neúčelovej</t>
    </r>
    <r>
      <rPr>
        <b/>
        <sz val="12"/>
        <color indexed="8"/>
        <rFont val="Times New Roman"/>
        <family val="1"/>
        <charset val="238"/>
      </rPr>
      <t xml:space="preserve"> dotácie MŠVVaŠ SR</t>
    </r>
  </si>
  <si>
    <t>E=A+B+C+D</t>
  </si>
  <si>
    <t>Fond na podporu štúdia študentov so špecifickými potrebami</t>
  </si>
  <si>
    <t>Účtová trieda 5 spolu r.01 až r.37</t>
  </si>
  <si>
    <t>Pohľadávky voči účastníkom združení  (358 AÚ - 391 AÚ)</t>
  </si>
  <si>
    <t>Pohľadávky voči účastníkom združení  (358 AÚ -391 AÚ)</t>
  </si>
  <si>
    <t>Spojovací účet pri združení  (396-391 AÚ)</t>
  </si>
  <si>
    <t>Bankové účty  (221 AÚ + 261)</t>
  </si>
  <si>
    <t>Obstaranie krátkodobého finančného majetku (259-291 AÚ)</t>
  </si>
  <si>
    <t>C. ČASOVÉ ROZLÍŠENIE SPOLU        r. 058 a r. 059</t>
  </si>
  <si>
    <t xml:space="preserve"> MAJETOK SPOLU                           r.001 + 029 +057</t>
  </si>
  <si>
    <t>Finančné účty                                           r.052 až 056</t>
  </si>
  <si>
    <t>Krátkodobé pohľadávky                         r.043 až 050</t>
  </si>
  <si>
    <t>Dlhodobé pohľadávky                              r.038 až 041</t>
  </si>
  <si>
    <t>B. OBEŽNÝ MAJETOK SPOLU    r.030+037+042+051</t>
  </si>
  <si>
    <t>Dlhodobý nehmotný majetok                r.003 až 008</t>
  </si>
  <si>
    <t>Dlhodobý hmotný majetok                     r.010 až 020</t>
  </si>
  <si>
    <t>Dlhodobý finančný majetok                   r.022 až 028</t>
  </si>
  <si>
    <t>A. VLASTNÉ ZDROJE KRYTIA MAJETKU SPOLU         r.062+068+072+073</t>
  </si>
  <si>
    <t>Imanie a peňažné fondy                                       r.063 až 067</t>
  </si>
  <si>
    <t>Fondy tvorené zo zisku                                      r.069 až 071</t>
  </si>
  <si>
    <t>Nevysporiadaný výsledok hospodárenia minulých rokov          (+,- 428)</t>
  </si>
  <si>
    <t>Výsledok hospodárenia za účtovné obdobie       r. 060 -(r.062+068+072+074+101)</t>
  </si>
  <si>
    <t>B. Cudzie zdroje                                             r.075+079+087+097</t>
  </si>
  <si>
    <t>Rezervy                                                                r.076 až 078</t>
  </si>
  <si>
    <t>Dlhodobé  záväzky                                               r.080 až 086</t>
  </si>
  <si>
    <t>Krátkodobé záväzky                                            r.088 až 096</t>
  </si>
  <si>
    <t>Ostatné záväzky  (379 + 373 AÚ +474 AÚ + 479 AÚ)</t>
  </si>
  <si>
    <t>Bankové výpomoci a pôžičky                            r.098 až 100</t>
  </si>
  <si>
    <t>Prijaté krátkodobé finančné výpomoci   (241 + 249)</t>
  </si>
  <si>
    <t>C. ČASOVÉ ROZLÍŠENIE SPOLU                         r. 102 + 103</t>
  </si>
  <si>
    <t>Výnosy budúcich období         (384)</t>
  </si>
  <si>
    <r>
      <t xml:space="preserve">VLASTNÉ ZDROJE A CUDZIE ZDROJE SPOLU </t>
    </r>
    <r>
      <rPr>
        <b/>
        <sz val="11"/>
        <rFont val="Times New Roman"/>
        <family val="1"/>
        <charset val="238"/>
      </rPr>
      <t>r.061+074+101</t>
    </r>
  </si>
  <si>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</si>
  <si>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r>
      <t xml:space="preserve">Počet študentov poberajúcich  štipendiá z vlastných zdrojov </t>
    </r>
    <r>
      <rPr>
        <b/>
        <vertAlign val="superscript"/>
        <sz val="12"/>
        <rFont val="Times New Roman"/>
        <family val="1"/>
        <charset val="238"/>
      </rPr>
      <t>2</t>
    </r>
    <r>
      <rPr>
        <b/>
        <sz val="12"/>
        <rFont val="Times New Roman"/>
        <family val="1"/>
        <charset val="238"/>
      </rPr>
      <t>)</t>
    </r>
    <r>
      <rPr>
        <b/>
        <sz val="12"/>
        <color indexed="10"/>
        <rFont val="Times New Roman"/>
        <family val="1"/>
        <charset val="238"/>
      </rPr>
      <t xml:space="preserve"> </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</si>
  <si>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</si>
  <si>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</si>
  <si>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</si>
  <si>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</si>
  <si>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Náklady na štipendiá interných doktorandov (R2+R5)</t>
    </r>
    <r>
      <rPr>
        <b/>
        <sz val="12"/>
        <color indexed="8"/>
        <rFont val="Times New Roman"/>
        <family val="1"/>
        <charset val="238"/>
      </rPr>
      <t xml:space="preserve"> </t>
    </r>
    <r>
      <rPr>
        <b/>
        <vertAlign val="superscript"/>
        <sz val="12"/>
        <color indexed="8"/>
        <rFont val="Times New Roman"/>
        <family val="1"/>
        <charset val="238"/>
      </rPr>
      <t>1)</t>
    </r>
  </si>
  <si>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</si>
  <si>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</si>
  <si>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1) v riadku 5 sa uvedie celkový fyzický počet študentov (pričom 1 študent sa počíta za 1 fyzickú osobu), ktorým bolo vyplatené motivačné štipendium v kalendárnom roku </t>
  </si>
  <si>
    <t xml:space="preserve">- za prijímacie konanie (§ 92 ods. 12 zákona) (účet 649 003) </t>
  </si>
  <si>
    <t xml:space="preserve">- za rigorózne konanie (§ 92 ods. 13 zákona) (účet 649 004) </t>
  </si>
  <si>
    <t xml:space="preserve">- za vydanie diplomu za rigorózne konanie (§ 92 ods. 14 zákona)  (účet 649 005) </t>
  </si>
  <si>
    <r>
      <t>T13_R2_SC (SD) = T11_R2_SA (SB) 
T13_R8_SF ≥ T8_R5_SC + T20_R2_SB</t>
    </r>
    <r>
      <rPr>
        <sz val="12"/>
        <rFont val="Times New Roman"/>
        <family val="1"/>
        <charset val="238"/>
      </rPr>
      <t xml:space="preserve">
T13_R13_SD = T16_R13_SB
T13_R13_SF = T16_R10_SB</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</si>
  <si>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</si>
  <si>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T1_R15_SB ≤ T11_R10_SB,
T1_R12_SA = T8_R5_SC
T1_R13_SA = T20_R2_(SB)</t>
  </si>
  <si>
    <t xml:space="preserve">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
  </si>
  <si>
    <t>x</t>
  </si>
  <si>
    <t>Náklady spolu</t>
  </si>
  <si>
    <r>
      <t xml:space="preserve">  - náklady na štipendiá interných doktorandov pred dizertačnou skúškou 
(v zmysle § 54 ods. 18 písm. a) zákona </t>
    </r>
    <r>
      <rPr>
        <u/>
        <sz val="12"/>
        <color indexed="8"/>
        <rFont val="Times New Roman"/>
        <family val="1"/>
        <charset val="238"/>
      </rPr>
      <t>spolu</t>
    </r>
    <r>
      <rPr>
        <sz val="12"/>
        <color indexed="8"/>
        <rFont val="Times New Roman"/>
        <family val="1"/>
        <charset val="238"/>
      </rPr>
      <t xml:space="preserve"> (SUM(R3:R4))</t>
    </r>
  </si>
  <si>
    <r>
      <t xml:space="preserve">  - náklady na štipendiá interných doktorandov po dizertačnej skúške 
(v zmysle § 54 ods. 18 písm. b) zákona</t>
    </r>
    <r>
      <rPr>
        <u/>
        <sz val="12"/>
        <color indexed="8"/>
        <rFont val="Times New Roman"/>
        <family val="1"/>
        <charset val="238"/>
      </rPr>
      <t xml:space="preserve"> spolu</t>
    </r>
    <r>
      <rPr>
        <sz val="12"/>
        <color indexed="8"/>
        <rFont val="Times New Roman"/>
        <family val="1"/>
        <charset val="238"/>
      </rPr>
      <t xml:space="preserve"> (SUM(R6:R7))</t>
    </r>
  </si>
  <si>
    <r>
      <t xml:space="preserve">Dotácie z kapitoly MŠVVaŠ SR spolu </t>
    </r>
    <r>
      <rPr>
        <sz val="12"/>
        <rFont val="Times New Roman"/>
        <family val="1"/>
        <charset val="238"/>
      </rPr>
      <t>[R1+R4]</t>
    </r>
  </si>
  <si>
    <t>9a</t>
  </si>
  <si>
    <r>
      <t xml:space="preserve">Dotácie z iných kapitol spolu </t>
    </r>
    <r>
      <rPr>
        <sz val="12"/>
        <rFont val="Times New Roman"/>
        <family val="1"/>
        <charset val="238"/>
      </rPr>
      <t>[SUM(R9:Ra...)]</t>
    </r>
  </si>
  <si>
    <r>
      <t>Dotácie z prostriedkov EÚ spolu</t>
    </r>
    <r>
      <rPr>
        <sz val="12"/>
        <color indexed="8"/>
        <rFont val="Times New Roman"/>
        <family val="1"/>
      </rPr>
      <t xml:space="preserve"> [R7+R8]</t>
    </r>
  </si>
  <si>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</si>
  <si>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</si>
  <si>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</si>
  <si>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T5_R90_(SA+AB)=T13_R5_SC
T5_R90_(SC+AD)=T13_R5_SD</t>
  </si>
  <si>
    <t>Náklady sú kontrolované na údaje z výkazníctva - tvorba fondu z predaného majetku</t>
  </si>
  <si>
    <t xml:space="preserve">T5_3
</t>
  </si>
  <si>
    <t>T13_V7</t>
  </si>
  <si>
    <t>T13_R5_SC=T5_R90_(SA+SC)
T13_R5_SD=T5_R90_(SC+SD)</t>
  </si>
  <si>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</si>
  <si>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</si>
  <si>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</si>
  <si>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</si>
  <si>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</si>
  <si>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</si>
  <si>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ostatný materiál (účet 501 099, 501 030, 501 599, 501 100)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</si>
  <si>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</si>
  <si>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</si>
  <si>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</si>
  <si>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</si>
  <si>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</si>
  <si>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</si>
  <si>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zahraničné cestovné  (účet 512 002, 512 003, 512 052)</t>
  </si>
  <si>
    <t>- telefón, fax  (účet 518 006, 518 056)</t>
  </si>
  <si>
    <t>- poštovné  (účet 518 008, 518 058)</t>
  </si>
  <si>
    <t>- odvoz odpadu  (účet 518 009, 518 059)</t>
  </si>
  <si>
    <t xml:space="preserve"> - MZDY (účty 521 001-008, 521 012, 521 013, 581 003)</t>
  </si>
  <si>
    <t xml:space="preserve"> - odpisy DN a HM nadobudnutého z kapitálových dotácií zo ŠR 
(účet 551 100, 551 121, 551 123, 551 001, 551 003)</t>
  </si>
  <si>
    <t xml:space="preserve"> - ostatné náklady z účtovej skupiny 55 (účty 552, 553, 554, 557, 558, 559)</t>
  </si>
  <si>
    <t>- náklady na tvorbu fondu reprodukcie (účet 556 400) (z predaja majetku)</t>
  </si>
  <si>
    <t>Pozn.</t>
  </si>
  <si>
    <r>
      <t xml:space="preserve">v R90 ide o náklady na tvorbu FR </t>
    </r>
    <r>
      <rPr>
        <i/>
        <sz val="12"/>
        <rFont val="Times New Roman"/>
        <family val="1"/>
        <charset val="238"/>
      </rPr>
      <t>z predaja majetku = T11R5=T13R5</t>
    </r>
  </si>
  <si>
    <t>Podielové cenné papiere a podiely v obchodných spoločnostiach v ovládanej osobe  (061 - 096 AÚ)</t>
  </si>
  <si>
    <t>Podielové cenné papiere a podiely v obchodných spoločnostiach s podstatným vplyvom  (062 - 096 AÚ)</t>
  </si>
  <si>
    <t>Dlhové cenné papiere držané do splatnosti  (065 - 096 AÚ)</t>
  </si>
  <si>
    <t xml:space="preserve">Ostatný dlhodobý finančný majetok (069 - 096 AÚ) </t>
  </si>
  <si>
    <t>Poskytnuté preddavky na dlhodobý fin. majetok (053 - 096 AÚ)</t>
  </si>
  <si>
    <t>Pohľadávky z dôvodu finančných vzťahov k ŠR a rozpočtom územnej samosprávy (346+348)</t>
  </si>
  <si>
    <t>- poplatky spojené so štúdiom (účet 649 003-006)</t>
  </si>
  <si>
    <t>- iné analyticky sledované výnosy (účty 602 002-007, 602 011-18, 602 099, 602 199)</t>
  </si>
  <si>
    <t xml:space="preserve">T20_R2_SB+T20_R2_SC = T1_R13_SA </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</si>
  <si>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</si>
  <si>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</si>
  <si>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r>
      <t>Iné ostatné výnosy (účet 649)</t>
    </r>
    <r>
      <rPr>
        <sz val="12"/>
        <color indexed="8"/>
        <rFont val="Times New Roman"/>
        <family val="1"/>
      </rPr>
      <t xml:space="preserve"> [SUM(R21:R33)]</t>
    </r>
  </si>
  <si>
    <r>
      <t>- fondu reprodukcie (účet 656 400)</t>
    </r>
    <r>
      <rPr>
        <vertAlign val="superscript"/>
        <sz val="12"/>
        <color indexed="8"/>
        <rFont val="Times New Roman"/>
        <family val="1"/>
      </rPr>
      <t xml:space="preserve"> 2)</t>
    </r>
  </si>
  <si>
    <r>
      <t>Spotreba materiálu (účet 501)</t>
    </r>
    <r>
      <rPr>
        <sz val="12"/>
        <color indexed="8"/>
        <rFont val="Times New Roman"/>
        <family val="1"/>
      </rPr>
      <t xml:space="preserve"> [SUM(R2:R13)]</t>
    </r>
  </si>
  <si>
    <r>
      <t>Spotreba energie (účet 502)</t>
    </r>
    <r>
      <rPr>
        <sz val="12"/>
        <color indexed="8"/>
        <rFont val="Times New Roman"/>
        <family val="1"/>
      </rPr>
      <t xml:space="preserve"> [SUM(R15:R20)]</t>
    </r>
  </si>
  <si>
    <r>
      <t>Predaný tovar (účet 504)</t>
    </r>
    <r>
      <rPr>
        <sz val="12"/>
        <color indexed="8"/>
        <rFont val="Times New Roman"/>
        <family val="1"/>
      </rPr>
      <t xml:space="preserve"> [SUM(R23:R26)]</t>
    </r>
  </si>
  <si>
    <r>
      <t>Opravy a udržiavanie (účet 511)</t>
    </r>
    <r>
      <rPr>
        <sz val="12"/>
        <color indexed="8"/>
        <rFont val="Times New Roman"/>
        <family val="1"/>
      </rPr>
      <t xml:space="preserve"> [SUM(R28:R34)]</t>
    </r>
  </si>
  <si>
    <r>
      <t>Cestovné (účet 512)</t>
    </r>
    <r>
      <rPr>
        <sz val="12"/>
        <color indexed="8"/>
        <rFont val="Times New Roman"/>
        <family val="1"/>
      </rPr>
      <t xml:space="preserve"> [SUM(R36:R37)]</t>
    </r>
  </si>
  <si>
    <r>
      <t>Ostatné služby (účet 518)</t>
    </r>
    <r>
      <rPr>
        <sz val="12"/>
        <color indexed="8"/>
        <rFont val="Times New Roman"/>
        <family val="1"/>
      </rPr>
      <t xml:space="preserve"> [SUM(R40:R54)]</t>
    </r>
  </si>
  <si>
    <r>
      <t>Mzdové náklady (účet 521)</t>
    </r>
    <r>
      <rPr>
        <sz val="12"/>
        <color indexed="8"/>
        <rFont val="Times New Roman"/>
        <family val="1"/>
      </rPr>
      <t xml:space="preserve">  [SUM(R56:R57)]</t>
    </r>
  </si>
  <si>
    <r>
      <t>Ostatné náklady (účtová skupina 54)</t>
    </r>
    <r>
      <rPr>
        <sz val="12"/>
        <color indexed="8"/>
        <rFont val="Times New Roman"/>
        <family val="1"/>
      </rPr>
      <t xml:space="preserve"> [R75+ R76]</t>
    </r>
  </si>
  <si>
    <t xml:space="preserve"> - odpisy ostatného DN a HM (účet 551 200, 221, 223, 400, 900, 921, 923)</t>
  </si>
  <si>
    <t xml:space="preserve"> - odpisy DN a HM nadobudnutého z kapitálových dotácií z EÚ (zo štrukturálnych fondov) (účet 551 300, 321, 323)</t>
  </si>
  <si>
    <r>
      <t>Poskytnuté príspevky</t>
    </r>
    <r>
      <rPr>
        <sz val="12"/>
        <color indexed="8"/>
        <rFont val="Times New Roman"/>
        <family val="1"/>
      </rPr>
      <t xml:space="preserve"> </t>
    </r>
    <r>
      <rPr>
        <b/>
        <sz val="12"/>
        <color indexed="8"/>
        <rFont val="Times New Roman"/>
        <family val="1"/>
      </rPr>
      <t>(účtová skupina 56)</t>
    </r>
  </si>
  <si>
    <t>(uviesť zoznam všetkých dotácií, každú na zvláštny riadok, napr. podprogram 026 05)</t>
  </si>
  <si>
    <t>Náklady
hlavnej činnosti
2014</t>
  </si>
  <si>
    <t>Poskytnuté prevádzkové preddavky  na zásoby (314 AÚ - 391 AÚ)</t>
  </si>
  <si>
    <t xml:space="preserve">príjmy verejnej vysokej školy  v roku 2014 majúce charakter dotácie </t>
  </si>
  <si>
    <t>Tabuľka č. 20 poskytuje informácie  o príjmoch a výdavkoch vysokej školy na motivačné štipendiá a o počte študentov, ktorí ich poberajú v zmysle § 96a  zákona.</t>
  </si>
  <si>
    <r>
      <t xml:space="preserve">Počet študentov, ktorým bolo priznané motivačné štipendium </t>
    </r>
    <r>
      <rPr>
        <b/>
        <vertAlign val="superscript"/>
        <sz val="12"/>
        <rFont val="Times New Roman"/>
        <family val="1"/>
        <charset val="238"/>
      </rPr>
      <t>1)</t>
    </r>
  </si>
  <si>
    <t>uvádzajú sa štipendiá vyplatené zo štátneho rozpočtu, kód v CRŠ: 1</t>
  </si>
  <si>
    <t>T8_R1</t>
  </si>
  <si>
    <t>T20_R3</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</si>
  <si>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</si>
  <si>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</si>
  <si>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</si>
  <si>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</si>
  <si>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</si>
  <si>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</si>
  <si>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</si>
  <si>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</si>
  <si>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</si>
  <si>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</si>
  <si>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</si>
  <si>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</si>
  <si>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</si>
  <si>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</si>
  <si>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</si>
  <si>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</si>
  <si>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</si>
  <si>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</si>
  <si>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</si>
  <si>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</si>
  <si>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</si>
  <si>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Kódy z CRŠ</t>
  </si>
  <si>
    <t xml:space="preserve">Pohľadávky z obchodného styku (311 AÚ až 314 AÚ) - 391 AÚ) </t>
  </si>
  <si>
    <t>z účelovej dotácie MŠVVaŠ SR
(kódy 10, 11)</t>
  </si>
  <si>
    <t>DrŠ</t>
  </si>
  <si>
    <t xml:space="preserve">  - náklady na štipendiá vo výške 9. platovej triedy a 1. platového stupňa 
( v CRŠ kód 10 )</t>
  </si>
  <si>
    <t xml:space="preserve">  - náklady na štipendiá vo výške 10. platovej triedy a 1. platového stupňa 
( v CRŠ kód 11 )</t>
  </si>
  <si>
    <t>zvýšenie PhD. štipendia z Neúčel D MSSR</t>
  </si>
  <si>
    <t>T4_R3</t>
  </si>
  <si>
    <t>T4_R5</t>
  </si>
  <si>
    <t>- iné analyticky sledované náklady (účet 511 006-008, 511 056)</t>
  </si>
  <si>
    <t xml:space="preserve"> - poistné náklady (havarijné, majetok, na študentov) (účet 549 004, 549 014, 549 015, 549 054)</t>
  </si>
  <si>
    <t xml:space="preserve"> - ostatné iné náklady (účet 549 098, 549 099, 549 013, 549 599)</t>
  </si>
  <si>
    <r>
      <t>Výnosy zo školného</t>
    </r>
    <r>
      <rPr>
        <sz val="12"/>
        <color indexed="8"/>
        <rFont val="Times New Roman"/>
        <family val="1"/>
      </rPr>
      <t xml:space="preserve">  [sum(R2:R6)]</t>
    </r>
  </si>
  <si>
    <r>
      <t>Výnosy z poplatkov spojených so štúdiom</t>
    </r>
    <r>
      <rPr>
        <sz val="12"/>
        <rFont val="Times New Roman"/>
        <family val="1"/>
      </rPr>
      <t xml:space="preserve"> [S</t>
    </r>
    <r>
      <rPr>
        <sz val="12"/>
        <color indexed="8"/>
        <rFont val="Times New Roman"/>
        <family val="1"/>
        <charset val="238"/>
      </rPr>
      <t>UM (R8:R13</t>
    </r>
    <r>
      <rPr>
        <sz val="12"/>
        <rFont val="Times New Roman"/>
        <family val="1"/>
      </rPr>
      <t>)]</t>
    </r>
  </si>
  <si>
    <t>Priemerné platy</t>
  </si>
  <si>
    <t>I=H/D/12</t>
  </si>
  <si>
    <t>- vysokoškolskí učitelia s funkčným zaradením "profesor"                 *)</t>
  </si>
  <si>
    <t>*) medzi profesorov sa započítava aj funkčné zaradenie "hosťujúci profesor"</t>
  </si>
  <si>
    <r>
      <t xml:space="preserve">Kategória zamestnancov - </t>
    </r>
    <r>
      <rPr>
        <b/>
        <sz val="12"/>
        <color indexed="10"/>
        <rFont val="Times New Roman"/>
        <family val="1"/>
        <charset val="238"/>
      </rPr>
      <t>žien</t>
    </r>
    <r>
      <rPr>
        <b/>
        <sz val="12"/>
        <rFont val="Times New Roman"/>
        <family val="1"/>
      </rPr>
      <t xml:space="preserve">
</t>
    </r>
  </si>
  <si>
    <t>Tabuľka 6a</t>
  </si>
  <si>
    <t>náklady na mzdy žien</t>
  </si>
  <si>
    <t>- za prekročenie štandardnej dĺžky štúdia v dennej forme (§ 92 ods. 6) (649 001)</t>
  </si>
  <si>
    <t>- za externú formu štúdia (§ 92 ods. 4) (649 020)</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</si>
  <si>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</si>
  <si>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</si>
  <si>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</si>
  <si>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</si>
  <si>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</si>
  <si>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</si>
  <si>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za vydanie dokladov o štúdiu a ich kópií (§ 92 ods. 15 zákona) (účet 649 006)</t>
  </si>
  <si>
    <t>93a</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</si>
  <si>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</si>
  <si>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</si>
  <si>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</si>
  <si>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</si>
  <si>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</si>
  <si>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r>
      <t xml:space="preserve">Výnosy z použitia fondov (účet 656) </t>
    </r>
    <r>
      <rPr>
        <b/>
        <sz val="12"/>
        <color indexed="10"/>
        <rFont val="Times New Roman"/>
        <family val="1"/>
        <charset val="238"/>
      </rPr>
      <t>[SUM(R40:R44)</t>
    </r>
    <r>
      <rPr>
        <b/>
        <sz val="12"/>
        <color indexed="8"/>
        <rFont val="Times New Roman"/>
        <family val="1"/>
      </rPr>
      <t xml:space="preserve">]  </t>
    </r>
    <r>
      <rPr>
        <b/>
        <vertAlign val="superscript"/>
        <sz val="12"/>
        <color indexed="8"/>
        <rFont val="Times New Roman"/>
        <family val="1"/>
      </rPr>
      <t xml:space="preserve"> 1)</t>
    </r>
  </si>
  <si>
    <t>Tabuľka č. 6a poskytuje informácie o počte a štruktúre žien a objeme nákladov na mzdy verejnej vysokej školy (bez odvodov).</t>
  </si>
  <si>
    <r>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t>
    </r>
    <r>
      <rPr>
        <sz val="12"/>
        <color indexed="10"/>
        <rFont val="Times New Roman"/>
        <family val="1"/>
        <charset val="238"/>
      </rPr>
      <t xml:space="preserve"> 0132 až po 0144</t>
    </r>
    <r>
      <rPr>
        <sz val="12"/>
        <rFont val="Times New Roman"/>
        <family val="1"/>
        <charset val="238"/>
      </rPr>
      <t xml:space="preserve"> štatistického výkazu Škol (MŠ SR) 2-04).</t>
    </r>
  </si>
  <si>
    <t>Hárok "Kódy vyplácaných štipendií z CRŠ"</t>
  </si>
  <si>
    <t xml:space="preserve">1) V R40-43 sa uvedú výnosy účtované v súvislosti s použitím  príslušného fondu.  </t>
  </si>
  <si>
    <t>Stav fondu k 1. 1. kalendárneho roku  v R1 sa  rovná stavu fondu k 31.12. predchádzajúceho roku v R12.</t>
  </si>
  <si>
    <t>T17_R8</t>
  </si>
  <si>
    <t>T4_R12,13</t>
  </si>
  <si>
    <t>T20_R2</t>
  </si>
  <si>
    <r>
      <t xml:space="preserve">Tabuľka č. 24a, 24b poskytuje informácie o súvahe  "Aktíva"- sumár za VVŠ. </t>
    </r>
    <r>
      <rPr>
        <sz val="12"/>
        <rFont val="Times New Roman"/>
        <family val="1"/>
        <charset val="238"/>
      </rPr>
      <t xml:space="preserve"> Údaje sa uvádzajú s presnosťou na dve desatinné miesta.</t>
    </r>
  </si>
  <si>
    <r>
      <t xml:space="preserve">Tabuľka č. 25 poskytuje informácie o súvahe "Pasíva" - sumár za VVŠ.  </t>
    </r>
    <r>
      <rPr>
        <sz val="12"/>
        <rFont val="Times New Roman"/>
        <family val="1"/>
        <charset val="238"/>
      </rPr>
      <t>Údaje sa uvádzajú s presnosťou na dve desatinné miesta.</t>
    </r>
  </si>
  <si>
    <t xml:space="preserve">nový hárok </t>
  </si>
  <si>
    <r>
      <t>K=A+C+E+</t>
    </r>
    <r>
      <rPr>
        <sz val="12"/>
        <color indexed="10"/>
        <rFont val="Times New Roman"/>
        <family val="1"/>
        <charset val="238"/>
      </rPr>
      <t>G</t>
    </r>
    <r>
      <rPr>
        <sz val="12"/>
        <color indexed="8"/>
        <rFont val="Times New Roman"/>
        <family val="1"/>
        <charset val="238"/>
      </rPr>
      <t>+I</t>
    </r>
  </si>
  <si>
    <r>
      <t>L=B+D+F+</t>
    </r>
    <r>
      <rPr>
        <sz val="12"/>
        <color indexed="10"/>
        <rFont val="Times New Roman"/>
        <family val="1"/>
        <charset val="238"/>
      </rPr>
      <t>H</t>
    </r>
    <r>
      <rPr>
        <sz val="12"/>
        <color indexed="8"/>
        <rFont val="Times New Roman"/>
        <family val="1"/>
        <charset val="238"/>
      </rPr>
      <t>+J</t>
    </r>
  </si>
  <si>
    <r>
      <t xml:space="preserve">zdroj 11S  + </t>
    </r>
    <r>
      <rPr>
        <b/>
        <sz val="12"/>
        <color indexed="10"/>
        <rFont val="Times New Roman"/>
        <family val="1"/>
        <charset val="238"/>
      </rPr>
      <t xml:space="preserve">13S </t>
    </r>
    <r>
      <rPr>
        <b/>
        <sz val="12"/>
        <rFont val="Times New Roman"/>
        <family val="1"/>
        <charset val="238"/>
      </rPr>
      <t>spolu</t>
    </r>
  </si>
  <si>
    <r>
      <t xml:space="preserve">zdroj 11S1; </t>
    </r>
    <r>
      <rPr>
        <b/>
        <sz val="12"/>
        <color indexed="10"/>
        <rFont val="Times New Roman"/>
        <family val="1"/>
        <charset val="238"/>
      </rPr>
      <t>13S1</t>
    </r>
  </si>
  <si>
    <r>
      <t xml:space="preserve">zdroj 11S2; </t>
    </r>
    <r>
      <rPr>
        <b/>
        <sz val="12"/>
        <color indexed="10"/>
        <rFont val="Times New Roman"/>
        <family val="1"/>
        <charset val="238"/>
      </rPr>
      <t>13S2</t>
    </r>
  </si>
  <si>
    <r>
      <t>zdroj 11T  +</t>
    </r>
    <r>
      <rPr>
        <b/>
        <sz val="12"/>
        <color indexed="10"/>
        <rFont val="Times New Roman"/>
        <family val="1"/>
        <charset val="238"/>
      </rPr>
      <t xml:space="preserve"> 13T</t>
    </r>
    <r>
      <rPr>
        <b/>
        <sz val="12"/>
        <rFont val="Times New Roman"/>
        <family val="1"/>
        <charset val="238"/>
      </rPr>
      <t xml:space="preserve"> spolu</t>
    </r>
  </si>
  <si>
    <r>
      <t xml:space="preserve">zdroj 11T1; </t>
    </r>
    <r>
      <rPr>
        <b/>
        <sz val="12"/>
        <color indexed="10"/>
        <rFont val="Times New Roman"/>
        <family val="1"/>
        <charset val="238"/>
      </rPr>
      <t>13T1</t>
    </r>
  </si>
  <si>
    <r>
      <t xml:space="preserve">zdroj 11T2; </t>
    </r>
    <r>
      <rPr>
        <b/>
        <sz val="12"/>
        <color indexed="10"/>
        <rFont val="Times New Roman"/>
        <family val="1"/>
        <charset val="238"/>
      </rPr>
      <t>13T2</t>
    </r>
  </si>
  <si>
    <r>
      <t xml:space="preserve">Spolu </t>
    </r>
    <r>
      <rPr>
        <sz val="12"/>
        <rFont val="Times New Roman"/>
        <family val="1"/>
      </rPr>
      <t>[R1+R6+SUM(R11:R16)+R19+R20+SUM(R34:R39)+SUM</t>
    </r>
    <r>
      <rPr>
        <sz val="12"/>
        <color indexed="10"/>
        <rFont val="Times New Roman"/>
        <family val="1"/>
        <charset val="238"/>
      </rPr>
      <t>(R45:49</t>
    </r>
    <r>
      <rPr>
        <strike/>
        <sz val="12"/>
        <color indexed="10"/>
        <rFont val="Times New Roman"/>
        <family val="1"/>
        <charset val="238"/>
      </rPr>
      <t>51</t>
    </r>
    <r>
      <rPr>
        <sz val="12"/>
        <color indexed="10"/>
        <rFont val="Times New Roman"/>
        <family val="1"/>
        <charset val="238"/>
      </rPr>
      <t>)+51]</t>
    </r>
  </si>
  <si>
    <t>Tabuľka 3a</t>
  </si>
  <si>
    <t>nová tabuľka</t>
  </si>
  <si>
    <t>Tabuľka 5a</t>
  </si>
  <si>
    <t>501 Spotreba materiálu</t>
  </si>
  <si>
    <t>502 Spotreba energie</t>
  </si>
  <si>
    <t>504 Predaný tovar</t>
  </si>
  <si>
    <t>511 Opravy a udržiavanie</t>
  </si>
  <si>
    <t>512 Cestovné</t>
  </si>
  <si>
    <t>513 Náklady na reprezentáciu</t>
  </si>
  <si>
    <t>518 Ostatné služby</t>
  </si>
  <si>
    <t>521 Mzdové náklady</t>
  </si>
  <si>
    <t>524 Zákonné sociálne poistenie a zdravotné poistenie</t>
  </si>
  <si>
    <t>525 Ostatné sociálne poistenie</t>
  </si>
  <si>
    <t>527 Zákonné sociálne náklady</t>
  </si>
  <si>
    <t>528 Ostatné sociálne náklady</t>
  </si>
  <si>
    <t>531 Daň z motorových vozidiel</t>
  </si>
  <si>
    <t>532 Daň z nehnuteľností</t>
  </si>
  <si>
    <t>538 Ostatné dane a poplatky</t>
  </si>
  <si>
    <t>541 Zmluvné pokuty a penále</t>
  </si>
  <si>
    <t>542 Ostatné pokuty a penále</t>
  </si>
  <si>
    <t>543 Odpísanie pohľadávky</t>
  </si>
  <si>
    <t>544 Úroky</t>
  </si>
  <si>
    <t>545 Kurzové straty</t>
  </si>
  <si>
    <t>546 Dary</t>
  </si>
  <si>
    <t>547 Osobitné náklady</t>
  </si>
  <si>
    <t>548 Manká a škody</t>
  </si>
  <si>
    <t>549 Iné ostatné náklady</t>
  </si>
  <si>
    <t>551 Odpisy dlhodobého nehmotného majetku a dlhodobého hmot</t>
  </si>
  <si>
    <t>552 Zostatková cena predaného dlhodobého nehmotného majetku</t>
  </si>
  <si>
    <t>553 Predané cenné papiere</t>
  </si>
  <si>
    <t>554 Predaný materiál</t>
  </si>
  <si>
    <t>555 Náklady na krátkodobý finančný majetok</t>
  </si>
  <si>
    <t>556 Tvorba fondov</t>
  </si>
  <si>
    <t>557 Náklady na precenenie cenných papierov</t>
  </si>
  <si>
    <t>558 Tvorba a zúčtovanie opravných položiek</t>
  </si>
  <si>
    <t>561 Poskytnuté príspevky organizačným zložkám</t>
  </si>
  <si>
    <t>562 Poskytnuté príspevky iným účtovným jednotkám</t>
  </si>
  <si>
    <t>563 Poskytnuté príspevky fyzickým osobám</t>
  </si>
  <si>
    <t>565 Poskytnuté príspevky z podielu zaplatenej dane</t>
  </si>
  <si>
    <t>567 Poskytnuté príspevky z verejnej zbierky</t>
  </si>
  <si>
    <t>Účtová trieda 5 spolu r. 01 až r. 37</t>
  </si>
  <si>
    <t>601 Tržby za vlastné výrobky</t>
  </si>
  <si>
    <t>602 Tržby z predaja služieb</t>
  </si>
  <si>
    <t>604 Tržby za predaný tovar</t>
  </si>
  <si>
    <t>611 Zmena stavu zásob nedokončenej výroby</t>
  </si>
  <si>
    <t>612 Zmena stavu zásob polotovarov</t>
  </si>
  <si>
    <t>613 Zmena stavu zásob výrobkov</t>
  </si>
  <si>
    <t>614 Zmena stavu zásob zvierat</t>
  </si>
  <si>
    <t>621 Aktivácia materiálu a tovaru</t>
  </si>
  <si>
    <t>622 Aktivácia vnútroorganizačných služieb</t>
  </si>
  <si>
    <t>623 Aktivácia dlhodobého nehmotného majetku</t>
  </si>
  <si>
    <t>624 Aktivácia dlhodobého hmotného majetku</t>
  </si>
  <si>
    <t>641 Zmluvné pokuty a penále</t>
  </si>
  <si>
    <t>642 Ostatné pokuty a penále</t>
  </si>
  <si>
    <t>643 Platby za odpísané pohľadávky</t>
  </si>
  <si>
    <t>644 Úroky</t>
  </si>
  <si>
    <t>645 Kurzové zisky</t>
  </si>
  <si>
    <t>646 Prijaté dary</t>
  </si>
  <si>
    <t>647 Osobitné výnosy</t>
  </si>
  <si>
    <t>648 Zákonné poplatky</t>
  </si>
  <si>
    <t>649 Iné ostatné výnosy</t>
  </si>
  <si>
    <t>651 Tržby z predaja dlhodobého nehmotného majetku</t>
  </si>
  <si>
    <t>652 Výnosy z dlhodobého finančného majetku</t>
  </si>
  <si>
    <t>653 Tržby z predaja cenných papierov a podielov</t>
  </si>
  <si>
    <t>654 Tržby z predaja materiálu</t>
  </si>
  <si>
    <t>655 Výnosy z krátkodobého finančného majetku</t>
  </si>
  <si>
    <t>656 Výnosy z použitia fondu</t>
  </si>
  <si>
    <t>657 Výnosy z precenenia cenných papierov</t>
  </si>
  <si>
    <t>658 Výnosy z nájmu majetku</t>
  </si>
  <si>
    <t>661 Prijaté príspevky od organizačných zložiek</t>
  </si>
  <si>
    <t>662 Prijaté príspevky od iných organizácií</t>
  </si>
  <si>
    <t>663 Prijaté príspevky od fyzických osôb</t>
  </si>
  <si>
    <t>664 Prijaté členské príspevky</t>
  </si>
  <si>
    <t>665 Príspevky z podielu zaplatenej dane</t>
  </si>
  <si>
    <t>667 Prijaté príspevky z verejných zbierok</t>
  </si>
  <si>
    <t>691 Dotácie</t>
  </si>
  <si>
    <t>Účtová trieda 6 spolu r. 39 až r. 73</t>
  </si>
  <si>
    <t>Výsledok hospodárenia pred zdanením r. 74 - r. 38</t>
  </si>
  <si>
    <t>591 Daň z príjmov</t>
  </si>
  <si>
    <t>595 Dodatočné odvody dane z príjmov</t>
  </si>
  <si>
    <t>Výsledok hospodárenia po zdanení (r. 75 - (r. 76 + r. 77) )</t>
  </si>
  <si>
    <t>- za vydanie dokladov o absolvovaní štúdia v štátnom jazyku a v jazyku požadovanom študentom a ich kópií  (§ 92 ods. 15 zákona) (účet 649 024)</t>
  </si>
  <si>
    <r>
      <t xml:space="preserve"> - za uznávanie rovnocennosti dokladov o štúdiu (§ 92 ods. 15 zákona) (účet 649 025) </t>
    </r>
    <r>
      <rPr>
        <vertAlign val="superscript"/>
        <sz val="12"/>
        <rFont val="Times New Roman"/>
        <family val="1"/>
        <charset val="238"/>
      </rPr>
      <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</si>
  <si>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</si>
  <si>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2014 a 2015</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</si>
  <si>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2014 a 2015 </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</si>
  <si>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t>
    </r>
    <r>
      <rPr>
        <b/>
        <sz val="14"/>
        <color rgb="FFFF0000"/>
        <rFont val="Times New Roman"/>
        <family val="1"/>
        <charset val="238"/>
      </rPr>
      <t xml:space="preserve">5  </t>
    </r>
    <r>
      <rPr>
        <b/>
        <sz val="14"/>
        <rFont val="Times New Roman"/>
        <family val="1"/>
      </rPr>
      <t xml:space="preserve">na programe 077 </t>
    </r>
  </si>
  <si>
    <r>
      <t>Tabuľka č. 2: Príjmy verejnej vysokej školy v roku 201</t>
    </r>
    <r>
      <rPr>
        <b/>
        <sz val="14"/>
        <color rgb="FFFF0000"/>
        <rFont val="Times New Roman"/>
        <family val="1"/>
        <charset val="238"/>
      </rPr>
      <t xml:space="preserve">5 </t>
    </r>
    <r>
      <rPr>
        <b/>
        <sz val="14"/>
        <rFont val="Times New Roman"/>
        <family val="1"/>
        <charset val="238"/>
      </rPr>
      <t>majúce charakter dotácie okrem príjmov z dotácií 
 z  kapitoly MŠVVaŠ SR a okrem  prostriedkov EÚ  (štrukturálnych  fondov)</t>
    </r>
  </si>
  <si>
    <r>
      <t>Tabuľka č. 18: Príjmy z dotácií verejnej vysokej škole zo štátneho rozpočtu z kapitoly MŠVVaŠ SR 
poskytnuté mimo programu 077 a mimo príjmov z prostriedkov EÚ (zo štrukturálnych fondov) v roku 201</t>
    </r>
    <r>
      <rPr>
        <b/>
        <sz val="14"/>
        <color rgb="FFFF0000"/>
        <rFont val="Times New Roman"/>
        <family val="1"/>
        <charset val="238"/>
      </rPr>
      <t>5</t>
    </r>
    <r>
      <rPr>
        <sz val="14"/>
        <color rgb="FFFF0000"/>
        <rFont val="Times New Roman"/>
        <family val="1"/>
        <charset val="238"/>
      </rPr>
      <t xml:space="preserve"> </t>
    </r>
    <r>
      <rPr>
        <sz val="14"/>
        <rFont val="Times New Roman"/>
        <family val="1"/>
      </rPr>
      <t xml:space="preserve">
</t>
    </r>
  </si>
  <si>
    <r>
      <t>Tabuľka č. 24a: Súvaha k 31. 12. 201</t>
    </r>
    <r>
      <rPr>
        <b/>
        <sz val="14"/>
        <color rgb="FFFF0000"/>
        <rFont val="Times New Roman"/>
        <family val="1"/>
        <charset val="238"/>
      </rPr>
      <t>5</t>
    </r>
    <r>
      <rPr>
        <b/>
        <sz val="14"/>
        <rFont val="Times New Roman"/>
        <family val="1"/>
      </rPr>
      <t xml:space="preserve"> - Strana aktív 1. časť</t>
    </r>
  </si>
  <si>
    <r>
      <t>Tabuľka č. 24b: Súvaha k 31. 12. 201</t>
    </r>
    <r>
      <rPr>
        <b/>
        <sz val="14"/>
        <color rgb="FFFF0000"/>
        <rFont val="Times New Roman"/>
        <family val="1"/>
        <charset val="238"/>
      </rPr>
      <t>5</t>
    </r>
    <r>
      <rPr>
        <b/>
        <sz val="14"/>
        <rFont val="Times New Roman"/>
        <family val="1"/>
      </rPr>
      <t xml:space="preserve"> - Strana aktív 2. časť </t>
    </r>
  </si>
  <si>
    <r>
      <t>Tabuľka č. 25: Súvaha k 31.12. 201</t>
    </r>
    <r>
      <rPr>
        <b/>
        <sz val="14"/>
        <color rgb="FFFF0000"/>
        <rFont val="Times New Roman"/>
        <family val="1"/>
        <charset val="238"/>
      </rPr>
      <t>5</t>
    </r>
    <r>
      <rPr>
        <b/>
        <sz val="14"/>
        <rFont val="Times New Roman"/>
        <family val="1"/>
      </rPr>
      <t xml:space="preserve"> - Strana pasív </t>
    </r>
  </si>
  <si>
    <r>
      <t xml:space="preserve">Ostatné dlhodobé záväzky </t>
    </r>
    <r>
      <rPr>
        <sz val="9"/>
        <rFont val="Times New Roman"/>
        <family val="1"/>
        <charset val="238"/>
      </rPr>
      <t xml:space="preserve"> </t>
    </r>
    <r>
      <rPr>
        <sz val="12"/>
        <rFont val="Times New Roman"/>
        <family val="1"/>
        <charset val="238"/>
      </rPr>
      <t>(373 AÚ+ 479 AÚ)</t>
    </r>
  </si>
  <si>
    <r>
      <t>Údaje v T18_R1 sú kontrolované na  rozpis bežnej a kapitálovej dotácie na programe 06K v roku 201</t>
    </r>
    <r>
      <rPr>
        <sz val="12"/>
        <color rgb="FF00B050"/>
        <rFont val="Times New Roman"/>
        <family val="1"/>
        <charset val="238"/>
      </rPr>
      <t>5</t>
    </r>
    <r>
      <rPr>
        <sz val="12"/>
        <rFont val="Times New Roman"/>
        <family val="1"/>
        <charset val="238"/>
      </rPr>
      <t xml:space="preserve"> poskytnuté vysokým školám mimo "dotačnej zmluvy" prostredníctvom  APVV resp. SVaT. 
Údaje v T18_R7 a R8 sú kontrolované na rozpis bežnej dotácie na podrograme 05T 08 a prvku 021 02 03 v roku 201</t>
    </r>
    <r>
      <rPr>
        <sz val="12"/>
        <color rgb="FF00B050"/>
        <rFont val="Times New Roman"/>
        <family val="1"/>
        <charset val="238"/>
      </rPr>
      <t>5</t>
    </r>
    <r>
      <rPr>
        <sz val="12"/>
        <rFont val="Times New Roman"/>
        <family val="1"/>
        <charset val="238"/>
      </rPr>
      <t xml:space="preserve">, poskytnuté vysokým školám mimo "dotačnej zmluvy" prostredníctvom sekcie medzinárodnej spolupráce.
</t>
    </r>
  </si>
  <si>
    <r>
      <t>Rozdiel 201</t>
    </r>
    <r>
      <rPr>
        <b/>
        <sz val="14"/>
        <color rgb="FFFF0000"/>
        <rFont val="Times New Roman"/>
        <family val="1"/>
        <charset val="238"/>
      </rPr>
      <t>5</t>
    </r>
    <r>
      <rPr>
        <b/>
        <sz val="14"/>
        <rFont val="Times New Roman"/>
        <family val="1"/>
      </rPr>
      <t>-201</t>
    </r>
    <r>
      <rPr>
        <b/>
        <sz val="14"/>
        <color rgb="FFFF0000"/>
        <rFont val="Times New Roman"/>
        <family val="1"/>
        <charset val="238"/>
      </rPr>
      <t>4</t>
    </r>
  </si>
  <si>
    <t>Rozdiel 2015-2014</t>
  </si>
  <si>
    <r>
      <t>Tabuľka č. 4: Výnosy verejnej vysokej školy zo školného a z poplatkov spojených so štúdiom  
v rokoch 201</t>
    </r>
    <r>
      <rPr>
        <b/>
        <sz val="14"/>
        <color rgb="FFFF0000"/>
        <rFont val="Times New Roman"/>
        <family val="1"/>
        <charset val="238"/>
      </rPr>
      <t xml:space="preserve">4 </t>
    </r>
    <r>
      <rPr>
        <b/>
        <sz val="14"/>
        <rFont val="Times New Roman"/>
        <family val="1"/>
        <charset val="238"/>
      </rPr>
      <t>a 201</t>
    </r>
    <r>
      <rPr>
        <b/>
        <sz val="14"/>
        <color rgb="FFFF0000"/>
        <rFont val="Times New Roman"/>
        <family val="1"/>
        <charset val="238"/>
      </rPr>
      <t xml:space="preserve">5 </t>
    </r>
  </si>
  <si>
    <r>
      <t xml:space="preserve"> - cudzinci podľa prechodných ustanovení </t>
    </r>
    <r>
      <rPr>
        <vertAlign val="superscript"/>
        <sz val="12"/>
        <color theme="1"/>
        <rFont val="Times New Roman"/>
        <family val="1"/>
      </rPr>
      <t>1)</t>
    </r>
  </si>
  <si>
    <t xml:space="preserve">*) </t>
  </si>
  <si>
    <r>
      <t>Tabuľka č. 5: Náklady verejnej vysokej školy v rokoch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5</t>
    </r>
  </si>
  <si>
    <t>Odpisy, predaný majetok a opravné položky (účtová skupina 55) [SUM(R85:R92)]</t>
  </si>
  <si>
    <r>
      <t xml:space="preserve">Spolu </t>
    </r>
    <r>
      <rPr>
        <sz val="12"/>
        <rFont val="Times New Roman"/>
        <family val="1"/>
      </rPr>
      <t>[R1+R14+R21+R22+R27+R35+R38+R39+R55+SUM (R61:R63) +SUM (R70:R74)+R84+R93+R94]</t>
    </r>
  </si>
  <si>
    <r>
      <t>Tabuľka č. 6: Zamestnanci a náklady na mzdy verejnej vysokej školy v roku 201</t>
    </r>
    <r>
      <rPr>
        <b/>
        <sz val="14"/>
        <color rgb="FFFF0000"/>
        <rFont val="Times New Roman"/>
        <family val="1"/>
        <charset val="238"/>
      </rPr>
      <t>5</t>
    </r>
  </si>
  <si>
    <r>
      <t>Priemerný evidenčný prepočítaný počet zamestnancov za rok 201</t>
    </r>
    <r>
      <rPr>
        <b/>
        <sz val="12"/>
        <color rgb="FFFF0000"/>
        <rFont val="Times New Roman"/>
        <family val="1"/>
        <charset val="238"/>
      </rPr>
      <t>5</t>
    </r>
  </si>
  <si>
    <r>
      <t>Tabuľka č. 8: Údaje o systéme sociálnej podpory - časť  sociálne štipendiá  (§ 96 zákona) 
za roky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5</t>
    </r>
  </si>
  <si>
    <t>Čerpanie kapitálovej dotácie v roku 2015
zo štátneho rozpočtu</t>
  </si>
  <si>
    <t xml:space="preserve">Čerpanie bežnej dotácie v roku 2015 prostredníctvom fondu reprodukcie </t>
  </si>
  <si>
    <r>
      <t xml:space="preserve">Čerpanie kapitálovej dotácie v roku 2015
</t>
    </r>
    <r>
      <rPr>
        <b/>
        <sz val="11"/>
        <color indexed="8"/>
        <rFont val="Times New Roman"/>
        <family val="1"/>
      </rPr>
      <t>z prostriedkov EÚ (štrukturálnych fondov)</t>
    </r>
  </si>
  <si>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 xml:space="preserve">5 </t>
    </r>
  </si>
  <si>
    <r>
      <t>Stav k 31. 12. 201</t>
    </r>
    <r>
      <rPr>
        <b/>
        <sz val="14"/>
        <color rgb="FFFF0000"/>
        <rFont val="Times New Roman"/>
        <family val="1"/>
        <charset val="238"/>
      </rPr>
      <t>4</t>
    </r>
  </si>
  <si>
    <r>
      <t>Stav k 31. 12. 201</t>
    </r>
    <r>
      <rPr>
        <b/>
        <sz val="14"/>
        <color rgb="FFFF0000"/>
        <rFont val="Times New Roman"/>
        <family val="1"/>
        <charset val="238"/>
      </rPr>
      <t>5</t>
    </r>
  </si>
  <si>
    <r>
      <t>Tabuľka č. 22: Výnosy verejnej vysokej školy v roku 201</t>
    </r>
    <r>
      <rPr>
        <b/>
        <sz val="14"/>
        <color rgb="FFFF0000"/>
        <rFont val="Times New Roman"/>
        <family val="1"/>
        <charset val="238"/>
      </rPr>
      <t>5</t>
    </r>
    <r>
      <rPr>
        <b/>
        <sz val="14"/>
        <rFont val="Times New Roman"/>
        <family val="1"/>
        <charset val="238"/>
      </rPr>
      <t xml:space="preserve"> v oblasti sociálnej podpory študentov </t>
    </r>
  </si>
  <si>
    <t>Výnosy
v hlavnej činnosti
2014</t>
  </si>
  <si>
    <r>
      <t>Výnosy
hlavnej činnosti
2015</t>
    </r>
    <r>
      <rPr>
        <sz val="12"/>
        <color indexed="10"/>
        <rFont val="Times New Roman"/>
        <family val="1"/>
        <charset val="238"/>
      </rPr>
      <t xml:space="preserve"> </t>
    </r>
  </si>
  <si>
    <r>
      <t>Tabuľka č .23:  Náklady verejnej vysokej školy  v roku 201</t>
    </r>
    <r>
      <rPr>
        <b/>
        <sz val="14"/>
        <color rgb="FFFF0000"/>
        <rFont val="Times New Roman"/>
        <family val="1"/>
        <charset val="238"/>
      </rPr>
      <t>5</t>
    </r>
    <r>
      <rPr>
        <b/>
        <sz val="14"/>
        <rFont val="Times New Roman"/>
        <family val="1"/>
        <charset val="238"/>
      </rPr>
      <t xml:space="preserve"> v oblasti sociálnej podpory študentov </t>
    </r>
  </si>
  <si>
    <t>Náklady
hlavnej činnosti
2015</t>
  </si>
  <si>
    <r>
      <t>Rozdiel 2015-2014</t>
    </r>
    <r>
      <rPr>
        <sz val="12"/>
        <color indexed="10"/>
        <rFont val="Times New Roman"/>
        <family val="1"/>
        <charset val="238"/>
      </rPr>
      <t xml:space="preserve"> </t>
    </r>
  </si>
  <si>
    <r>
      <t>výnosy verejnej vysokej školy v roku 201</t>
    </r>
    <r>
      <rPr>
        <sz val="12"/>
        <color rgb="FFFF0000"/>
        <rFont val="Times New Roman"/>
        <family val="1"/>
        <charset val="238"/>
      </rPr>
      <t xml:space="preserve">5 </t>
    </r>
    <r>
      <rPr>
        <sz val="12"/>
        <rFont val="Times New Roman"/>
        <family val="1"/>
        <charset val="238"/>
      </rPr>
      <t>v oblasti sociálnej podpory študentov</t>
    </r>
  </si>
  <si>
    <r>
      <t>náklady verejnej vysokej školy  v roku 201</t>
    </r>
    <r>
      <rPr>
        <sz val="12"/>
        <color rgb="FFFF0000"/>
        <rFont val="Times New Roman"/>
        <family val="1"/>
        <charset val="238"/>
      </rPr>
      <t xml:space="preserve">5 </t>
    </r>
    <r>
      <rPr>
        <sz val="12"/>
        <rFont val="Times New Roman"/>
        <family val="1"/>
        <charset val="238"/>
      </rPr>
      <t>v oblasti sociálnej podpory študentov</t>
    </r>
  </si>
  <si>
    <r>
      <t>súvaha k 31.12.201</t>
    </r>
    <r>
      <rPr>
        <sz val="12"/>
        <color indexed="10"/>
        <rFont val="Times New Roman"/>
        <family val="1"/>
        <charset val="238"/>
      </rPr>
      <t xml:space="preserve">5 </t>
    </r>
    <r>
      <rPr>
        <sz val="12"/>
        <color indexed="8"/>
        <rFont val="Times New Roman"/>
        <family val="1"/>
        <charset val="238"/>
      </rPr>
      <t xml:space="preserve">- Strana aktív 
1. a 2. časť </t>
    </r>
  </si>
  <si>
    <r>
      <t>súvaha  k 31.12.201</t>
    </r>
    <r>
      <rPr>
        <sz val="12"/>
        <color indexed="10"/>
        <rFont val="Times New Roman"/>
        <family val="1"/>
        <charset val="238"/>
      </rPr>
      <t>5</t>
    </r>
    <r>
      <rPr>
        <sz val="12"/>
        <color indexed="8"/>
        <rFont val="Times New Roman"/>
        <family val="1"/>
        <charset val="238"/>
      </rPr>
      <t xml:space="preserve"> - Strana pasív</t>
    </r>
  </si>
  <si>
    <r>
      <t>Zmeny tabuliek výročnej správy o hospodárení za rok 201</t>
    </r>
    <r>
      <rPr>
        <b/>
        <sz val="14"/>
        <color indexed="10"/>
        <rFont val="Times New Roman"/>
        <family val="1"/>
        <charset val="238"/>
      </rPr>
      <t xml:space="preserve">5 </t>
    </r>
    <r>
      <rPr>
        <b/>
        <sz val="14"/>
        <rFont val="Times New Roman"/>
        <family val="1"/>
        <charset val="238"/>
      </rPr>
      <t>v porovnaní s rokom 201</t>
    </r>
    <r>
      <rPr>
        <b/>
        <sz val="14"/>
        <color indexed="10"/>
        <rFont val="Times New Roman"/>
        <family val="1"/>
        <charset val="238"/>
      </rPr>
      <t>4</t>
    </r>
  </si>
  <si>
    <r>
      <t>Obsah tabuľkovej prílohy výročnej správy o hospodárení verejnej vysokej školy za rok 201</t>
    </r>
    <r>
      <rPr>
        <b/>
        <u/>
        <sz val="13"/>
        <color indexed="10"/>
        <rFont val="Times New Roman"/>
        <family val="1"/>
        <charset val="238"/>
      </rPr>
      <t>5</t>
    </r>
  </si>
  <si>
    <r>
      <t>Výnosy verejnej vysokej školy zo školného a z poplatkov spojených so štúdiom v rokoch 201</t>
    </r>
    <r>
      <rPr>
        <sz val="12"/>
        <color indexed="10"/>
        <rFont val="Times New Roman"/>
        <family val="1"/>
        <charset val="238"/>
      </rPr>
      <t xml:space="preserve">4 </t>
    </r>
    <r>
      <rPr>
        <sz val="12"/>
        <rFont val="Times New Roman"/>
        <family val="1"/>
        <charset val="238"/>
      </rPr>
      <t>a 201</t>
    </r>
    <r>
      <rPr>
        <sz val="12"/>
        <color indexed="10"/>
        <rFont val="Times New Roman"/>
        <family val="1"/>
        <charset val="238"/>
      </rPr>
      <t>5</t>
    </r>
  </si>
  <si>
    <r>
      <t>Náklady verejnej vysokej školy v rokoch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</si>
  <si>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Zamestnanci a náklady na mzdy verejnej vysokej školy v roku 201</t>
    </r>
    <r>
      <rPr>
        <sz val="12"/>
        <color indexed="10"/>
        <rFont val="Times New Roman"/>
        <family val="1"/>
        <charset val="238"/>
      </rPr>
      <t>5</t>
    </r>
  </si>
  <si>
    <r>
      <t>Náklady verejnej vysokej školy na štipendiá interných doktorandov v roku 201</t>
    </r>
    <r>
      <rPr>
        <sz val="12"/>
        <color indexed="10"/>
        <rFont val="Times New Roman"/>
        <family val="1"/>
        <charset val="238"/>
      </rPr>
      <t>5</t>
    </r>
  </si>
  <si>
    <r>
      <t>Údaje o systéme sociálnej podpory  - časť  sociálne štipendiá  (§ 96 zákona) za roky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</si>
  <si>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</si>
  <si>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</si>
  <si>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Zdroje verejnej vysokej školy na obstaranie a technické zhodnotenie dlhodobého  majetku v rokoch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</si>
  <si>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Výdavky verejnej vysokej školy na obstaranie a technické zhodnotenie dlhodobého majetku v roku 201</t>
    </r>
    <r>
      <rPr>
        <sz val="12"/>
        <color indexed="10"/>
        <rFont val="Times New Roman"/>
        <family val="1"/>
        <charset val="238"/>
      </rPr>
      <t>5</t>
    </r>
  </si>
  <si>
    <r>
      <t>Stav a vývoj finančných fondov verejnej vysokej školy v rokoch 201</t>
    </r>
    <r>
      <rPr>
        <sz val="12"/>
        <color indexed="10"/>
        <rFont val="Times New Roman"/>
        <family val="1"/>
        <charset val="238"/>
      </rPr>
      <t xml:space="preserve">4 </t>
    </r>
    <r>
      <rPr>
        <sz val="12"/>
        <rFont val="Times New Roman"/>
        <family val="1"/>
        <charset val="238"/>
      </rPr>
      <t>a 201</t>
    </r>
    <r>
      <rPr>
        <sz val="12"/>
        <color indexed="10"/>
        <rFont val="Times New Roman"/>
        <family val="1"/>
        <charset val="238"/>
      </rPr>
      <t>5</t>
    </r>
  </si>
  <si>
    <r>
      <t>Príjmy verejnej vysokej školy z prostriedkov EÚ a z prostriedkov na ich spolufinancovanie zo štátneho rozpočtu z kapitoly MŠVVaŠ SR a z iných kapitol štátneho rozpočtu v roku 201</t>
    </r>
    <r>
      <rPr>
        <sz val="12"/>
        <color indexed="10"/>
        <rFont val="Times New Roman"/>
        <family val="1"/>
        <charset val="238"/>
      </rPr>
      <t>5</t>
    </r>
  </si>
  <si>
    <r>
      <t>Štipendiá z vlastných zdrojov podľa § 97 zákona v rokoch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</si>
  <si>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Motivačné štipendiá  v rokoch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r>
      <rPr>
        <sz val="12"/>
        <rFont val="Times New Roman"/>
        <family val="1"/>
        <charset val="238"/>
      </rPr>
      <t xml:space="preserve"> (v zmysle § 96a  zákona ) </t>
    </r>
  </si>
  <si>
    <r>
      <t>Štruktúra účtu 384 - výnosy budúcich období v rokoch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</si>
  <si>
    <r>
      <t>Výnosy verejnej vysokej školy v roku 201</t>
    </r>
    <r>
      <rPr>
        <sz val="12"/>
        <color indexed="10"/>
        <rFont val="Times New Roman"/>
        <family val="1"/>
        <charset val="238"/>
      </rPr>
      <t>5</t>
    </r>
    <r>
      <rPr>
        <sz val="12"/>
        <rFont val="Times New Roman"/>
        <family val="1"/>
        <charset val="238"/>
      </rPr>
      <t xml:space="preserve"> v oblasti sociálnej podpory študentov</t>
    </r>
  </si>
  <si>
    <r>
      <t>Náklady verejnej vysokej školy  v roku 201</t>
    </r>
    <r>
      <rPr>
        <sz val="12"/>
        <color indexed="10"/>
        <rFont val="Times New Roman"/>
        <family val="1"/>
        <charset val="238"/>
      </rPr>
      <t xml:space="preserve">5 </t>
    </r>
    <r>
      <rPr>
        <sz val="12"/>
        <rFont val="Times New Roman"/>
        <family val="1"/>
        <charset val="238"/>
      </rPr>
      <t>v oblasti sociálnej podpory študentov</t>
    </r>
  </si>
  <si>
    <t>Tabuľka č. 3: Výnosy verejnej vysokej školy v rokoch 2014 a 2015</t>
  </si>
  <si>
    <t>zmenená analytika v niektorých riadkoch</t>
  </si>
  <si>
    <r>
      <t>Vysvetlivky k tabuľkám výročnej správy o hospodárení verejnej vysokej školy za rok 201</t>
    </r>
    <r>
      <rPr>
        <b/>
        <sz val="14"/>
        <color indexed="10"/>
        <rFont val="Times New Roman"/>
        <family val="1"/>
        <charset val="238"/>
      </rPr>
      <t>5</t>
    </r>
  </si>
  <si>
    <r>
      <t>Ak nie je uvedené inak, všetky údaje o výške finančných prostriedkov  z roku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r>
      <rPr>
        <sz val="12"/>
        <rFont val="Times New Roman"/>
        <family val="1"/>
        <charset val="238"/>
      </rPr>
      <t xml:space="preserve">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</si>
  <si>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Údaje vychádzajú z platného analytického členenia účtov   na rok 201</t>
    </r>
    <r>
      <rPr>
        <b/>
        <sz val="12"/>
        <color indexed="10"/>
        <rFont val="Times New Roman"/>
        <family val="1"/>
        <charset val="238"/>
      </rPr>
      <t>5</t>
    </r>
    <r>
      <rPr>
        <b/>
        <sz val="12"/>
        <rFont val="Times New Roman"/>
        <family val="1"/>
        <charset val="238"/>
      </rPr>
      <t>. Ak vysoká škola používa na niektoré položky nákladov viac analytických účtov (napr.ak analyticky rozlišuje náklady, ktoré budú refundované príp.refakturované) uvedie sa v príslušnom riadku stav všetkých účtov prislúchajúcich k príslušnej vecnej položke.</t>
    </r>
  </si>
  <si>
    <t>T3a_V1</t>
  </si>
  <si>
    <r>
      <t>Údaje vychádzajú z platného analytického členenia účtov  na rok 201</t>
    </r>
    <r>
      <rPr>
        <b/>
        <sz val="12"/>
        <color indexed="10"/>
        <rFont val="Times New Roman"/>
        <family val="1"/>
        <charset val="238"/>
      </rPr>
      <t>5</t>
    </r>
    <r>
      <rPr>
        <b/>
        <sz val="12"/>
        <rFont val="Times New Roman"/>
        <family val="1"/>
        <charset val="238"/>
      </rPr>
      <t>.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r>
  </si>
  <si>
    <t xml:space="preserve">Riadky 12, 13 sa v roku  2014 nevypĺňajú a údaje z nich sa uvádzajú do riadku 11, v roku 2015 sa vypĺňajú. </t>
  </si>
  <si>
    <r>
      <t>Minimálna výška prídelu do štipendijného fondu v roku 201</t>
    </r>
    <r>
      <rPr>
        <b/>
        <sz val="12"/>
        <color rgb="FFFF0000"/>
        <rFont val="Times New Roman"/>
        <family val="1"/>
        <charset val="238"/>
      </rPr>
      <t>4</t>
    </r>
    <r>
      <rPr>
        <b/>
        <sz val="12"/>
        <rFont val="Times New Roman"/>
        <family val="1"/>
        <charset val="238"/>
      </rPr>
      <t xml:space="preserve"> a 201</t>
    </r>
    <r>
      <rPr>
        <b/>
        <sz val="12"/>
        <color rgb="FFFF0000"/>
        <rFont val="Times New Roman"/>
        <family val="1"/>
        <charset val="238"/>
      </rPr>
      <t xml:space="preserve">5 </t>
    </r>
    <r>
      <rPr>
        <b/>
        <sz val="12"/>
        <rFont val="Times New Roman"/>
        <family val="1"/>
        <charset val="238"/>
      </rPr>
      <t>je 20 % príjmov zo školného.</t>
    </r>
  </si>
  <si>
    <t>T5a_V1</t>
  </si>
  <si>
    <r>
      <t>V stĺpcoch A, B, C uvedie vysoká škola priemerný evidenčný prepočítaný počet zamestnancov za rok 201</t>
    </r>
    <r>
      <rPr>
        <sz val="12"/>
        <color indexed="10"/>
        <rFont val="Times New Roman"/>
        <family val="1"/>
        <charset val="238"/>
      </rPr>
      <t xml:space="preserve">5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</si>
  <si>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201</t>
    </r>
    <r>
      <rPr>
        <sz val="12"/>
        <color indexed="10"/>
        <rFont val="Times New Roman"/>
        <family val="1"/>
        <charset val="238"/>
      </rPr>
      <t xml:space="preserve">5 </t>
    </r>
    <r>
      <rPr>
        <sz val="12"/>
        <rFont val="Times New Roman"/>
        <family val="1"/>
        <charset val="238"/>
      </rPr>
      <t>platených z dotácie MŠVVaŠ SR, t.j. z prostriedkov uvedených v stĺpci F.</t>
    </r>
  </si>
  <si>
    <r>
      <t>V stĺpci C uvedie vysoká škola priemerný evidenčný prepočítaný počet zamestnancov za rok 201</t>
    </r>
    <r>
      <rPr>
        <sz val="12"/>
        <color indexed="10"/>
        <rFont val="Times New Roman"/>
        <family val="1"/>
        <charset val="238"/>
      </rPr>
      <t xml:space="preserve">5 </t>
    </r>
    <r>
      <rPr>
        <sz val="12"/>
        <rFont val="Times New Roman"/>
        <family val="1"/>
        <charset val="238"/>
      </rPr>
      <t xml:space="preserve">platených z iných zdrojov, t. j.  z prostriedkov uvedených v stĺpci G. Príklad: Zamestnanci platení z podnikateľskej činnosti. </t>
    </r>
  </si>
  <si>
    <t>T6a_V1</t>
  </si>
  <si>
    <r>
      <t>Uvedie sa objem prijatej kapitálovej dotácie z rozpočtu kapitoly MŠVVaŠ SR a z iných rozpočtových kapitol v roku 201</t>
    </r>
    <r>
      <rPr>
        <sz val="12"/>
        <color indexed="10"/>
        <rFont val="Times New Roman"/>
        <family val="1"/>
        <charset val="238"/>
      </rPr>
      <t xml:space="preserve">5 </t>
    </r>
    <r>
      <rPr>
        <sz val="12"/>
        <color indexed="8"/>
        <rFont val="Times New Roman"/>
        <family val="1"/>
        <charset val="238"/>
      </rPr>
      <t>zo zdroja 111 (kapitálová dotácia, ktorá bola verejnej vysokej škole poukázaná na účet (cash) v sledovanom období,  účet 346002 - strana DAL)</t>
    </r>
  </si>
  <si>
    <r>
      <t>Tabuľka č. 12 poskytuje informácie o štruktúre a objeme výdavkov, ktoré verejná vysoká škola  použila na obstaranie a technické zhodnotenie dlhodobého majetku v roku 201</t>
    </r>
    <r>
      <rPr>
        <b/>
        <sz val="12"/>
        <color indexed="10"/>
        <rFont val="Times New Roman"/>
        <family val="1"/>
        <charset val="238"/>
      </rPr>
      <t>5</t>
    </r>
    <r>
      <rPr>
        <b/>
        <sz val="12"/>
        <rFont val="Times New Roman"/>
        <family val="1"/>
        <charset val="238"/>
      </rPr>
      <t>.</t>
    </r>
  </si>
  <si>
    <r>
      <t>Výdavky na obstaranie majetku kryté v priebehu roku 201</t>
    </r>
    <r>
      <rPr>
        <sz val="12"/>
        <color indexed="10"/>
        <rFont val="Times New Roman"/>
        <family val="1"/>
        <charset val="238"/>
      </rPr>
      <t xml:space="preserve">5 </t>
    </r>
    <r>
      <rPr>
        <sz val="12"/>
        <rFont val="Times New Roman"/>
        <family val="1"/>
        <charset val="238"/>
      </rPr>
      <t xml:space="preserve">z úveru. Pri čerpaní týchto prostriedkov uviesť v komentári aj rok získania úveru. </t>
    </r>
  </si>
  <si>
    <r>
      <t>Tabuľka č. 13 poskytuje informácie o stave a vývoji finančných fondov verejnej vysokej školy v rokoch 201</t>
    </r>
    <r>
      <rPr>
        <b/>
        <sz val="12"/>
        <color indexed="10"/>
        <rFont val="Times New Roman"/>
        <family val="1"/>
        <charset val="238"/>
      </rPr>
      <t>4</t>
    </r>
    <r>
      <rPr>
        <b/>
        <sz val="12"/>
        <rFont val="Times New Roman"/>
        <family val="1"/>
        <charset val="238"/>
      </rPr>
      <t xml:space="preserve"> a 201</t>
    </r>
    <r>
      <rPr>
        <b/>
        <sz val="12"/>
        <color indexed="10"/>
        <rFont val="Times New Roman"/>
        <family val="1"/>
        <charset val="238"/>
      </rPr>
      <t>5</t>
    </r>
    <r>
      <rPr>
        <b/>
        <sz val="12"/>
        <rFont val="Times New Roman"/>
        <family val="1"/>
        <charset val="238"/>
      </rPr>
      <t>.</t>
    </r>
  </si>
  <si>
    <r>
      <t>Uvedú sa sumárne stavy ostatných  fondov, ktoré vysoká škola vytvorila za roky 201</t>
    </r>
    <r>
      <rPr>
        <sz val="12"/>
        <color indexed="10"/>
        <rFont val="Times New Roman"/>
        <family val="1"/>
        <charset val="238"/>
      </rPr>
      <t xml:space="preserve">4 </t>
    </r>
    <r>
      <rPr>
        <sz val="12"/>
        <rFont val="Times New Roman"/>
        <family val="1"/>
        <charset val="238"/>
      </rPr>
      <t>a 201</t>
    </r>
    <r>
      <rPr>
        <sz val="12"/>
        <color indexed="10"/>
        <rFont val="Times New Roman"/>
        <family val="1"/>
        <charset val="238"/>
      </rPr>
      <t>5</t>
    </r>
    <r>
      <rPr>
        <sz val="12"/>
        <rFont val="Times New Roman"/>
        <family val="1"/>
        <charset val="238"/>
      </rPr>
      <t xml:space="preserve"> v zmysle §16a ods. 1 zákona č. 131/2002 Z. z. o vysokých školách v znení neskorších predpisov.</t>
    </r>
  </si>
  <si>
    <r>
      <t>Tabuľka č. 17 obsahuje informácie o celkovom objeme príjmov z dotácií, poskytnutých verejnej vysokej škole v roku 201</t>
    </r>
    <r>
      <rPr>
        <b/>
        <sz val="12"/>
        <color indexed="10"/>
        <rFont val="Times New Roman"/>
        <family val="1"/>
        <charset val="238"/>
      </rPr>
      <t xml:space="preserve">5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</si>
  <si>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r>
      <t>Ak VVŠ obdržala finančné prostriedky aj z inej kapitoly štátneho rozpočtu, uvádzajú sa osobitne. Tieto dotácie sa evidujú na zdrojoch podľa platnej rozpočtovej klasifikácie na rok 201</t>
    </r>
    <r>
      <rPr>
        <sz val="12"/>
        <color indexed="10"/>
        <rFont val="Times New Roman"/>
        <family val="1"/>
        <charset val="238"/>
      </rPr>
      <t>5</t>
    </r>
    <r>
      <rPr>
        <sz val="12"/>
        <rFont val="Times New Roman"/>
        <family val="1"/>
        <charset val="238"/>
      </rPr>
      <t xml:space="preserve"> a nie sú súčasťou dotácií, vykazovaných v T2_R1.  </t>
    </r>
  </si>
  <si>
    <r>
      <t>Súvzťažnosti tabuliek výročnej správy o hospodárení verejnej vysokej školy za rok 201</t>
    </r>
    <r>
      <rPr>
        <b/>
        <sz val="14"/>
        <color indexed="10"/>
        <rFont val="Times New Roman"/>
        <family val="1"/>
        <charset val="238"/>
      </rPr>
      <t>5</t>
    </r>
  </si>
  <si>
    <t>T3_R21_SA (SC) = T4_R1_SA (SB),
T3_R22_SA (SC) = T4_R7_SA (SB)</t>
  </si>
  <si>
    <r>
      <t xml:space="preserve">Výnosy sú kontrolované na údaje z výkazníctva - výkaz ziskov a strát, časť </t>
    </r>
    <r>
      <rPr>
        <b/>
        <sz val="12"/>
        <rFont val="Times New Roman"/>
        <family val="1"/>
        <charset val="238"/>
      </rPr>
      <t>výnosy</t>
    </r>
    <r>
      <rPr>
        <sz val="12"/>
        <rFont val="Times New Roman"/>
        <family val="1"/>
        <charset val="238"/>
      </rPr>
      <t>. 
Údaje v T3 z roku 201</t>
    </r>
    <r>
      <rPr>
        <sz val="12"/>
        <color indexed="10"/>
        <rFont val="Times New Roman"/>
        <family val="1"/>
        <charset val="238"/>
      </rPr>
      <t xml:space="preserve">4 </t>
    </r>
    <r>
      <rPr>
        <sz val="12"/>
        <rFont val="Times New Roman"/>
        <family val="1"/>
        <charset val="238"/>
      </rPr>
      <t xml:space="preserve"> a údaje z roku 201</t>
    </r>
    <r>
      <rPr>
        <sz val="12"/>
        <color indexed="10"/>
        <rFont val="Times New Roman"/>
        <family val="1"/>
        <charset val="238"/>
      </rPr>
      <t>5</t>
    </r>
    <r>
      <rPr>
        <sz val="12"/>
        <rFont val="Times New Roman"/>
        <family val="1"/>
        <charset val="238"/>
      </rPr>
      <t xml:space="preserve"> sa uvádzajú v eurách s presnosťou na dve desatinné miestá ( </t>
    </r>
    <r>
      <rPr>
        <i/>
        <sz val="12"/>
        <rFont val="Times New Roman"/>
        <family val="1"/>
        <charset val="238"/>
      </rPr>
      <t>pričom zobrazenie tabuliek je nastavené na Eur)</t>
    </r>
    <r>
      <rPr>
        <sz val="12"/>
        <rFont val="Times New Roman"/>
        <family val="1"/>
        <charset val="238"/>
      </rPr>
      <t>. 
Výnosy zo školného, resp. z poplatkov  spojených so štúdiom za hlavnú činnosť v T3_R21, R22 sa taktiež kontrolujú na T4_R1_SB a T4_R</t>
    </r>
    <r>
      <rPr>
        <sz val="12"/>
        <color indexed="10"/>
        <rFont val="Times New Roman"/>
        <family val="1"/>
        <charset val="238"/>
      </rPr>
      <t>7</t>
    </r>
    <r>
      <rPr>
        <sz val="12"/>
        <rFont val="Times New Roman"/>
        <family val="1"/>
        <charset val="238"/>
      </rPr>
      <t>_SB.</t>
    </r>
  </si>
  <si>
    <t>T4_R1_SA (SB) = T3_R21_SA (SC),
T4_R7_SA (SB) = T3_R22_SA (SC) 
T4_R15_SA (SB) =   T13_R9_SE (SF)</t>
  </si>
  <si>
    <t>Údaje v T4 sú kontrolované na údaje z T3, a to na výnosy z hlavnej činnosti - školné (T3_R21), poplatky spojené so štúdiom (T3_R22). 
Údaj  v R15 - návrh na prídel do štipendijného fondu musí byť minimálne vo výške vykazovanom na riadku R10 - základ pre prídel do štipendijného fondu.</t>
  </si>
  <si>
    <r>
      <t xml:space="preserve">Náklady sú kontrolované na údaje z výkazníctva - výkaz ziskov a strát, časť </t>
    </r>
    <r>
      <rPr>
        <b/>
        <sz val="12"/>
        <rFont val="Times New Roman"/>
        <family val="1"/>
        <charset val="238"/>
      </rPr>
      <t>náklady</t>
    </r>
    <r>
      <rPr>
        <sz val="12"/>
        <rFont val="Times New Roman"/>
        <family val="1"/>
        <charset val="238"/>
      </rPr>
      <t>.  
Obdobne ako  pri T3 sa  údaje  z roku 201</t>
    </r>
    <r>
      <rPr>
        <sz val="12"/>
        <color indexed="10"/>
        <rFont val="Times New Roman"/>
        <family val="1"/>
        <charset val="238"/>
      </rPr>
      <t>4</t>
    </r>
    <r>
      <rPr>
        <sz val="12"/>
        <rFont val="Times New Roman"/>
        <family val="1"/>
        <charset val="238"/>
      </rPr>
      <t xml:space="preserve"> a údaje z roku 201</t>
    </r>
    <r>
      <rPr>
        <sz val="12"/>
        <color indexed="10"/>
        <rFont val="Times New Roman"/>
        <family val="1"/>
        <charset val="238"/>
      </rPr>
      <t>5</t>
    </r>
    <r>
      <rPr>
        <sz val="12"/>
        <rFont val="Times New Roman"/>
        <family val="1"/>
        <charset val="238"/>
      </rPr>
      <t xml:space="preserve"> sa uvádzajú v eurách.
Za oblasť miezd sú údaje za rok 201</t>
    </r>
    <r>
      <rPr>
        <sz val="12"/>
        <color indexed="10"/>
        <rFont val="Times New Roman"/>
        <family val="1"/>
        <charset val="238"/>
      </rPr>
      <t>5</t>
    </r>
    <r>
      <rPr>
        <sz val="12"/>
        <rFont val="Times New Roman"/>
        <family val="1"/>
        <charset val="238"/>
      </rPr>
      <t xml:space="preserve"> - účet 521 (R55)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 sa kontrolujú na údaje z T7_R1</t>
    </r>
    <r>
      <rPr>
        <sz val="12"/>
        <color indexed="8"/>
        <rFont val="Times New Roman"/>
        <family val="1"/>
        <charset val="238"/>
      </rPr>
      <t>_SF</t>
    </r>
    <r>
      <rPr>
        <sz val="12"/>
        <rFont val="Times New Roman"/>
        <family val="1"/>
        <charset val="238"/>
      </rPr>
      <t xml:space="preserve">. 
Prospechové štipendiá z vlastných zdrojov z T5_R81_SC sa kontrolujú na údaje v T19_R2_SC. </t>
    </r>
  </si>
  <si>
    <r>
      <t>T6_R1..R6, R7, R9, R13, R14, R16, R17 = Škol 2-04 za 201</t>
    </r>
    <r>
      <rPr>
        <sz val="12"/>
        <color indexed="10"/>
        <rFont val="Times New Roman"/>
        <family val="1"/>
        <charset val="238"/>
      </rPr>
      <t xml:space="preserve">5, </t>
    </r>
    <r>
      <rPr>
        <sz val="12"/>
        <rFont val="Times New Roman"/>
        <family val="1"/>
        <charset val="238"/>
      </rPr>
      <t xml:space="preserve">
T6_R15a.. = dotačná zmluva na 201</t>
    </r>
    <r>
      <rPr>
        <sz val="12"/>
        <color indexed="10"/>
        <rFont val="Times New Roman"/>
        <family val="1"/>
        <charset val="238"/>
      </rPr>
      <t>5</t>
    </r>
    <r>
      <rPr>
        <sz val="12"/>
        <rFont val="Times New Roman"/>
        <family val="1"/>
        <charset val="238"/>
      </rPr>
      <t>, špecifiká</t>
    </r>
  </si>
  <si>
    <r>
      <t xml:space="preserve"> T7_R1_SD = T5_R77_SC,
 T7_R9_SA = dotačná zmluva na 201</t>
    </r>
    <r>
      <rPr>
        <sz val="12"/>
        <color indexed="10"/>
        <rFont val="Times New Roman"/>
        <family val="1"/>
        <charset val="238"/>
      </rPr>
      <t>5</t>
    </r>
    <r>
      <rPr>
        <sz val="12"/>
        <color indexed="8"/>
        <rFont val="Times New Roman"/>
        <family val="1"/>
        <charset val="238"/>
      </rPr>
      <t xml:space="preserve">_účelové prostriedky na štipendiá doktorandov </t>
    </r>
  </si>
  <si>
    <r>
      <t>Údaje v R1_</t>
    </r>
    <r>
      <rPr>
        <sz val="12"/>
        <color indexed="8"/>
        <rFont val="Times New Roman"/>
        <family val="1"/>
        <charset val="238"/>
      </rPr>
      <t>SD</t>
    </r>
    <r>
      <rPr>
        <sz val="12"/>
        <rFont val="Times New Roman"/>
        <family val="1"/>
        <charset val="238"/>
      </rPr>
      <t xml:space="preserve"> za rok 201</t>
    </r>
    <r>
      <rPr>
        <sz val="12"/>
        <color indexed="10"/>
        <rFont val="Times New Roman"/>
        <family val="1"/>
        <charset val="238"/>
      </rPr>
      <t>5</t>
    </r>
    <r>
      <rPr>
        <sz val="12"/>
        <rFont val="Times New Roman"/>
        <family val="1"/>
        <charset val="238"/>
      </rPr>
      <t xml:space="preserve"> sú kontrolované na T5_R77_SC a údaje </t>
    </r>
    <r>
      <rPr>
        <sz val="12"/>
        <color indexed="8"/>
        <rFont val="Times New Roman"/>
        <family val="1"/>
        <charset val="238"/>
      </rPr>
      <t>v R9_SA</t>
    </r>
    <r>
      <rPr>
        <sz val="12"/>
        <rFont val="Times New Roman"/>
        <family val="1"/>
        <charset val="238"/>
      </rPr>
      <t xml:space="preserve"> na poskytnutú </t>
    </r>
    <r>
      <rPr>
        <u/>
        <sz val="12"/>
        <rFont val="Times New Roman"/>
        <family val="1"/>
        <charset val="238"/>
      </rPr>
      <t>účelovú</t>
    </r>
    <r>
      <rPr>
        <sz val="12"/>
        <rFont val="Times New Roman"/>
        <family val="1"/>
        <charset val="238"/>
      </rPr>
      <t xml:space="preserve"> dotáciu na štipendiá doktorandov podľa dotačnej zmluvy. </t>
    </r>
  </si>
  <si>
    <r>
      <t>T8_R5_SA (SC) = "dotačná zmluva" na rok 201</t>
    </r>
    <r>
      <rPr>
        <sz val="12"/>
        <color indexed="10"/>
        <rFont val="Times New Roman"/>
        <family val="1"/>
        <charset val="238"/>
      </rPr>
      <t>4</t>
    </r>
    <r>
      <rPr>
        <sz val="12"/>
        <rFont val="Times New Roman"/>
        <family val="1"/>
        <charset val="238"/>
      </rPr>
      <t xml:space="preserve"> (201</t>
    </r>
    <r>
      <rPr>
        <sz val="12"/>
        <color indexed="10"/>
        <rFont val="Times New Roman"/>
        <family val="1"/>
        <charset val="238"/>
      </rPr>
      <t>5)</t>
    </r>
    <r>
      <rPr>
        <sz val="12"/>
        <rFont val="Times New Roman"/>
        <family val="1"/>
        <charset val="238"/>
      </rPr>
      <t>, podprogram 077 15 01 - účelové prostriedky na sociálne štipendiá</t>
    </r>
  </si>
  <si>
    <r>
      <t>Údaje  sú kontrolované na  dotačné zmluvy a na účelovú dotáciu na rok 201</t>
    </r>
    <r>
      <rPr>
        <sz val="12"/>
        <color indexed="10"/>
        <rFont val="Times New Roman"/>
        <family val="1"/>
        <charset val="238"/>
      </rPr>
      <t>4</t>
    </r>
    <r>
      <rPr>
        <sz val="12"/>
        <rFont val="Times New Roman"/>
        <family val="1"/>
        <charset val="238"/>
      </rPr>
      <t>, 201</t>
    </r>
    <r>
      <rPr>
        <sz val="12"/>
        <color indexed="10"/>
        <rFont val="Times New Roman"/>
        <family val="1"/>
        <charset val="238"/>
      </rPr>
      <t>5</t>
    </r>
    <r>
      <rPr>
        <sz val="12"/>
        <rFont val="Times New Roman"/>
        <family val="1"/>
        <charset val="238"/>
      </rPr>
      <t xml:space="preserve"> v zmysle databázy VVŠ.
Údaje v T8_R1_SC by sa mali rovnať údajom z CRŠ kód 1.</t>
    </r>
  </si>
  <si>
    <r>
      <t>T8_R4_SA = zostatok k 31.12.201</t>
    </r>
    <r>
      <rPr>
        <sz val="12"/>
        <color indexed="10"/>
        <rFont val="Times New Roman"/>
        <family val="1"/>
        <charset val="238"/>
      </rPr>
      <t>4</t>
    </r>
    <r>
      <rPr>
        <sz val="12"/>
        <rFont val="Times New Roman"/>
        <family val="1"/>
        <charset val="238"/>
      </rPr>
      <t xml:space="preserve">
T8_R6_SA = T8_R4_SC 
T8_R1_SA (SC)  ≤ T13_R11_SE (SF)</t>
    </r>
  </si>
  <si>
    <r>
      <t>T10_R7_SA (SB) = dotačná zmluva 20</t>
    </r>
    <r>
      <rPr>
        <sz val="12"/>
        <color indexed="10"/>
        <rFont val="Times New Roman"/>
        <family val="1"/>
        <charset val="238"/>
      </rPr>
      <t>14</t>
    </r>
    <r>
      <rPr>
        <sz val="12"/>
        <rFont val="Times New Roman"/>
        <family val="1"/>
        <charset val="238"/>
      </rPr>
      <t xml:space="preserve"> (20</t>
    </r>
    <r>
      <rPr>
        <sz val="12"/>
        <color indexed="10"/>
        <rFont val="Times New Roman"/>
        <family val="1"/>
        <charset val="238"/>
      </rPr>
      <t>15</t>
    </r>
    <r>
      <rPr>
        <sz val="12"/>
        <rFont val="Times New Roman"/>
        <family val="1"/>
        <charset val="238"/>
      </rPr>
      <t>)_účelová dotácia na študentské jedálne</t>
    </r>
  </si>
  <si>
    <r>
      <t>Údaj v T8_R4_SA predstavuje zostatok nevyčerpanej dotácie z predchádzajúceho roka, t. j. k 31. 12. 201</t>
    </r>
    <r>
      <rPr>
        <sz val="12"/>
        <color indexed="10"/>
        <rFont val="Times New Roman"/>
        <family val="1"/>
        <charset val="238"/>
      </rPr>
      <t xml:space="preserve">4 </t>
    </r>
    <r>
      <rPr>
        <sz val="12"/>
        <rFont val="Times New Roman"/>
        <family val="1"/>
        <charset val="238"/>
      </rPr>
      <t>.  
Údaj v T8_R6_SA (SC) predstavuje zostatok nevyčerpanej dotácie k 31. 12. príslušného roka (201</t>
    </r>
    <r>
      <rPr>
        <sz val="12"/>
        <color indexed="10"/>
        <rFont val="Times New Roman"/>
        <family val="1"/>
        <charset val="238"/>
      </rPr>
      <t>4,</t>
    </r>
    <r>
      <rPr>
        <sz val="12"/>
        <rFont val="Times New Roman"/>
        <family val="1"/>
        <charset val="238"/>
      </rPr>
      <t xml:space="preserve"> resp. 201</t>
    </r>
    <r>
      <rPr>
        <sz val="12"/>
        <color indexed="10"/>
        <rFont val="Times New Roman"/>
        <family val="1"/>
        <charset val="238"/>
      </rPr>
      <t>5</t>
    </r>
    <r>
      <rPr>
        <sz val="12"/>
        <rFont val="Times New Roman"/>
        <family val="1"/>
        <charset val="238"/>
      </rPr>
      <t>) a ich hodnoty sa vypočítajú z ostatných uvedených údajov. Zostatok nevyčerpanej dotácie k 31. 12. 201</t>
    </r>
    <r>
      <rPr>
        <sz val="12"/>
        <color indexed="10"/>
        <rFont val="Times New Roman"/>
        <family val="1"/>
        <charset val="238"/>
      </rPr>
      <t>4</t>
    </r>
    <r>
      <rPr>
        <sz val="12"/>
        <rFont val="Times New Roman"/>
        <family val="1"/>
        <charset val="238"/>
      </rPr>
      <t xml:space="preserve"> je totožný  s údajmi vykazovanými v tabuľke T8 výročnej správy za rok 201</t>
    </r>
    <r>
      <rPr>
        <sz val="12"/>
        <color indexed="10"/>
        <rFont val="Times New Roman"/>
        <family val="1"/>
        <charset val="238"/>
      </rPr>
      <t>4</t>
    </r>
    <r>
      <rPr>
        <sz val="12"/>
        <rFont val="Times New Roman"/>
        <family val="1"/>
        <charset val="238"/>
      </rPr>
      <t>.</t>
    </r>
  </si>
  <si>
    <r>
      <t>T9_R1 = štatistické výkazy MŠVVaŠ SR 201</t>
    </r>
    <r>
      <rPr>
        <sz val="12"/>
        <color indexed="10"/>
        <rFont val="Times New Roman"/>
        <family val="1"/>
        <charset val="238"/>
      </rPr>
      <t>4</t>
    </r>
    <r>
      <rPr>
        <sz val="12"/>
        <rFont val="Times New Roman"/>
        <family val="1"/>
        <charset val="238"/>
      </rPr>
      <t>(201</t>
    </r>
    <r>
      <rPr>
        <sz val="12"/>
        <color indexed="10"/>
        <rFont val="Times New Roman"/>
        <family val="1"/>
        <charset val="238"/>
      </rPr>
      <t>5)</t>
    </r>
  </si>
  <si>
    <r>
      <t>T9_R6_SA (SB) = "dotačná zmluva" 201</t>
    </r>
    <r>
      <rPr>
        <sz val="12"/>
        <color indexed="10"/>
        <rFont val="Times New Roman"/>
        <family val="1"/>
        <charset val="238"/>
      </rPr>
      <t>5</t>
    </r>
    <r>
      <rPr>
        <sz val="12"/>
        <rFont val="Times New Roman"/>
        <family val="1"/>
        <charset val="238"/>
      </rPr>
      <t>(201</t>
    </r>
    <r>
      <rPr>
        <sz val="12"/>
        <color indexed="10"/>
        <rFont val="Times New Roman"/>
        <family val="1"/>
        <charset val="238"/>
      </rPr>
      <t>4</t>
    </r>
    <r>
      <rPr>
        <sz val="12"/>
        <rFont val="Times New Roman"/>
        <family val="1"/>
        <charset val="238"/>
      </rPr>
      <t>)_účelové prostriedky na študentské domovy</t>
    </r>
  </si>
  <si>
    <r>
      <t>Údaje v R7_SA (SB) sú kontrolované na  dotačné zmluvy a na účelovú dotáciu na rok 201</t>
    </r>
    <r>
      <rPr>
        <sz val="12"/>
        <color indexed="10"/>
        <rFont val="Times New Roman"/>
        <family val="1"/>
        <charset val="238"/>
      </rPr>
      <t>4,</t>
    </r>
    <r>
      <rPr>
        <sz val="12"/>
        <rFont val="Times New Roman"/>
        <family val="1"/>
        <charset val="238"/>
      </rPr>
      <t xml:space="preserve"> 201</t>
    </r>
    <r>
      <rPr>
        <sz val="12"/>
        <color indexed="10"/>
        <rFont val="Times New Roman"/>
        <family val="1"/>
        <charset val="238"/>
      </rPr>
      <t xml:space="preserve">5 </t>
    </r>
    <r>
      <rPr>
        <sz val="12"/>
        <rFont val="Times New Roman"/>
        <family val="1"/>
        <charset val="238"/>
      </rPr>
      <t>v zmysle databázy VVŠ.</t>
    </r>
  </si>
  <si>
    <r>
      <t>T10_R12 = štatistické výkazy MŠVVaŠ SR 201</t>
    </r>
    <r>
      <rPr>
        <sz val="12"/>
        <color indexed="10"/>
        <rFont val="Times New Roman"/>
        <family val="1"/>
        <charset val="238"/>
      </rPr>
      <t>4</t>
    </r>
    <r>
      <rPr>
        <sz val="12"/>
        <rFont val="Times New Roman"/>
        <family val="1"/>
        <charset val="238"/>
      </rPr>
      <t xml:space="preserve"> (2015)</t>
    </r>
  </si>
  <si>
    <r>
      <t>Údaje v T11_R2 - tvorba fondu reprodukcie za roky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r>
      <rPr>
        <sz val="12"/>
        <rFont val="Times New Roman"/>
        <family val="1"/>
        <charset val="238"/>
      </rPr>
      <t xml:space="preserve"> sa musia rovnať údajom v T13_R2_SC (SD). 
</t>
    </r>
    <r>
      <rPr>
        <strike/>
        <sz val="12"/>
        <rFont val="Times New Roman"/>
        <family val="1"/>
        <charset val="238"/>
      </rPr>
      <t/>
    </r>
  </si>
  <si>
    <r>
      <t>T12_R15_SG = výkazníctvo 201</t>
    </r>
    <r>
      <rPr>
        <sz val="12"/>
        <color indexed="10"/>
        <rFont val="Times New Roman"/>
        <family val="1"/>
        <charset val="238"/>
      </rPr>
      <t>5</t>
    </r>
    <r>
      <rPr>
        <sz val="12"/>
        <color indexed="8"/>
        <rFont val="Times New Roman"/>
        <family val="1"/>
        <charset val="238"/>
      </rPr>
      <t>, kategória 700, všetky zdroje</t>
    </r>
  </si>
  <si>
    <r>
      <t xml:space="preserve">Údaje v R15,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</si>
  <si>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T13_R9_SF = T4_R15_SB</t>
  </si>
  <si>
    <t>Súvzťažnosť tvorby štipendijného fondu z výnosov zo školného v T13_R9_SF na T4_R15_SB.</t>
  </si>
  <si>
    <r>
      <t>Stavy fondov k 1.1. a k 31.12.201</t>
    </r>
    <r>
      <rPr>
        <sz val="12"/>
        <color indexed="10"/>
        <rFont val="Times New Roman"/>
        <family val="1"/>
        <charset val="238"/>
      </rPr>
      <t xml:space="preserve">5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</si>
  <si>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r>
      <t>Tvorba fondu reprodukcie z odpisov v roku 20</t>
    </r>
    <r>
      <rPr>
        <sz val="12"/>
        <color indexed="10"/>
        <rFont val="Times New Roman"/>
        <family val="1"/>
        <charset val="238"/>
      </rPr>
      <t>15</t>
    </r>
    <r>
      <rPr>
        <sz val="12"/>
        <rFont val="Times New Roman"/>
        <family val="1"/>
        <charset val="238"/>
      </rPr>
      <t xml:space="preserve"> sa rovná odpisom ostatného DN a HM za rok 201</t>
    </r>
    <r>
      <rPr>
        <sz val="12"/>
        <color indexed="10"/>
        <rFont val="Times New Roman"/>
        <family val="1"/>
        <charset val="238"/>
      </rPr>
      <t>5</t>
    </r>
    <r>
      <rPr>
        <sz val="12"/>
        <rFont val="Times New Roman"/>
        <family val="1"/>
        <charset val="238"/>
      </rPr>
      <t xml:space="preserve"> </t>
    </r>
    <r>
      <rPr>
        <sz val="12"/>
        <color indexed="8"/>
        <rFont val="Times New Roman"/>
        <family val="1"/>
        <charset val="238"/>
      </rPr>
      <t>(T5_R86_SC+SD)</t>
    </r>
  </si>
  <si>
    <r>
      <t>Údaje v T17 sú kontrolované na hodnoty z výkazníctva, finančné prostriedky z EÚ (vrátane spolufinancovania zo štátneho rozpočtu), zabezpečované prostredníctvom MŠVVaŠ SR v roku 201</t>
    </r>
    <r>
      <rPr>
        <sz val="12"/>
        <color indexed="10"/>
        <rFont val="Times New Roman"/>
        <family val="1"/>
        <charset val="238"/>
      </rPr>
      <t>5</t>
    </r>
    <r>
      <rPr>
        <sz val="12"/>
        <rFont val="Times New Roman"/>
        <family val="1"/>
        <charset val="238"/>
      </rPr>
      <t xml:space="preserve">. </t>
    </r>
  </si>
  <si>
    <r>
      <t>Údaje sú kontrolované na dotačnú zmluvu na 20</t>
    </r>
    <r>
      <rPr>
        <sz val="12"/>
        <color indexed="10"/>
        <rFont val="Times New Roman"/>
        <family val="1"/>
        <charset val="238"/>
      </rPr>
      <t>15</t>
    </r>
    <r>
      <rPr>
        <sz val="12"/>
        <rFont val="Times New Roman"/>
        <family val="1"/>
        <charset val="238"/>
      </rPr>
      <t xml:space="preserve"> a na rozpis účelových dotácií na podprograme 077 15 02. 
Výška dotácií na motivačné štipendiá z T20_R2_SA(SB) sa musí rovnať celkovému objemu dotácií, uvedenom v T1_R13_SA .
Súvzťažnosť s T13 - stav a vývoj finančných fondov, stĺpce SE,SF. </t>
    </r>
    <r>
      <rPr>
        <sz val="12"/>
        <color indexed="10"/>
        <rFont val="Times New Roman"/>
        <family val="1"/>
        <charset val="238"/>
      </rPr>
      <t xml:space="preserve">
</t>
    </r>
    <r>
      <rPr>
        <sz val="12"/>
        <rFont val="Times New Roman"/>
        <family val="1"/>
        <charset val="238"/>
      </rPr>
      <t>Údaje T20_R3_SB by sa mali rovnať  súčtu kódov 4, 5, 6, 7, 8, 19 z CRŠ.</t>
    </r>
  </si>
  <si>
    <r>
      <t>Celková hodnota účtu 384 za rok 201</t>
    </r>
    <r>
      <rPr>
        <sz val="12"/>
        <color indexed="10"/>
        <rFont val="Times New Roman"/>
        <family val="1"/>
        <charset val="238"/>
      </rPr>
      <t>4</t>
    </r>
    <r>
      <rPr>
        <sz val="12"/>
        <rFont val="Times New Roman"/>
        <family val="1"/>
        <charset val="238"/>
      </rPr>
      <t xml:space="preserve"> a 201</t>
    </r>
    <r>
      <rPr>
        <sz val="12"/>
        <color indexed="10"/>
        <rFont val="Times New Roman"/>
        <family val="1"/>
        <charset val="238"/>
      </rPr>
      <t>5</t>
    </r>
    <r>
      <rPr>
        <sz val="12"/>
        <rFont val="Times New Roman"/>
        <family val="1"/>
        <charset val="238"/>
      </rPr>
      <t>, uvedená v T21_SF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t>
    </r>
    <r>
      <rPr>
        <sz val="12"/>
        <color indexed="10"/>
        <rFont val="Times New Roman"/>
        <family val="1"/>
        <charset val="238"/>
      </rPr>
      <t>4</t>
    </r>
    <r>
      <rPr>
        <sz val="12"/>
        <rFont val="Times New Roman"/>
        <family val="1"/>
        <charset val="238"/>
      </rPr>
      <t>), resp. SI (201</t>
    </r>
    <r>
      <rPr>
        <sz val="12"/>
        <color indexed="10"/>
        <rFont val="Times New Roman"/>
        <family val="1"/>
        <charset val="238"/>
      </rPr>
      <t>5</t>
    </r>
    <r>
      <rPr>
        <sz val="12"/>
        <rFont val="Times New Roman"/>
        <family val="1"/>
        <charset val="238"/>
      </rPr>
      <t>). 
Údaje za rok 201</t>
    </r>
    <r>
      <rPr>
        <sz val="12"/>
        <color indexed="10"/>
        <rFont val="Times New Roman"/>
        <family val="1"/>
        <charset val="238"/>
      </rPr>
      <t>3</t>
    </r>
    <r>
      <rPr>
        <sz val="12"/>
        <rFont val="Times New Roman"/>
        <family val="1"/>
        <charset val="238"/>
      </rPr>
      <t xml:space="preserve"> musia byť totožné s údajmi, ktoré VVŠ predložili k výsledkom hospodárenia VVŠ za rok 201</t>
    </r>
    <r>
      <rPr>
        <sz val="12"/>
        <color indexed="10"/>
        <rFont val="Times New Roman"/>
        <family val="1"/>
        <charset val="238"/>
      </rPr>
      <t>3</t>
    </r>
    <r>
      <rPr>
        <sz val="12"/>
        <rFont val="Times New Roman"/>
        <family val="1"/>
        <charset val="238"/>
      </rPr>
      <t xml:space="preserve">. </t>
    </r>
  </si>
  <si>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t>
    </r>
    <r>
      <rPr>
        <sz val="12"/>
        <color indexed="10"/>
        <rFont val="Times New Roman"/>
        <family val="1"/>
        <charset val="238"/>
      </rPr>
      <t>5</t>
    </r>
    <r>
      <rPr>
        <sz val="12"/>
        <rFont val="Times New Roman"/>
        <family val="1"/>
        <charset val="238"/>
      </rPr>
      <t xml:space="preserve">  rovná súčtu zvyšku prijatej kapitálovej dotácie na kompenzáciu odpisov z roku 201</t>
    </r>
    <r>
      <rPr>
        <sz val="12"/>
        <color indexed="10"/>
        <rFont val="Times New Roman"/>
        <family val="1"/>
        <charset val="238"/>
      </rPr>
      <t>4</t>
    </r>
    <r>
      <rPr>
        <sz val="12"/>
        <rFont val="Times New Roman"/>
        <family val="1"/>
        <charset val="238"/>
      </rPr>
      <t xml:space="preserve"> (stĺpec SA) a výšky kapitálovej dotácie (201</t>
    </r>
    <r>
      <rPr>
        <sz val="12"/>
        <color indexed="10"/>
        <rFont val="Times New Roman"/>
        <family val="1"/>
        <charset val="238"/>
      </rPr>
      <t>4</t>
    </r>
    <r>
      <rPr>
        <sz val="12"/>
        <rFont val="Times New Roman"/>
        <family val="1"/>
        <charset val="238"/>
      </rPr>
      <t xml:space="preserve">) z </t>
    </r>
    <r>
      <rPr>
        <sz val="12"/>
        <color indexed="8"/>
        <rFont val="Times New Roman"/>
        <family val="1"/>
        <charset val="238"/>
      </rPr>
      <t xml:space="preserve">T11_R10_SB, zníženému o odpisy, vykazované v T5_R85_SC. </t>
    </r>
  </si>
  <si>
    <r>
      <t>V stĺpci S</t>
    </r>
    <r>
      <rPr>
        <sz val="12"/>
        <color indexed="10"/>
        <rFont val="Times New Roman"/>
        <family val="1"/>
        <charset val="238"/>
      </rPr>
      <t xml:space="preserve">H </t>
    </r>
    <r>
      <rPr>
        <sz val="12"/>
        <rFont val="Times New Roman"/>
        <family val="1"/>
        <charset val="238"/>
      </rPr>
      <t>sa zvyšok prijatej kapitálovej dotácie, používanej na kompenzáciu odpisov za rok 201</t>
    </r>
    <r>
      <rPr>
        <sz val="12"/>
        <color indexed="10"/>
        <rFont val="Times New Roman"/>
        <family val="1"/>
        <charset val="238"/>
      </rPr>
      <t>5</t>
    </r>
    <r>
      <rPr>
        <sz val="12"/>
        <rFont val="Times New Roman"/>
        <family val="1"/>
        <charset val="238"/>
      </rPr>
      <t xml:space="preserve">  rovná súčtu zvyšku prijatej kapitálovej dotácie na kompenzáciu odpisov z roku 201</t>
    </r>
    <r>
      <rPr>
        <sz val="12"/>
        <color indexed="10"/>
        <rFont val="Times New Roman"/>
        <family val="1"/>
        <charset val="238"/>
      </rPr>
      <t xml:space="preserve">4 </t>
    </r>
    <r>
      <rPr>
        <sz val="12"/>
        <rFont val="Times New Roman"/>
        <family val="1"/>
        <charset val="238"/>
      </rPr>
      <t>(stĺpec SB) a výšky kapitálovej dotácie (201</t>
    </r>
    <r>
      <rPr>
        <sz val="12"/>
        <color indexed="10"/>
        <rFont val="Times New Roman"/>
        <family val="1"/>
        <charset val="238"/>
      </rPr>
      <t>4</t>
    </r>
    <r>
      <rPr>
        <sz val="12"/>
        <rFont val="Times New Roman"/>
        <family val="1"/>
        <charset val="238"/>
      </rPr>
      <t xml:space="preserve">) z </t>
    </r>
    <r>
      <rPr>
        <sz val="12"/>
        <color indexed="8"/>
        <rFont val="Times New Roman"/>
        <family val="1"/>
        <charset val="238"/>
      </rPr>
      <t xml:space="preserve">T11_R10a_SB, zníženému o odpisy, vykazované v T5_R86a_SC. </t>
    </r>
  </si>
  <si>
    <r>
      <t>Súvaha k 31. 12. 201</t>
    </r>
    <r>
      <rPr>
        <sz val="12"/>
        <color rgb="FFFF0000"/>
        <rFont val="Times New Roman"/>
        <family val="1"/>
        <charset val="238"/>
      </rPr>
      <t>5</t>
    </r>
    <r>
      <rPr>
        <sz val="12"/>
        <color indexed="10"/>
        <rFont val="Times New Roman"/>
        <family val="1"/>
        <charset val="238"/>
      </rPr>
      <t xml:space="preserve"> </t>
    </r>
    <r>
      <rPr>
        <sz val="12"/>
        <rFont val="Times New Roman"/>
        <family val="1"/>
        <charset val="238"/>
      </rPr>
      <t xml:space="preserve">- Strana aktív 1. časť </t>
    </r>
  </si>
  <si>
    <r>
      <t>Súvaha k 31. 12. 201</t>
    </r>
    <r>
      <rPr>
        <sz val="12"/>
        <color rgb="FFFF0000"/>
        <rFont val="Times New Roman"/>
        <family val="1"/>
        <charset val="238"/>
      </rPr>
      <t>5</t>
    </r>
    <r>
      <rPr>
        <sz val="12"/>
        <color rgb="FF00B050"/>
        <rFont val="Times New Roman"/>
        <family val="1"/>
        <charset val="238"/>
      </rPr>
      <t xml:space="preserve"> </t>
    </r>
    <r>
      <rPr>
        <sz val="12"/>
        <rFont val="Times New Roman"/>
        <family val="1"/>
        <charset val="238"/>
      </rPr>
      <t>- Strana aktív 2. časť</t>
    </r>
  </si>
  <si>
    <r>
      <t>Súvaha k 31. 12. 201</t>
    </r>
    <r>
      <rPr>
        <sz val="12"/>
        <color rgb="FFFF0000"/>
        <rFont val="Times New Roman"/>
        <family val="1"/>
        <charset val="238"/>
      </rPr>
      <t>5</t>
    </r>
    <r>
      <rPr>
        <sz val="12"/>
        <rFont val="Times New Roman"/>
        <family val="1"/>
        <charset val="238"/>
      </rPr>
      <t xml:space="preserve"> - Strana pasív</t>
    </r>
  </si>
  <si>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t>
    </r>
    <r>
      <rPr>
        <sz val="12"/>
        <color rgb="FFFF0000"/>
        <rFont val="Times New Roman"/>
        <family val="1"/>
        <charset val="238"/>
      </rPr>
      <t>5</t>
    </r>
    <r>
      <rPr>
        <sz val="12"/>
        <color rgb="FF00B050"/>
        <rFont val="Times New Roman"/>
        <family val="1"/>
        <charset val="238"/>
      </rPr>
      <t xml:space="preserve"> </t>
    </r>
    <r>
      <rPr>
        <sz val="12"/>
        <rFont val="Times New Roman"/>
        <family val="1"/>
        <charset val="238"/>
      </rPr>
      <t xml:space="preserve"> na programe 077 </t>
    </r>
  </si>
  <si>
    <r>
      <t>Príjmy verejnej vysokej školy v roku 201</t>
    </r>
    <r>
      <rPr>
        <sz val="12"/>
        <color rgb="FFFF0000"/>
        <rFont val="Times New Roman"/>
        <family val="1"/>
        <charset val="238"/>
      </rPr>
      <t>5</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</si>
  <si>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r>
      <t>Vysvetlivky k tabuľkám výročnej správy o hospodárení verejných vysokých škôl za rok 201</t>
    </r>
    <r>
      <rPr>
        <sz val="12"/>
        <color indexed="10"/>
        <rFont val="Times New Roman"/>
        <family val="1"/>
        <charset val="238"/>
      </rPr>
      <t>5</t>
    </r>
  </si>
  <si>
    <r>
      <t>Súvzťažnosti tabuliek výročnej správy o hospodárení verejných vysokých škôl za rok 201</t>
    </r>
    <r>
      <rPr>
        <sz val="12"/>
        <color indexed="10"/>
        <rFont val="Times New Roman"/>
        <family val="1"/>
        <charset val="238"/>
      </rPr>
      <t>5</t>
    </r>
  </si>
  <si>
    <r>
      <t>Príjmy z dotácií verejnej vysokej škole zo štátneho rozpočtu z kapitoly MŠVVaŠ SR poskytnuté mimo programu 077 a mimo príjmov z prostriedkov EÚ (zo štrukturálnych fondov) v roku 201</t>
    </r>
    <r>
      <rPr>
        <sz val="12"/>
        <color rgb="FFFF0000"/>
        <rFont val="Times New Roman"/>
        <family val="1"/>
        <charset val="238"/>
      </rPr>
      <t>5</t>
    </r>
    <r>
      <rPr>
        <sz val="12"/>
        <color rgb="FF00B050"/>
        <rFont val="Times New Roman"/>
        <family val="1"/>
        <charset val="238"/>
      </rPr>
      <t xml:space="preserve"> </t>
    </r>
  </si>
  <si>
    <r>
      <t>Štruktúra a stav finančných prostriedkov na bankových účtoch verejnej vysokej školy k 31. decembru 201</t>
    </r>
    <r>
      <rPr>
        <sz val="12"/>
        <color rgb="FFFF0000"/>
        <rFont val="Times New Roman"/>
        <family val="1"/>
        <charset val="238"/>
      </rPr>
      <t>5</t>
    </r>
    <r>
      <rPr>
        <sz val="12"/>
        <color rgb="FF00B050"/>
        <rFont val="Times New Roman"/>
        <family val="1"/>
        <charset val="238"/>
      </rPr>
      <t xml:space="preserve"> </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</si>
  <si>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201</t>
    </r>
    <r>
      <rPr>
        <sz val="12"/>
        <color rgb="FFFF0000"/>
        <rFont val="Times New Roman"/>
        <family val="1"/>
        <charset val="238"/>
      </rPr>
      <t>5</t>
    </r>
    <r>
      <rPr>
        <sz val="12"/>
        <rFont val="Times New Roman"/>
        <family val="1"/>
        <charset val="238"/>
      </rPr>
      <t>.</t>
    </r>
  </si>
  <si>
    <r>
      <t>Tabuľka č. 16 poskytuje informácie o objeme a štruktúre finančných prostriedkov na bankových účtoch verejnej vysokej školy  k 31. 12. 201</t>
    </r>
    <r>
      <rPr>
        <b/>
        <sz val="12"/>
        <color rgb="FFFF0000"/>
        <rFont val="Times New Roman"/>
        <family val="1"/>
        <charset val="238"/>
      </rPr>
      <t>5</t>
    </r>
    <r>
      <rPr>
        <b/>
        <sz val="12"/>
        <rFont val="Times New Roman"/>
        <family val="1"/>
        <charset val="238"/>
      </rPr>
      <t xml:space="preserve">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r>
  </si>
  <si>
    <r>
      <t>Zamestnanci a náklady na mzdy verejnej vysokej školy v roku 201</t>
    </r>
    <r>
      <rPr>
        <sz val="12"/>
        <color indexed="10"/>
        <rFont val="Times New Roman"/>
        <family val="1"/>
        <charset val="238"/>
      </rPr>
      <t>5</t>
    </r>
    <r>
      <rPr>
        <sz val="12"/>
        <color theme="1"/>
        <rFont val="Times New Roman"/>
        <family val="1"/>
        <charset val="238"/>
      </rPr>
      <t xml:space="preserve"> - len ženy</t>
    </r>
  </si>
  <si>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</si>
  <si>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</si>
  <si>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V prípade, že časť dotácie škola posúva na zmluvné zariadenia, uveďe to do poznámky pod tabuľkou.</t>
  </si>
  <si>
    <r>
      <t>Údaje v riadkoch R1:R6, R7, R9, R13, R14, R16, R17  sú kontrolované s údajmi v štatistickom výkaze Škol (MŠ SR) 2-04 za rok 201</t>
    </r>
    <r>
      <rPr>
        <sz val="12"/>
        <color indexed="10"/>
        <rFont val="Times New Roman"/>
        <family val="1"/>
        <charset val="238"/>
      </rPr>
      <t>5.</t>
    </r>
    <r>
      <rPr>
        <sz val="12"/>
        <rFont val="Times New Roman"/>
        <family val="1"/>
        <charset val="238"/>
      </rPr>
      <t xml:space="preserve"> 
Údaje v riadkoch 15a ... (špecifiká) sú kontrolované na rozpis dotácie v roku 201</t>
    </r>
    <r>
      <rPr>
        <sz val="12"/>
        <color indexed="10"/>
        <rFont val="Times New Roman"/>
        <family val="1"/>
        <charset val="238"/>
      </rPr>
      <t>5</t>
    </r>
    <r>
      <rPr>
        <sz val="12"/>
        <rFont val="Times New Roman"/>
        <family val="1"/>
        <charset val="238"/>
      </rPr>
      <t>.</t>
    </r>
    <r>
      <rPr>
        <b/>
        <sz val="12"/>
        <color indexed="12"/>
        <rFont val="Times New Roman"/>
        <family val="1"/>
        <charset val="238"/>
      </rPr>
      <t xml:space="preserve"> </t>
    </r>
    <r>
      <rPr>
        <u/>
        <sz val="12"/>
        <rFont val="Times New Roman"/>
        <family val="1"/>
        <charset val="238"/>
      </rPr>
      <t>Rozdiel medzi údajom v T6_R18_SH a údajmi v T5_R56_SC+SD (Mzdy) je potrebné vyčísliť s komentárom uviesť v poznámke pod tabuľkou T6.</t>
    </r>
  </si>
  <si>
    <r>
      <t>T11_SB_R10a = T17_SC+SD_R10,  (</t>
    </r>
    <r>
      <rPr>
        <sz val="12"/>
        <color indexed="10"/>
        <rFont val="Times New Roman"/>
        <family val="1"/>
        <charset val="238"/>
      </rPr>
      <t>nie R21a)</t>
    </r>
  </si>
  <si>
    <r>
      <t>T21_R1_SF  = výkazníctvo 201</t>
    </r>
    <r>
      <rPr>
        <sz val="12"/>
        <color indexed="10"/>
        <rFont val="Times New Roman"/>
        <family val="1"/>
        <charset val="238"/>
      </rPr>
      <t>4</t>
    </r>
    <r>
      <rPr>
        <sz val="12"/>
        <rFont val="Times New Roman"/>
        <family val="1"/>
        <charset val="238"/>
      </rPr>
      <t xml:space="preserve"> súvaha, časť pasíva, riadok 103, predchádzajúce účtovné obdobie
T21_R1_SL = výkazníctvo 201</t>
    </r>
    <r>
      <rPr>
        <sz val="12"/>
        <color indexed="10"/>
        <rFont val="Times New Roman"/>
        <family val="1"/>
        <charset val="238"/>
      </rPr>
      <t>5</t>
    </r>
    <r>
      <rPr>
        <sz val="12"/>
        <rFont val="Times New Roman"/>
        <family val="1"/>
        <charset val="238"/>
      </rPr>
      <t xml:space="preserve">, súvaha, časť pasíva, riadok 103, bežné účtovné obdobie </t>
    </r>
  </si>
  <si>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</si>
  <si>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</si>
  <si>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</si>
  <si>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 xml:space="preserve">Nevyčerpaná účelová dotácia (+) / nedoplatok účelovej dotácie (-) za rok 2014 </t>
  </si>
  <si>
    <r>
      <t xml:space="preserve">Nevyčerpaná účelová dotácia (+) / nedoplatok účelovej dotácie (-) za rok </t>
    </r>
    <r>
      <rPr>
        <sz val="12"/>
        <color indexed="10"/>
        <rFont val="Times New Roman"/>
        <family val="1"/>
        <charset val="238"/>
      </rPr>
      <t xml:space="preserve">2015 </t>
    </r>
  </si>
  <si>
    <t>v januári  2016 za december 2015</t>
  </si>
  <si>
    <r>
      <t xml:space="preserve">1) V prípade, že ešte niektorá VVŠ vypláca doktorandské štipendiá pozadu (ako "mzdy zamestancom"), výška nákladov vykazovaná k </t>
    </r>
    <r>
      <rPr>
        <sz val="12"/>
        <color indexed="10"/>
        <rFont val="Times New Roman"/>
        <family val="1"/>
        <charset val="238"/>
      </rPr>
      <t xml:space="preserve">31.12.2015 </t>
    </r>
    <r>
      <rPr>
        <sz val="12"/>
        <rFont val="Times New Roman"/>
        <family val="2"/>
        <charset val="238"/>
      </rPr>
      <t>zohľadnuje aj úhradu štipendií doktorandov, vyplatených</t>
    </r>
  </si>
  <si>
    <r>
      <t xml:space="preserve">Dotácia na štipendiá doktorandov poskytnutá v rámci dotačnej zmluvy v roku </t>
    </r>
    <r>
      <rPr>
        <sz val="12"/>
        <color indexed="10"/>
        <rFont val="Times New Roman"/>
        <family val="1"/>
        <charset val="238"/>
      </rPr>
      <t>2015</t>
    </r>
  </si>
  <si>
    <r>
      <t>Počet osobomesiacov za rok</t>
    </r>
    <r>
      <rPr>
        <sz val="12"/>
        <color indexed="10"/>
        <rFont val="Times New Roman"/>
        <family val="1"/>
        <charset val="238"/>
      </rPr>
      <t xml:space="preserve"> 2015</t>
    </r>
  </si>
  <si>
    <t xml:space="preserve"> na miestach pridelených MŠVVaŠ SR
pred 1.9. 2012</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</si>
  <si>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</si>
  <si>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</si>
  <si>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</si>
  <si>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z toho PČ (jednou sumou z R15,SG)</t>
  </si>
  <si>
    <t>Tabuľka č. 17: Príjmy verejnej vysokej školy z prostriedkov EÚ a z prostriedkov na ich spolufinancovanie 
zo štátneho rozpočtu z kapitoly MŠVVaŠ SR a z iných kapitol štátneho rozpočtu v roku 2015</t>
  </si>
  <si>
    <t>Tabuľka č. 16: Štruktúra a stav finančných prostriedkov na bankových účtoch verejnej vysokej školy
   k 31. decembru 2015</t>
  </si>
  <si>
    <t>Tabuľka č. 13: Stav a vývoj finančných fondov verejnej vysokej školy v rokoch 2014 a 2015</t>
  </si>
  <si>
    <t>Tabuľka č. 12: Výdavky verejnej vysokej školy na obstaranie a technické zhodnotenie dlhodobého majetku v roku 2015</t>
  </si>
  <si>
    <t>Stav účtu k 31.12.2015</t>
  </si>
  <si>
    <t>Tabuľka č. 11: Zdroje verejnej vysokej školy na obstaranie a technické zhodnotenie dlhodobého  majetku v rokoch 2014 a 2015</t>
  </si>
  <si>
    <r>
      <t xml:space="preserve">  - náklady na časť štipendia prevyšujúce 9. platovú triedu a 1. platový stupeň   </t>
    </r>
    <r>
      <rPr>
        <i/>
        <sz val="12"/>
        <rFont val="Times New Roman"/>
        <family val="1"/>
        <charset val="238"/>
      </rPr>
      <t>(kód 16)</t>
    </r>
  </si>
  <si>
    <r>
      <t xml:space="preserve">  - náklady na časť štipendia prevyšujúce 10. platovú triedu a 1. platový stupeň </t>
    </r>
    <r>
      <rPr>
        <i/>
        <sz val="12"/>
        <rFont val="Times New Roman"/>
        <family val="1"/>
        <charset val="238"/>
      </rPr>
      <t xml:space="preserve"> (kód 16)</t>
    </r>
  </si>
  <si>
    <t xml:space="preserve">Tabuľka č. 7: Náklady verejnej vysokej školy na štipendiá interných doktorandov v roku 2015 </t>
  </si>
  <si>
    <t xml:space="preserve">Tabuľka č. 19: Štipendiá z vlastných zdrojov podľa § 97 zákona v rokoch 2014 a 2015 </t>
  </si>
  <si>
    <t xml:space="preserve">Tabuľka č. 20: Motivačné štipendiá  v rokoch 2014 a 2015 (v zmysle § 96a  zákona )  </t>
  </si>
  <si>
    <r>
      <t>Nevyčerpaná dotácia (+) / nedoplatok dotácie (-) k 31. 12. kalendárneho roka</t>
    </r>
    <r>
      <rPr>
        <b/>
        <vertAlign val="superscript"/>
        <sz val="12"/>
        <rFont val="Times New Roman"/>
        <family val="1"/>
        <charset val="238"/>
      </rPr>
      <t xml:space="preserve">1) </t>
    </r>
    <r>
      <rPr>
        <b/>
        <sz val="12"/>
        <rFont val="Times New Roman"/>
        <family val="1"/>
        <charset val="238"/>
      </rPr>
      <t xml:space="preserve">  [R1+R2-R3]                       </t>
    </r>
  </si>
  <si>
    <t>T16_R18_SB = výkazníctvo, súvaha, časť Aktíva, riadok 053,</t>
  </si>
  <si>
    <r>
      <t>Globálna hodnota na bankových účtoch z R18 sa kontroluje na Súvahu, časť Aktíva, r. 053.
Ak nie je údaj v R2 (dotačný účet) k 31. 12. 201</t>
    </r>
    <r>
      <rPr>
        <sz val="12"/>
        <color rgb="FF00B050"/>
        <rFont val="Times New Roman"/>
        <family val="1"/>
        <charset val="238"/>
      </rPr>
      <t>5</t>
    </r>
    <r>
      <rPr>
        <sz val="12"/>
        <color indexed="10"/>
        <rFont val="Times New Roman"/>
        <family val="1"/>
        <charset val="238"/>
      </rPr>
      <t xml:space="preserve"> </t>
    </r>
    <r>
      <rPr>
        <b/>
        <u/>
        <sz val="12"/>
        <rFont val="Times New Roman"/>
        <family val="1"/>
        <charset val="238"/>
      </rPr>
      <t>vynulovaný,  je potrebné doplniť vysvetlenie v stĺpci C.</t>
    </r>
  </si>
  <si>
    <t>T11_R2_SA (SB) = T13_R2_SC (SD)</t>
  </si>
  <si>
    <t>T1 = dotačná zmluva na 2015</t>
  </si>
  <si>
    <r>
      <t>Bežná a kapitálová dotácia z programu 077 je kontrolovaná na "dotačnú zmluvu" na rok 201</t>
    </r>
    <r>
      <rPr>
        <sz val="12"/>
        <color rgb="FF00B050"/>
        <rFont val="Times New Roman"/>
        <family val="1"/>
        <charset val="238"/>
      </rPr>
      <t>5</t>
    </r>
    <r>
      <rPr>
        <sz val="12"/>
        <color indexed="10"/>
        <rFont val="Times New Roman"/>
        <family val="1"/>
        <charset val="238"/>
      </rPr>
      <t xml:space="preserve"> </t>
    </r>
    <r>
      <rPr>
        <sz val="12"/>
        <rFont val="Times New Roman"/>
        <family val="1"/>
        <charset val="238"/>
      </rPr>
      <t xml:space="preserve">a jej dodatky. Dotácie na kapitálové výdavky sa kontrolujú aj na T11, sociálne a motivačné štipendiá na T8 a T20.  
</t>
    </r>
  </si>
  <si>
    <t>Stav štipendijného fondu k 31. 12. uvedený v R12_SF nemá byť nižší ako súčet zostatku nevyčerpanej dotácie na sociálne štipendiá v T8_R6_SC a na motivačné štipendiá v T20_R4_(SB).</t>
  </si>
  <si>
    <t>T13_R12_SF ≥T8_R6_SC + T20_R4_(SB)</t>
  </si>
  <si>
    <t>Ak položke požadovanej v tabuľke zodpovedá podľa predpísanej analytickej evidencie na príslušnom syntetickom  účte  nejaký špecifikcký kód (napríklad kód ekonomickej klasifikácie), uvedie sa tento kód za názvom položky.</t>
  </si>
  <si>
    <t>Tabuľka č. 7 poskytuje informácie o  počte interných doktorandov, o nákladoch vysokej školy na štipendiá doktorandov a o ich krytí výnosmi.</t>
  </si>
  <si>
    <r>
      <t xml:space="preserve">Uvedie sa nevyčerpaná účelová dotácia (+) resp. nedoplatok účelovej dotácie (-) na štipendiá  doktorandov za rok 2015. Nevyčerpaná účelová dotácia znamená, že vysoká škola obdržala vyššiu dotáciu ako boli jej náklady na štipendiá doktorandov </t>
    </r>
    <r>
      <rPr>
        <b/>
        <sz val="12"/>
        <rFont val="Times New Roman"/>
        <family val="1"/>
        <charset val="238"/>
      </rPr>
      <t>(podľa stavu v CRŠ)</t>
    </r>
    <r>
      <rPr>
        <sz val="12"/>
        <rFont val="Times New Roman"/>
        <family val="1"/>
        <charset val="238"/>
      </rPr>
      <t xml:space="preserve">, vrátane výplaty štipendií v januári 2016 za december 2015. </t>
    </r>
    <r>
      <rPr>
        <b/>
        <sz val="12"/>
        <rFont val="Times New Roman"/>
        <family val="1"/>
        <charset val="238"/>
      </rPr>
      <t>Nevyčerpaná účelová dotácia z roku 2015 bude zúčtovaná v roku 2016.</t>
    </r>
  </si>
  <si>
    <r>
      <t>V stĺpci C sa uvedú náklady na štipendiá doktorandov (prijatých na štúdium do 31.8.2012)</t>
    </r>
    <r>
      <rPr>
        <sz val="12"/>
        <color indexed="8"/>
        <rFont val="Times New Roman"/>
        <family val="1"/>
        <charset val="238"/>
      </rPr>
      <t>,  na miestach nepridelených MŠVVaŠ SR.</t>
    </r>
  </si>
  <si>
    <r>
      <t>V stĺpci D sa uvedú náklady na štipendiá doktorandov (prijatých na štúdium po 1.9.2012</t>
    </r>
    <r>
      <rPr>
        <sz val="12"/>
        <color indexed="8"/>
        <rFont val="Times New Roman"/>
        <family val="1"/>
        <charset val="238"/>
      </rPr>
      <t>),  na miestach nepridelených MŠVVaŠ SR.</t>
    </r>
  </si>
  <si>
    <r>
      <t xml:space="preserve">Uvedie sa počet osobomesiacov, v ktorých bolo doktorandom poskytované štipendium. 
Napríklad: Ak doktorand poberal štipendium 12 mesiacov (celý rok), prispeje do tohto súčtu číslom 12 (SA).
Nový doktorand, ktorý začal poberať štipendium od 1. septembra 2015, prispeje do tohto súčtu číslom 4 (SD).
</t>
    </r>
    <r>
      <rPr>
        <sz val="12"/>
        <color indexed="8"/>
        <rFont val="Times New Roman"/>
        <family val="1"/>
        <charset val="238"/>
      </rPr>
      <t>V stĺpci A sa uvedú údaje dotýkajúce sa interných doktorandov financovaných z účelovej dotácie. 
V stĺpci D budú údaje zodpovedajúce interným doktorandom  (prijatých na štúdium po 1.9.2012) na miestach nepridelených MŠVVaŠ.</t>
    </r>
  </si>
  <si>
    <r>
      <t xml:space="preserve">V stĺpci A škola  uvedie náklady na štipendiá doktorandov, ktoré mala na doktorandov na miestach pridelených ministerstvom  </t>
    </r>
    <r>
      <rPr>
        <u/>
        <sz val="12"/>
        <rFont val="Times New Roman"/>
        <family val="1"/>
        <charset val="238"/>
      </rPr>
      <t>z</t>
    </r>
    <r>
      <rPr>
        <sz val="12"/>
        <rFont val="Times New Roman"/>
        <family val="1"/>
        <charset val="238"/>
      </rPr>
      <t xml:space="preserve"> </t>
    </r>
    <r>
      <rPr>
        <u/>
        <sz val="12"/>
        <rFont val="Times New Roman"/>
        <family val="1"/>
        <charset val="238"/>
      </rPr>
      <t>účelovej</t>
    </r>
    <r>
      <rPr>
        <sz val="12"/>
        <rFont val="Times New Roman"/>
        <family val="1"/>
        <charset val="238"/>
      </rPr>
      <t xml:space="preserve"> dotácie. </t>
    </r>
  </si>
  <si>
    <t>V stĺpci SA, resp. SC sa uvedú výdavky z dotácie na sociálne štipendiá poskytnuté študentom v danom kalendárnom roku, uvedené v Centrálnom registri študentov pod kódom 1.</t>
  </si>
  <si>
    <r>
      <t xml:space="preserve">Uvedú sa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</si>
  <si>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Uvedie sa zostatok kapitálovej dotácie na obstaranie a technické zhodnotenie dlhodobého majetku (nevyčerpané finančné  prostriedky k 31. 12. 201</t>
    </r>
    <r>
      <rPr>
        <sz val="12"/>
        <color indexed="10"/>
        <rFont val="Times New Roman"/>
        <family val="1"/>
        <charset val="238"/>
      </rPr>
      <t xml:space="preserve">4 </t>
    </r>
    <r>
      <rPr>
        <sz val="12"/>
        <color indexed="8"/>
        <rFont val="Times New Roman"/>
        <family val="1"/>
        <charset val="238"/>
      </rPr>
      <t>(stĺpec SA v R11), resp. k 31. 12. 201</t>
    </r>
    <r>
      <rPr>
        <sz val="12"/>
        <color indexed="10"/>
        <rFont val="Times New Roman"/>
        <family val="1"/>
        <charset val="238"/>
      </rPr>
      <t>5</t>
    </r>
    <r>
      <rPr>
        <sz val="12"/>
        <color indexed="8"/>
        <rFont val="Times New Roman"/>
        <family val="1"/>
        <charset val="238"/>
      </rPr>
      <t xml:space="preserve"> (stĺpec SB v R11) na zdrojoch 131x, 13S1, 13S2, 13T1,13T2.....(zostatky zo ŠR aj zo ŠF)</t>
    </r>
  </si>
  <si>
    <t>Uvedie sa objem prijatej kapitálovej dotácie z prostriedkov EÚ vrátane spolufinancovania (účet 346005 – 346008 strana DAL,  napr. zdroje 11S1, 11S2, 11T1, 11T2, (všetky zdroje EŠF na ktorých VVŠ účtuje, aj všetky analytické účty) okrem 11E1, 11E3 a 121 – viď riadok 13)</t>
  </si>
  <si>
    <r>
      <t>T12_S</t>
    </r>
    <r>
      <rPr>
        <sz val="12"/>
        <color rgb="FFFF0000"/>
        <rFont val="Times New Roman"/>
        <family val="1"/>
        <charset val="238"/>
      </rPr>
      <t>E</t>
    </r>
  </si>
  <si>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</si>
  <si>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</si>
  <si>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</si>
  <si>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r>
      <t>Ak má VVŠ finančné prostriedky zaúčtované na účte 261 - peniaze na ceste, z dôvodu kontroly stavu na bankových účtoch k 31. 12. 201</t>
    </r>
    <r>
      <rPr>
        <sz val="12"/>
        <color rgb="FFFF0000"/>
        <rFont val="Times New Roman"/>
        <family val="1"/>
        <charset val="238"/>
      </rPr>
      <t xml:space="preserve">5 </t>
    </r>
    <r>
      <rPr>
        <sz val="12"/>
        <rFont val="Times New Roman"/>
        <family val="1"/>
        <charset val="238"/>
      </rPr>
      <t xml:space="preserve">na údaje zo súvahy, uvedie ich v tomto riadku. </t>
    </r>
  </si>
  <si>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t>
    </r>
    <r>
      <rPr>
        <sz val="12"/>
        <color rgb="FFFF0000"/>
        <rFont val="Times New Roman"/>
        <family val="1"/>
        <charset val="238"/>
      </rPr>
      <t>5</t>
    </r>
    <r>
      <rPr>
        <sz val="12"/>
        <rFont val="Times New Roman"/>
        <family val="1"/>
        <charset val="238"/>
      </rPr>
      <t xml:space="preserve">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2015. </t>
    </r>
  </si>
  <si>
    <r>
      <t>Tabuľka č.19 poskytuje informácie o objeme a štruktúre štipendií  vyplácaných verejnou vysokou školou z vlastných zdrojov podľa § 97 zákona. Neobsahuje (201</t>
    </r>
    <r>
      <rPr>
        <b/>
        <sz val="12"/>
        <color indexed="10"/>
        <rFont val="Times New Roman"/>
        <family val="1"/>
        <charset val="238"/>
      </rPr>
      <t>5</t>
    </r>
    <r>
      <rPr>
        <b/>
        <sz val="12"/>
        <rFont val="Times New Roman"/>
        <family val="1"/>
        <charset val="238"/>
      </rPr>
      <t>) údaje o "normálnych" štipendiách vyplatených doktorandom.</t>
    </r>
  </si>
  <si>
    <t>Tabuľka č.19 poskytuje informácie o objeme a štruktúre mot. štipendií  vyplácaných verejnou vysokou školou z vlastných zdrojov uvedených v Centrálnom registri študentov s kódom 9.</t>
  </si>
  <si>
    <t>V stĺpci SB sa uvedú príjmy z dotácie na mot. štipendiá poskytnuté študentom v danom kalendárnom roku, uvedené v Centrálnom registri študentov s kódom 19.
V stĺpci SC sa uvedú príjmy z dotácie na mot. štipendiá poskytnuté študentom v danom kalendárnom roku, uvedené v Centrálnom registri študentov s kódmi 4, 5, 6, 7, 8.</t>
  </si>
  <si>
    <t>V stĺpci SB sa uvedú výdavky z dotácie na mot. štipendiá poskytnuté študentom v danom kalendárnom roku, uvedené v Centrálnom registri študentov s kódom 19.
V stĺpci SC sa uvedú výdavky z dotácie na mot. štipendiá poskytnuté študentom v danom kalendárnom roku, uvedené v Centrálnom registri študentov s kódmi 4, 5, 6, 7, 8.</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</si>
  <si>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</si>
  <si>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r>
      <t>Príspevok na jedno jedlo zo štátneho rozpočtu bol po celý rok  201</t>
    </r>
    <r>
      <rPr>
        <b/>
        <sz val="12"/>
        <color rgb="FFFF0000"/>
        <rFont val="Times New Roman"/>
        <family val="1"/>
        <charset val="238"/>
      </rPr>
      <t>5</t>
    </r>
    <r>
      <rPr>
        <b/>
        <sz val="12"/>
        <color indexed="8"/>
        <rFont val="Times New Roman"/>
        <family val="1"/>
        <charset val="238"/>
      </rPr>
      <t xml:space="preserve"> vo výške  1 euro. </t>
    </r>
  </si>
  <si>
    <r>
      <t>Bežná a kapitálová dotácia je kontrolovaná na Zmluvu o poskytnutí  dotácií  zo štátneho rozpočtu prostredníctvom kapitoly MŠVVaŠ (ďalej len "dotačná zmluva") na  programe  077 na rok 201</t>
    </r>
    <r>
      <rPr>
        <sz val="12"/>
        <color rgb="FFFF0000"/>
        <rFont val="Times New Roman"/>
        <family val="1"/>
        <charset val="238"/>
      </rPr>
      <t>5</t>
    </r>
    <r>
      <rPr>
        <sz val="12"/>
        <rFont val="Times New Roman"/>
        <family val="1"/>
        <charset val="238"/>
      </rPr>
      <t xml:space="preserve"> a jej dodatky.</t>
    </r>
  </si>
  <si>
    <t>T3a_V</t>
  </si>
  <si>
    <r>
      <t xml:space="preserve">Údaje o lôžkovej kapacite v T9_R1 sa kontrolujú na štatistické výkazy MŠVVaŠ SR  </t>
    </r>
    <r>
      <rPr>
        <sz val="12"/>
        <color rgb="FFFF0000"/>
        <rFont val="Times New Roman"/>
        <family val="1"/>
        <charset val="238"/>
      </rPr>
      <t>( posielané na CVTI SR)</t>
    </r>
    <r>
      <rPr>
        <sz val="12"/>
        <rFont val="Times New Roman"/>
        <family val="1"/>
        <charset val="238"/>
      </rPr>
      <t xml:space="preserve"> 201</t>
    </r>
    <r>
      <rPr>
        <sz val="12"/>
        <color indexed="10"/>
        <rFont val="Times New Roman"/>
        <family val="1"/>
        <charset val="238"/>
      </rPr>
      <t>4</t>
    </r>
    <r>
      <rPr>
        <sz val="12"/>
        <rFont val="Times New Roman"/>
        <family val="1"/>
        <charset val="238"/>
      </rPr>
      <t xml:space="preserve"> (201</t>
    </r>
    <r>
      <rPr>
        <sz val="12"/>
        <color indexed="10"/>
        <rFont val="Times New Roman"/>
        <family val="1"/>
        <charset val="238"/>
      </rPr>
      <t>5</t>
    </r>
    <r>
      <rPr>
        <sz val="12"/>
        <rFont val="Times New Roman"/>
        <family val="1"/>
        <charset val="238"/>
      </rPr>
      <t>).</t>
    </r>
  </si>
  <si>
    <r>
      <t xml:space="preserve">Údaje sa kontrolujú na štatistické údaje MŠVVaŠ SR zasielané </t>
    </r>
    <r>
      <rPr>
        <sz val="12"/>
        <color rgb="FFFF0000"/>
        <rFont val="Times New Roman"/>
        <family val="1"/>
        <charset val="238"/>
      </rPr>
      <t>CVTI SR</t>
    </r>
    <r>
      <rPr>
        <sz val="12"/>
        <rFont val="Times New Roman"/>
        <family val="1"/>
        <charset val="238"/>
      </rPr>
      <t>.</t>
    </r>
  </si>
  <si>
    <t>motivačné štipendiá podľa § 96a</t>
  </si>
  <si>
    <t>2) uvádzajú sa len motivačné štipendiá vyplatené podľa § 96a, ods.1, písm. a) (kód CRŠ 19)</t>
  </si>
  <si>
    <t>3) uvádzajú sa len motivačné štipendiá vyplatené podľa § 96a, ods.1, písm. b) (kódy v  CRŠ: 4, 5, 6, 7, 8)</t>
  </si>
  <si>
    <r>
      <rPr>
        <b/>
        <sz val="12"/>
        <rFont val="Times New Roman"/>
        <family val="1"/>
        <charset val="238"/>
      </rPr>
      <t>B</t>
    </r>
    <r>
      <rPr>
        <vertAlign val="superscript"/>
        <sz val="12"/>
        <rFont val="Times New Roman"/>
        <family val="1"/>
        <charset val="238"/>
      </rPr>
      <t>2)</t>
    </r>
  </si>
  <si>
    <r>
      <t>C</t>
    </r>
    <r>
      <rPr>
        <vertAlign val="superscript"/>
        <sz val="12"/>
        <rFont val="Times New Roman"/>
        <family val="1"/>
        <charset val="238"/>
      </rPr>
      <t>3)</t>
    </r>
  </si>
  <si>
    <r>
      <t xml:space="preserve">mot. štipendiá podľa 
§ 96a, ods.1, písm. a)
</t>
    </r>
    <r>
      <rPr>
        <b/>
        <sz val="12"/>
        <rFont val="Times New Roman"/>
        <family val="1"/>
        <charset val="238"/>
      </rPr>
      <t>(kód v CRŠ: 19)</t>
    </r>
  </si>
  <si>
    <r>
      <t xml:space="preserve">mot. štipendiá podľa 
§ 96a, ods.1, písm. b)
</t>
    </r>
    <r>
      <rPr>
        <b/>
        <sz val="12"/>
        <rFont val="Times New Roman"/>
        <family val="1"/>
        <charset val="238"/>
      </rPr>
      <t>(kódy v  CRŠ: 4, 5, 6, 7, 8)</t>
    </r>
  </si>
  <si>
    <t xml:space="preserve"> - za cudzojazyčné štúdium dennou formou (§ 92 ods. 8 a 9) (649 002, 649 023)</t>
  </si>
  <si>
    <t xml:space="preserve">- školné  (účet 649 001, 649 002, 649 020, 649 023, 649 026)                                                     </t>
  </si>
  <si>
    <t>- ostatné výnosy (účty 649 012, 649 018-019, 649 021-022, 649 024-025, 649 098 - 099)</t>
  </si>
  <si>
    <t>- za súbežné štúdium v dennej forme  (§ 92 ods. 5, 649 026)</t>
  </si>
  <si>
    <t>Výpočet</t>
  </si>
  <si>
    <t>Priemerné platy mužov</t>
  </si>
  <si>
    <t>Priemerné platy žien</t>
  </si>
  <si>
    <r>
      <t xml:space="preserve">Priemerný evidenčný prepočítaný počet </t>
    </r>
    <r>
      <rPr>
        <b/>
        <sz val="12"/>
        <rFont val="Times New Roman"/>
        <family val="1"/>
        <charset val="238"/>
      </rPr>
      <t>žien</t>
    </r>
    <r>
      <rPr>
        <b/>
        <sz val="12"/>
        <rFont val="Times New Roman"/>
        <family val="1"/>
      </rPr>
      <t xml:space="preserve"> za rok 201</t>
    </r>
    <r>
      <rPr>
        <b/>
        <sz val="12"/>
        <color rgb="FFFF0000"/>
        <rFont val="Times New Roman"/>
        <family val="1"/>
        <charset val="238"/>
      </rPr>
      <t>5</t>
    </r>
  </si>
  <si>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</si>
  <si>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</si>
  <si>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</si>
  <si>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</si>
  <si>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Tabuľka č. 6a: Zamestnanci a náklady na mzdy verejnej vysokej školy v roku 201</t>
    </r>
    <r>
      <rPr>
        <b/>
        <sz val="14"/>
        <color rgb="FFFF0000"/>
        <rFont val="Times New Roman"/>
        <family val="1"/>
        <charset val="238"/>
      </rPr>
      <t xml:space="preserve">5 </t>
    </r>
    <r>
      <rPr>
        <b/>
        <sz val="14"/>
        <rFont val="Times New Roman"/>
        <family val="1"/>
        <charset val="238"/>
      </rPr>
      <t xml:space="preserve">  -   len  ženy</t>
    </r>
    <r>
      <rPr>
        <b/>
        <sz val="14"/>
        <color indexed="10"/>
        <rFont val="Times New Roman"/>
        <family val="1"/>
        <charset val="238"/>
      </rPr>
      <t xml:space="preserve">  a výpočet priemerného platu mužov</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</si>
  <si>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</si>
  <si>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</si>
  <si>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</si>
  <si>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r>
      <t xml:space="preserve">Tabuľka č. 3 poskytuje informácie o </t>
    </r>
    <r>
      <rPr>
        <b/>
        <sz val="12"/>
        <rFont val="Times New Roman"/>
        <family val="1"/>
        <charset val="238"/>
      </rPr>
      <t>objeme a štruktúre výnosov  verejnej vysokej školy v rokoch 201</t>
    </r>
    <r>
      <rPr>
        <b/>
        <sz val="12"/>
        <color indexed="10"/>
        <rFont val="Times New Roman"/>
        <family val="1"/>
        <charset val="238"/>
      </rPr>
      <t>4</t>
    </r>
    <r>
      <rPr>
        <b/>
        <sz val="12"/>
        <rFont val="Times New Roman"/>
        <family val="1"/>
        <charset val="238"/>
      </rPr>
      <t xml:space="preserve"> a 201</t>
    </r>
    <r>
      <rPr>
        <b/>
        <sz val="12"/>
        <color indexed="10"/>
        <rFont val="Times New Roman"/>
        <family val="1"/>
        <charset val="238"/>
      </rPr>
      <t>5</t>
    </r>
    <r>
      <rPr>
        <b/>
        <sz val="12"/>
        <rFont val="Times New Roman"/>
        <family val="1"/>
        <charset val="238"/>
      </rPr>
      <t xml:space="preserve">.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</si>
  <si>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r>
      <t>Tabuľka č. 5 poskytuje informácie o</t>
    </r>
    <r>
      <rPr>
        <b/>
        <sz val="12"/>
        <rFont val="Times New Roman"/>
        <family val="1"/>
        <charset val="238"/>
      </rPr>
      <t xml:space="preserve"> objeme a štruktúre nákladov verejnej vysokej školy v rokoch 201</t>
    </r>
    <r>
      <rPr>
        <b/>
        <sz val="12"/>
        <color indexed="10"/>
        <rFont val="Times New Roman"/>
        <family val="1"/>
        <charset val="238"/>
      </rPr>
      <t xml:space="preserve">4 </t>
    </r>
    <r>
      <rPr>
        <b/>
        <sz val="12"/>
        <rFont val="Times New Roman"/>
        <family val="1"/>
        <charset val="238"/>
      </rPr>
      <t>a  201</t>
    </r>
    <r>
      <rPr>
        <b/>
        <sz val="12"/>
        <color indexed="10"/>
        <rFont val="Times New Roman"/>
        <family val="1"/>
        <charset val="238"/>
      </rPr>
      <t>5</t>
    </r>
    <r>
      <rPr>
        <b/>
        <sz val="12"/>
        <rFont val="Times New Roman"/>
        <family val="1"/>
        <charset val="238"/>
      </rPr>
      <t xml:space="preserve">.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</si>
  <si>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r>
      <t>na miestach nepridelených MŠVVaŠ SR do 31.8.2012</t>
    </r>
    <r>
      <rPr>
        <b/>
        <sz val="12"/>
        <color indexed="10"/>
        <rFont val="Times New Roman"/>
        <family val="1"/>
        <charset val="238"/>
      </rPr>
      <t xml:space="preserve">
 kódy (12 - 17)</t>
    </r>
  </si>
  <si>
    <r>
      <t xml:space="preserve">na miestach nepridelených MŠVVaŠ SR po 1.9.2012 </t>
    </r>
    <r>
      <rPr>
        <b/>
        <sz val="12"/>
        <color indexed="10"/>
        <rFont val="Times New Roman"/>
        <family val="1"/>
        <charset val="238"/>
      </rPr>
      <t xml:space="preserve">
</t>
    </r>
    <r>
      <rPr>
        <b/>
        <sz val="12"/>
        <color indexed="12"/>
        <rFont val="Times New Roman"/>
        <family val="1"/>
        <charset val="238"/>
      </rPr>
      <t>kódy (12 - 17)</t>
    </r>
  </si>
  <si>
    <t>L= G+H+I+J+K</t>
  </si>
  <si>
    <r>
      <t>Výkaz ziskov a strát -  Štruktúra nákladov</t>
    </r>
    <r>
      <rPr>
        <b/>
        <sz val="12"/>
        <color rgb="FFFF0000"/>
        <rFont val="Times New Roman"/>
        <family val="1"/>
        <charset val="238"/>
      </rPr>
      <t xml:space="preserve"> z hľadiska členenia účtov podľa výkazu Úč NUJ 2- 01</t>
    </r>
  </si>
  <si>
    <r>
      <t>Výkaz ziskov a strát -  Štruktúra v</t>
    </r>
    <r>
      <rPr>
        <b/>
        <sz val="12"/>
        <color rgb="FFFF0000"/>
        <rFont val="Times New Roman"/>
        <family val="1"/>
        <charset val="238"/>
      </rPr>
      <t>ýnosov z hľadiska členenia účtov podľa výkazu Úč NUJ 2- 01</t>
    </r>
  </si>
  <si>
    <t>T5a_V</t>
  </si>
  <si>
    <t>*) v roku 2015 požadujeme poplatky za vydanie dokladov podľa § 92 ods. 15 zákona rozčleniť do 3 analytík, tak ako je uvedené v R11, R12, R13</t>
  </si>
  <si>
    <t>Tabuľka č. 3a:  Výnosy verejnej vysokej školy v rokoch 2014 a 2015. Štruktúra výnosov z hľadiska členenia účtov podľa výkazu Úč NUJ 2- 01</t>
  </si>
  <si>
    <t>Tabuľka č. 5a: Náklady verejnej vysokej školy v rokoch 2014 a 2015. Štruktúra nákladov z hľadiska členenia účtov podľa výkazu Úč NUJ 2- 01</t>
  </si>
  <si>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</si>
  <si>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</si>
  <si>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</si>
  <si>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</si>
  <si>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</si>
  <si>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</si>
  <si>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číslo dotačného účtu univerzity 7000241041/8180</t>
  </si>
  <si>
    <t>––</t>
  </si>
  <si>
    <t>číslo účtu ŠD  7000528106/8180</t>
  </si>
  <si>
    <t>číslo účtu ŠJ  7000270299/8180</t>
  </si>
  <si>
    <t>Program Sokrates, číslo účtu univerzity 7000065551/8180</t>
  </si>
  <si>
    <t>číslo účtu univerzity  7000065543/8180</t>
  </si>
  <si>
    <t>číslo účtu univerzity  7000065519/8180</t>
  </si>
  <si>
    <t>0,- eur na účte univerzity vo VÚB č. 1802478158/0200,      0,- eur, na čísle účtu TF 1802170057/0200 a 0,- eur na čísle účtu FZSP 2938733255/0200</t>
  </si>
  <si>
    <t xml:space="preserve">542 237,23 eur na č. účtu FF: 7000241228/8180,               2 296 318,54 eur na č. účtu PdF: 7000241199/8180,                     1 049 418,56  eur na č. účtu FZSP: 7000241201/8180,                                     338 651,84 eur na č. účtu TF: 7000241236/8180,                452 966,39 eur na č. účtu PF: 7000241244/8180,                                905 342,83 eur na č. účtu RTU a TU: 7000065500/8180  </t>
  </si>
  <si>
    <t>z toho zostatok  z roku 2013: 420 383,20 eur a zostatok z roku 2014: 29 733,55 eur na účte univerzity číslo: 7000133024/8180</t>
  </si>
  <si>
    <t>bežný účet fakulty pre projekt cezhraničnej spolupráce SR-MR 0,- eur číslo 7000451639/8180,  účet univerzity (mzdový) 0,- eur číslo 7000287808/8180, účty univerzity projektov programu 0AA0102 Správa a riadenie TU       11 736,71 eur číslo 7000369678/8180, Virtuálna univerzita    2 300,77 eur číslo 7000369686/8180, Inovatívne vzdelávanie   8 564,47 eur číslo 7000369694/8180, Racionalizácia vzdelávania 0,- eur číslo 7000425916/8180 a Podpora zlepšenia kvality 45 475,04 eur číslo 7000475788/8180,  účet univerzity projektu programu 0AE0301 Skvalitnenie a dobudovanie infraštruktúry TU 0,- eur číslo 7000454303/8180 a Moderná a bezpečná infraštruktúra TU 0,- eur číslo 7000524666/8180, projekty Slovak Aid:  účet fakulty projekt Slovak Aid  0,- eur číslo 7000428228/8180, účet fakulty projekt Slovak Aid  0,- eur číslo 7000428236/8180,  účet fakulty projekt Slovak Aid  0,- eur číslo 7000468203/8180, účet Proposal for a Regulation-Vyšegrádsky fond 0,- eur číslo 7000459198/8180</t>
  </si>
  <si>
    <t>------</t>
  </si>
  <si>
    <t>- iné analyticky sledované náklady (účty 518 003, 518 013, 518 015-018, 518 020-030, 518 031-034, 518 040, 518 041,518 599)</t>
  </si>
  <si>
    <r>
      <t xml:space="preserve">- dopravné služby (účet 518 012, </t>
    </r>
    <r>
      <rPr>
        <sz val="12"/>
        <color rgb="FFFF0000"/>
        <rFont val="Times New Roman"/>
        <family val="1"/>
        <charset val="238"/>
      </rPr>
      <t>518 512</t>
    </r>
    <r>
      <rPr>
        <sz val="12"/>
        <color theme="1"/>
        <rFont val="Times New Roman"/>
        <family val="1"/>
      </rPr>
      <t>)</t>
    </r>
  </si>
  <si>
    <r>
      <t xml:space="preserve">-  za dosiahnutie vynikajúceho výsledku v oblasti štúdia </t>
    </r>
    <r>
      <rPr>
        <sz val="12"/>
        <rFont val="Times New Roman"/>
        <family val="1"/>
        <charset val="238"/>
      </rPr>
      <t xml:space="preserve">[R6+R7] </t>
    </r>
  </si>
  <si>
    <t>1c</t>
  </si>
  <si>
    <t>1d</t>
  </si>
  <si>
    <t>1e</t>
  </si>
  <si>
    <t>Ministerstvo kultúry SR: Budovanie knižničného fondu Univerzitnej knižnice TU</t>
  </si>
  <si>
    <t>3c</t>
  </si>
  <si>
    <t>3d</t>
  </si>
  <si>
    <t>Nadácia pre deti Slovenska - Edukačná roadshow Srdce plné zdravia I.</t>
  </si>
  <si>
    <t>Nadácia pre deti Slovenska - Edukačná roadshow Srdce plné zdravia II.</t>
  </si>
  <si>
    <t>4c</t>
  </si>
  <si>
    <t>4d</t>
  </si>
  <si>
    <t>4e</t>
  </si>
  <si>
    <t>4f</t>
  </si>
  <si>
    <t>4g</t>
  </si>
  <si>
    <t>4h</t>
  </si>
  <si>
    <t>4i</t>
  </si>
  <si>
    <t>4j</t>
  </si>
  <si>
    <t>4k</t>
  </si>
  <si>
    <t>4l</t>
  </si>
  <si>
    <t>4m</t>
  </si>
  <si>
    <t>Executive Agency for health and consumers - Action for health</t>
  </si>
  <si>
    <t>Education, Audiovisual and Culture Executive Agency - FINALLY</t>
  </si>
  <si>
    <t>EU - FP7 - GENOVATE</t>
  </si>
  <si>
    <t>EU - FP7 - Collaborative European Neuro Trauma Effectiveness Research in TBI</t>
  </si>
  <si>
    <t>Education, Audiovisual and Culture Executive Agency - e-Roma Resource</t>
  </si>
  <si>
    <t>Executive Agency for Health and Consumers - Training packages for health professionals to improve access and quality of health services for migrants and ethnic minorities, including the Roma - MEM -TP</t>
  </si>
  <si>
    <t>University of Scranton - zabezpečenie 7.ročníka medzinárodnej konferencie hospicovej a paliatívnej starostlivosti</t>
  </si>
  <si>
    <t>APVV-0096-11 zo SAV: Úloha defektov v organických polovodičoch pre slnečné články</t>
  </si>
  <si>
    <t>APVV-0269-00 zo SAV: Funkcionálne priestory, bornológie, hyperpriestory a topologické štruktúry</t>
  </si>
  <si>
    <t>UK BA na projekt APVV-0254-11 "Sociálny, emočný a kognitívny obraz autizmu v inerdisciplinárnych zrkadlách"</t>
  </si>
  <si>
    <t>1f</t>
  </si>
  <si>
    <t>APVV-14-0029 zo SAV: Cyrilické písomníctvo na Slovensku do konca 18.storočia</t>
  </si>
  <si>
    <t>Trnavský samosprávny kraj - usporiadanie medzinárodného sympózia na tému "Civilizačné ochorenia"</t>
  </si>
  <si>
    <t>3e</t>
  </si>
  <si>
    <t>SAAIC-program Erasmus - študentská mobilita, cestovné náhrady</t>
  </si>
  <si>
    <t>Nadácia Volkswagen Slovakia Bratislava, grant č. 35/14-SO: "Technika hrou od materských škôl."</t>
  </si>
  <si>
    <t>Nadácia Volkswagen Slovakia Bratislava, grant č.82/15-TK: "Technika hrou od materských škôl II."</t>
  </si>
  <si>
    <t>3f</t>
  </si>
  <si>
    <t>CEEPUS - mobility študentov a vysokoškolských učiteľov</t>
  </si>
  <si>
    <t xml:space="preserve">SAAIC-národná agentúra: Program celoživotného vzdelávania Erasmus </t>
  </si>
  <si>
    <t>La main á la pate-Francúzsko 2013-3853/001-001: Sustain č. 540149-LLP-1-2013-FR-COMENIUS-CNW</t>
  </si>
  <si>
    <t>Gloucestershire University, Cheltenham  č.2015-2-UK01-KA205-014061: Resources for Inclusion, Diversity and Equality</t>
  </si>
  <si>
    <t>4n</t>
  </si>
  <si>
    <t>STU BA na projekt VEGA 2015-18 1/0501/15: Nové stabilizované a štruktúrne usporiadané opticky a fotoelek- tricky aktívne organické materiály</t>
  </si>
  <si>
    <t>Fundation Open Society Institute Switzerland FOSI č. OR2015-22833</t>
  </si>
  <si>
    <t>Fundation Open Society Institute Switzerland FOSI č. OR2015-20696</t>
  </si>
  <si>
    <t>Renovabis  Kardinal-Döpfner-Haus, Freising: číslo projektu SK021121: Sloboda v súčasnej kultúrnej pluralite Slovenska</t>
  </si>
  <si>
    <t>Renovabis  Kardinal-Döpfner-Haus, Freising: číslo projektu SK007205A: 15 počítačov pre Jezuitskú Teologickú fakultu v Trnave</t>
  </si>
  <si>
    <t>Zabezpečenie prevádzky špecif.pracovísk v Nairobi</t>
  </si>
  <si>
    <t>-----</t>
  </si>
  <si>
    <t>Výdavky na sociálne štipendiá za rok 2015 súhlasia s kódom CRŠ 1 podľa obdobia vyplatenia sociálneho štipendia za 1-12/2015.</t>
  </si>
  <si>
    <t>Výdavky na motivačné štipendiá za rok 2015 súhlasia s kódmi CRŠ 4,5,6,7,8,19 podľa obdobia nároku motivačného štipendia za 1-12/2015.</t>
  </si>
  <si>
    <t>V riadku 56 sú znížené náklady za rok 2015 oproti tabuľke č.6 o rozdiel zostatku nevyčerpaných dovoleniek rokov 2014 a 2015 v  čiastke -11 945,72 Eur.</t>
  </si>
  <si>
    <t>Rozdiel mzdových nákladov a účtu 521 v tabuľke 5 predstavuje rozdiel zostatku nevyčerpaných dovoleniek rokov 2014 a 2015 znížením nákladov v čiastke -11 945,72 Eur.</t>
  </si>
  <si>
    <t>Vo výkaze FIN1-12 na zdrojoch 131D, 131E, 111, 11S2 a 13S2 predstavujú kapitálové výdavky 291 061,50 Eur, z toho 17 110,94 Eur predstavuje čerpanie prostredníctvom fondu reprodukcie (stĺpec A a C tabuľky).</t>
  </si>
  <si>
    <t xml:space="preserve">Rozdiel na ÚHK 691 v roku 2015 v porovnaní s T1_R14 predstavuje časové rozlíšenie výnosov v celkovej výške 70 939,81 Eur nasledovne:
a) na stravovaní študentov a doktorandov sú navýšené výnosy o zostatok výnosov z roku 2014 vo výške +63 530,33 Eur a zároveň sú znížené výnosy o zostatok výnosov z roku 2015 vo výške -25 699,33 Eur,
b) na zmluvné zariadenia a ubytovanie v študentskom domove sú navýšené výnosy o zostatok z roku 2014 vo výške      +34 698,31 Eur a zároveň sú znížené výnosy vo výške krytia nákladov časového rozlíšenia roku 2016 o -1 910,60 Eur,
c) na šport, kultúru a UPC sú navýšené výnosy o zostatok z roku 2014 vo výške +3 423,98 Eur a zároveň znížené výnosy o zostatok dotácie z roku 2015 vo výške  -3 102,88 Eur.
</t>
  </si>
  <si>
    <t>V riadku 6 stĺpec B je uvedená poskytnutá dotácia v roku 2015 vo výške 359 704,- Eur: z toho 23 198,- Eur bola použitá na náklady zmluvných zariadení, 6 272,- Eur predstavuje mzdy a odvody za ŠJ, 105,- Eur mzdy a odvody za ŠD, 300 000,- Eur účelová dotácia na interiérové vybavenie ŠD a  30 129,- Eur na ubytovanie študentov vo vlastnom ŠD (nie skutočné výnosy na účtovnej triede 6). V roku 2014 bola celá dotácia použitá na zmluvné zariadenia.</t>
  </si>
  <si>
    <r>
      <t xml:space="preserve">Tabuľka č. 3a poskytuje ucelenú informáciu o výnosoch verejnej vysokej školy v členení na hlavnú </t>
    </r>
    <r>
      <rPr>
        <b/>
        <sz val="12"/>
        <color rgb="FF0000FF"/>
        <rFont val="Times New Roman"/>
        <family val="1"/>
        <charset val="238"/>
      </rPr>
      <t xml:space="preserve">nezdaňovanú </t>
    </r>
    <r>
      <rPr>
        <b/>
        <sz val="12"/>
        <color rgb="FFFF0000"/>
        <rFont val="Times New Roman"/>
        <family val="1"/>
        <charset val="238"/>
      </rPr>
      <t xml:space="preserve">a </t>
    </r>
    <r>
      <rPr>
        <b/>
        <strike/>
        <sz val="12"/>
        <color rgb="FFFF0000"/>
        <rFont val="Times New Roman"/>
        <family val="1"/>
        <charset val="238"/>
      </rPr>
      <t xml:space="preserve">podnikateľskú </t>
    </r>
    <r>
      <rPr>
        <b/>
        <strike/>
        <sz val="12"/>
        <color rgb="FF0000FF"/>
        <rFont val="Times New Roman"/>
        <family val="1"/>
        <charset val="238"/>
      </rPr>
      <t xml:space="preserve"> zdaňovanú </t>
    </r>
    <r>
      <rPr>
        <b/>
        <sz val="12"/>
        <color rgb="FFFF0000"/>
        <rFont val="Times New Roman"/>
        <family val="1"/>
        <charset val="238"/>
      </rPr>
      <t xml:space="preserve">činnosť v rokoch 2014 a 2015 podľa Výkazu ziskov a strát  Úč NUJ2- 01  Výnosy </t>
    </r>
  </si>
  <si>
    <r>
      <t xml:space="preserve">Tabuľka č. 5a poskytuje ucelenú informáciu o nákladoch verejnej vysokej školy v členení na hlavnú </t>
    </r>
    <r>
      <rPr>
        <b/>
        <sz val="12"/>
        <color rgb="FF0000FF"/>
        <rFont val="Times New Roman"/>
        <family val="1"/>
        <charset val="238"/>
      </rPr>
      <t>nezdaňovanú</t>
    </r>
    <r>
      <rPr>
        <b/>
        <sz val="12"/>
        <color rgb="FFFF0000"/>
        <rFont val="Times New Roman"/>
        <family val="1"/>
        <charset val="238"/>
      </rPr>
      <t xml:space="preserve"> a </t>
    </r>
    <r>
      <rPr>
        <b/>
        <strike/>
        <sz val="12"/>
        <color rgb="FFFF0000"/>
        <rFont val="Times New Roman"/>
        <family val="1"/>
        <charset val="238"/>
      </rPr>
      <t>podnikateľskú</t>
    </r>
    <r>
      <rPr>
        <b/>
        <sz val="12"/>
        <color rgb="FFFF0000"/>
        <rFont val="Times New Roman"/>
        <family val="1"/>
        <charset val="238"/>
      </rPr>
      <t xml:space="preserve"> </t>
    </r>
    <r>
      <rPr>
        <b/>
        <sz val="12"/>
        <color rgb="FF0000FF"/>
        <rFont val="Times New Roman"/>
        <family val="1"/>
        <charset val="238"/>
      </rPr>
      <t xml:space="preserve"> zdaňovanú</t>
    </r>
    <r>
      <rPr>
        <b/>
        <sz val="12"/>
        <color rgb="FFFF0000"/>
        <rFont val="Times New Roman"/>
        <family val="1"/>
        <charset val="238"/>
      </rPr>
      <t xml:space="preserve"> činnosť v rokoch 2014 a 2015 podľa Výkazu ziskov a strát  Úč NUJ2- 01 Náklady</t>
    </r>
  </si>
  <si>
    <r>
      <t xml:space="preserve">Výnosy sú kontrolované na údaje z výkazníctva - výkaz ziskov a strát, časť výnosy. (V IS SOFIA nájdete výkaz v časti  Účtovníctvo - Štvrťročné výkazy pre MiFi - </t>
    </r>
    <r>
      <rPr>
        <sz val="12"/>
        <color rgb="FF0070C0"/>
        <rFont val="Times New Roman"/>
        <family val="1"/>
        <charset val="238"/>
      </rPr>
      <t>/VVS/ODP_DANE - Podklad pre DzP PO a Výsledovku.)</t>
    </r>
  </si>
  <si>
    <r>
      <t xml:space="preserve">Náklady sú kontrolované na údaje z výkazníctva - výkaz ziskov a strát, časť náklady.  (V IS SOFIA nájdete výkaz v časti  Účtovníctvo - Štvrťročné výkazy pre MiFi - </t>
    </r>
    <r>
      <rPr>
        <sz val="12"/>
        <color rgb="FF0070C0"/>
        <rFont val="Times New Roman"/>
        <family val="1"/>
        <charset val="238"/>
      </rPr>
      <t>/VVS/ODP_DANE - Podklad pre DzP PO a Výsledovku.</t>
    </r>
    <r>
      <rPr>
        <sz val="12"/>
        <color rgb="FFFF0000"/>
        <rFont val="Times New Roman"/>
        <family val="1"/>
        <charset val="238"/>
      </rPr>
      <t>)</t>
    </r>
  </si>
  <si>
    <r>
      <t>Tabuľka č. 3a: Výnosy verejnej vysokej školy v rokoch 201</t>
    </r>
    <r>
      <rPr>
        <b/>
        <sz val="14"/>
        <color rgb="FFFF0000"/>
        <rFont val="Times New Roman"/>
        <family val="1"/>
        <charset val="238"/>
      </rPr>
      <t xml:space="preserve">4 </t>
    </r>
    <r>
      <rPr>
        <b/>
        <sz val="14"/>
        <rFont val="Times New Roman"/>
        <family val="1"/>
        <charset val="238"/>
      </rPr>
      <t>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 xml:space="preserve">Výkazu ziskov a strát  Úč NUJ2- 01  Výnosy  </t>
    </r>
  </si>
  <si>
    <t>Hlavná nezdaňovaná činnosť</t>
  </si>
  <si>
    <t>Zdaňovaná činnosť</t>
  </si>
  <si>
    <r>
      <t>Tabuľka č. 5a: Náklady verejnej vysokej školy v rokoch 201</t>
    </r>
    <r>
      <rPr>
        <b/>
        <sz val="14"/>
        <color rgb="FFFF0000"/>
        <rFont val="Times New Roman"/>
        <family val="1"/>
        <charset val="238"/>
      </rPr>
      <t>4</t>
    </r>
    <r>
      <rPr>
        <b/>
        <sz val="14"/>
        <rFont val="Times New Roman"/>
        <family val="1"/>
        <charset val="238"/>
      </rPr>
      <t xml:space="preserve"> a 201</t>
    </r>
    <r>
      <rPr>
        <b/>
        <sz val="14"/>
        <color rgb="FFFF0000"/>
        <rFont val="Times New Roman"/>
        <family val="1"/>
        <charset val="238"/>
      </rPr>
      <t>5</t>
    </r>
    <r>
      <rPr>
        <b/>
        <sz val="14"/>
        <rFont val="Times New Roman"/>
        <family val="1"/>
        <charset val="238"/>
      </rPr>
      <t xml:space="preserve"> podľa </t>
    </r>
    <r>
      <rPr>
        <b/>
        <u/>
        <sz val="14"/>
        <rFont val="Times New Roman"/>
        <family val="1"/>
        <charset val="238"/>
      </rPr>
      <t>Výkazu ziskov a strát  Úč NUJ2- 01 Náklady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</si>
</sst>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S_k_-;\-* #,##0\ _S_k_-;_-* &quot;-&quot;\ _S_k_-;_-@_-"/>
    <numFmt numFmtId="165" formatCode="_-* #,##0.00\ _S_k_-;\-* #,##0.00\ _S_k_-;_-* &quot;-&quot;??\ _S_k_-;_-@_-"/>
    <numFmt numFmtId="166" formatCode="#,##0.00_ ;[Red]\-#,##0.00\ "/>
    <numFmt numFmtId="167" formatCode="#,##0_ ;\-#,##0\ "/>
    <numFmt numFmtId="168" formatCode="#,##0.0"/>
    <numFmt numFmtId="169" formatCode="#,##0_ ;[Red]\-#,##0\ "/>
  </numFmts>
  <fonts count="141"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b/>
      <u/>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b/>
      <vertAlign val="superscript"/>
      <sz val="12"/>
      <color indexed="8"/>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9"/>
      <name val="Arial"/>
      <family val="2"/>
      <charset val="238"/>
    </font>
    <font>
      <sz val="9"/>
      <name val="Times New Roman"/>
      <family val="1"/>
      <charset val="238"/>
    </font>
    <font>
      <sz val="12"/>
      <color indexed="10"/>
      <name val="Times New Roman"/>
      <family val="1"/>
      <charset val="238"/>
    </font>
    <font>
      <b/>
      <sz val="10"/>
      <name val="Times New Roman"/>
      <family val="1"/>
      <charset val="238"/>
    </font>
    <font>
      <b/>
      <u/>
      <sz val="13"/>
      <name val="Times New Roman"/>
      <family val="1"/>
      <charset val="238"/>
    </font>
    <font>
      <vertAlign val="superscript"/>
      <sz val="12"/>
      <color indexed="8"/>
      <name val="Times New Roman"/>
      <family val="1"/>
      <charset val="238"/>
    </font>
    <font>
      <sz val="12"/>
      <name val="Times New Roman"/>
      <family val="2"/>
      <charset val="238"/>
    </font>
    <font>
      <b/>
      <sz val="12"/>
      <color indexed="17"/>
      <name val="Times New Roman"/>
      <family val="1"/>
      <charset val="238"/>
    </font>
    <font>
      <strike/>
      <sz val="12"/>
      <name val="Times New Roman"/>
      <family val="1"/>
      <charset val="238"/>
    </font>
    <font>
      <strike/>
      <sz val="12"/>
      <name val="Times New Roman"/>
      <family val="1"/>
    </font>
    <font>
      <sz val="11"/>
      <name val="Times New Roman"/>
      <family val="1"/>
    </font>
    <font>
      <sz val="10"/>
      <color indexed="8"/>
      <name val="Tahoma"/>
      <family val="2"/>
      <charset val="238"/>
    </font>
    <font>
      <sz val="12"/>
      <color indexed="8"/>
      <name val="Tahoma"/>
      <family val="2"/>
      <charset val="238"/>
    </font>
    <font>
      <b/>
      <sz val="10"/>
      <color indexed="8"/>
      <name val="Tahoma"/>
      <family val="2"/>
      <charset val="238"/>
    </font>
    <font>
      <b/>
      <sz val="10"/>
      <name val="Arial"/>
      <family val="2"/>
      <charset val="238"/>
    </font>
    <font>
      <sz val="14"/>
      <name val="Times New Roman"/>
      <family val="1"/>
    </font>
    <font>
      <sz val="8"/>
      <color indexed="81"/>
      <name val="Tahoma"/>
      <family val="2"/>
      <charset val="238"/>
    </font>
    <font>
      <b/>
      <sz val="8"/>
      <color indexed="81"/>
      <name val="Tahoma"/>
      <family val="2"/>
      <charset val="238"/>
    </font>
    <font>
      <sz val="12"/>
      <color indexed="8"/>
      <name val="Times New Roman"/>
      <family val="1"/>
    </font>
    <font>
      <b/>
      <vertAlign val="superscript"/>
      <sz val="12"/>
      <name val="Times New Roman"/>
      <family val="1"/>
    </font>
    <font>
      <sz val="12"/>
      <color indexed="12"/>
      <name val="Times New Roman"/>
      <family val="1"/>
      <charset val="238"/>
    </font>
    <font>
      <b/>
      <u/>
      <sz val="14"/>
      <name val="Times New Roman"/>
      <family val="1"/>
      <charset val="238"/>
    </font>
    <font>
      <b/>
      <sz val="11"/>
      <name val="Times New Roman"/>
      <family val="1"/>
    </font>
    <font>
      <sz val="10"/>
      <color indexed="81"/>
      <name val="Tahoma"/>
      <family val="2"/>
      <charset val="238"/>
    </font>
    <font>
      <u/>
      <sz val="10"/>
      <color indexed="81"/>
      <name val="Tahoma"/>
      <family val="2"/>
      <charset val="238"/>
    </font>
    <font>
      <b/>
      <sz val="10"/>
      <color indexed="81"/>
      <name val="Tahoma"/>
      <family val="2"/>
      <charset val="238"/>
    </font>
    <font>
      <b/>
      <sz val="10"/>
      <color indexed="8"/>
      <name val="Times New Roman"/>
      <family val="1"/>
      <charset val="238"/>
    </font>
    <font>
      <b/>
      <sz val="11"/>
      <color indexed="8"/>
      <name val="Times New Roman"/>
      <family val="1"/>
    </font>
    <font>
      <u/>
      <sz val="12"/>
      <color indexed="8"/>
      <name val="Times New Roman"/>
      <family val="1"/>
      <charset val="238"/>
    </font>
    <font>
      <b/>
      <sz val="12"/>
      <color indexed="8"/>
      <name val="Times New Roman"/>
      <family val="1"/>
    </font>
    <font>
      <b/>
      <sz val="14"/>
      <color indexed="10"/>
      <name val="Times New Roman"/>
      <family val="1"/>
      <charset val="238"/>
    </font>
    <font>
      <b/>
      <vertAlign val="superscript"/>
      <sz val="12"/>
      <color indexed="8"/>
      <name val="Times New Roman"/>
      <family val="1"/>
    </font>
    <font>
      <vertAlign val="superscript"/>
      <sz val="12"/>
      <color indexed="8"/>
      <name val="Times New Roman"/>
      <family val="1"/>
    </font>
    <font>
      <b/>
      <u/>
      <sz val="13"/>
      <color indexed="10"/>
      <name val="Times New Roman"/>
      <family val="1"/>
      <charset val="238"/>
    </font>
    <font>
      <strike/>
      <sz val="12"/>
      <color indexed="10"/>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000000"/>
      <name val="Tahoma"/>
      <family val="2"/>
      <charset val="238"/>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i/>
      <sz val="12"/>
      <color rgb="FFFF0000"/>
      <name val="Times New Roman"/>
      <family val="1"/>
      <charset val="238"/>
    </font>
    <font>
      <b/>
      <sz val="12"/>
      <color rgb="FFFF0000"/>
      <name val="Times New Roman"/>
      <family val="1"/>
      <charset val="238"/>
    </font>
    <font>
      <b/>
      <sz val="12"/>
      <color rgb="FFFF0000"/>
      <name val="Times New Roman"/>
      <family val="1"/>
    </font>
    <font>
      <b/>
      <sz val="12"/>
      <color rgb="FFFF0000"/>
      <name val="Arial"/>
      <family val="2"/>
      <charset val="238"/>
    </font>
    <font>
      <u/>
      <sz val="10"/>
      <color rgb="FFFF0000"/>
      <name val="Arial"/>
      <family val="2"/>
      <charset val="238"/>
    </font>
    <font>
      <b/>
      <sz val="16"/>
      <color rgb="FFFF0000"/>
      <name val="Times New Roman"/>
      <family val="1"/>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b/>
      <sz val="14"/>
      <color rgb="FFFF0000"/>
      <name val="Times New Roman"/>
      <family val="1"/>
    </font>
    <font>
      <vertAlign val="superscript"/>
      <sz val="12"/>
      <color theme="1"/>
      <name val="Times New Roman"/>
      <family val="1"/>
    </font>
    <font>
      <u/>
      <sz val="12"/>
      <color theme="1"/>
      <name val="Times New Roman"/>
      <family val="1"/>
      <charset val="238"/>
    </font>
    <font>
      <i/>
      <sz val="12"/>
      <color rgb="FF0000FF"/>
      <name val="Times New Roman"/>
      <family val="1"/>
      <charset val="238"/>
    </font>
    <font>
      <vertAlign val="superscript"/>
      <sz val="11"/>
      <name val="Times New Roman"/>
      <family val="1"/>
      <charset val="238"/>
    </font>
    <font>
      <b/>
      <sz val="11"/>
      <color rgb="FFFF0000"/>
      <name val="Times New Roman"/>
      <family val="1"/>
    </font>
    <font>
      <sz val="12"/>
      <color rgb="FF0070C0"/>
      <name val="Times New Roman"/>
      <family val="1"/>
    </font>
    <font>
      <u/>
      <sz val="12"/>
      <color rgb="FF0000FF"/>
      <name val="Times New Roman"/>
      <family val="1"/>
      <charset val="238"/>
    </font>
    <font>
      <sz val="10"/>
      <color rgb="FF0000FF"/>
      <name val="Arial"/>
      <family val="2"/>
      <charset val="238"/>
    </font>
    <font>
      <sz val="10"/>
      <name val="Arial"/>
      <charset val="238"/>
    </font>
    <font>
      <b/>
      <sz val="10"/>
      <color indexed="12"/>
      <name val="Arial"/>
      <family val="2"/>
      <charset val="238"/>
    </font>
    <font>
      <b/>
      <sz val="12"/>
      <color rgb="FF0000FF"/>
      <name val="Times New Roman"/>
      <family val="1"/>
      <charset val="238"/>
    </font>
    <font>
      <b/>
      <strike/>
      <sz val="12"/>
      <color rgb="FFFF0000"/>
      <name val="Times New Roman"/>
      <family val="1"/>
      <charset val="238"/>
    </font>
    <font>
      <b/>
      <strike/>
      <sz val="12"/>
      <color rgb="FF0000FF"/>
      <name val="Times New Roman"/>
      <family val="1"/>
      <charset val="238"/>
    </font>
    <font>
      <sz val="12"/>
      <color rgb="FF0070C0"/>
      <name val="Times New Roman"/>
      <family val="1"/>
      <charset val="238"/>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79998168889431442"/>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121">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165" fontId="2" fillId="0" borderId="0" applyFont="0" applyFill="0" applyBorder="0" applyAlignment="0" applyProtection="0"/>
    <xf numFmtId="165" fontId="20" fillId="0" borderId="0" applyFont="0" applyFill="0" applyBorder="0" applyAlignment="0" applyProtection="0"/>
    <xf numFmtId="0" fontId="47" fillId="0" borderId="0" applyNumberFormat="0" applyFill="0" applyBorder="0" applyAlignment="0" applyProtection="0"/>
    <xf numFmtId="0" fontId="48" fillId="4" borderId="0" applyNumberFormat="0" applyBorder="0" applyAlignment="0" applyProtection="0"/>
    <xf numFmtId="0" fontId="49" fillId="0" borderId="2" applyNumberFormat="0" applyFill="0" applyAlignment="0" applyProtection="0"/>
    <xf numFmtId="0" fontId="50" fillId="0" borderId="3" applyNumberFormat="0" applyFill="0" applyAlignment="0" applyProtection="0"/>
    <xf numFmtId="0" fontId="51" fillId="0" borderId="4" applyNumberFormat="0" applyFill="0" applyAlignment="0" applyProtection="0"/>
    <xf numFmtId="0" fontId="51" fillId="0" borderId="0" applyNumberFormat="0" applyFill="0" applyBorder="0" applyAlignment="0" applyProtection="0"/>
    <xf numFmtId="0" fontId="6" fillId="0" borderId="0" applyNumberFormat="0" applyFill="0" applyBorder="0" applyAlignment="0" applyProtection="0">
      <alignment vertical="top"/>
      <protection locked="0"/>
    </xf>
    <xf numFmtId="0" fontId="52" fillId="21" borderId="5" applyNumberFormat="0" applyAlignment="0" applyProtection="0"/>
    <xf numFmtId="0" fontId="53" fillId="7" borderId="1" applyNumberFormat="0" applyAlignment="0" applyProtection="0"/>
    <xf numFmtId="0" fontId="54" fillId="0" borderId="6" applyNumberFormat="0" applyFill="0" applyAlignment="0" applyProtection="0"/>
    <xf numFmtId="0" fontId="55" fillId="22" borderId="0" applyNumberFormat="0" applyBorder="0" applyAlignment="0" applyProtection="0"/>
    <xf numFmtId="0" fontId="20" fillId="0" borderId="0"/>
    <xf numFmtId="0" fontId="104" fillId="0" borderId="0"/>
    <xf numFmtId="0" fontId="20" fillId="0" borderId="0"/>
    <xf numFmtId="0" fontId="20" fillId="0" borderId="0"/>
    <xf numFmtId="0" fontId="66" fillId="0" borderId="0"/>
    <xf numFmtId="0" fontId="24" fillId="0" borderId="0"/>
    <xf numFmtId="0" fontId="56" fillId="0" borderId="0"/>
    <xf numFmtId="0" fontId="46" fillId="23" borderId="7" applyNumberFormat="0" applyFont="0" applyAlignment="0" applyProtection="0"/>
    <xf numFmtId="0" fontId="57" fillId="20" borderId="8" applyNumberFormat="0" applyAlignment="0" applyProtection="0"/>
    <xf numFmtId="4" fontId="15" fillId="22" borderId="9" applyNumberFormat="0" applyProtection="0">
      <alignment vertical="center"/>
    </xf>
    <xf numFmtId="4" fontId="16" fillId="24" borderId="9" applyNumberFormat="0" applyProtection="0">
      <alignment vertical="center"/>
    </xf>
    <xf numFmtId="4" fontId="15" fillId="24" borderId="9" applyNumberFormat="0" applyProtection="0">
      <alignment horizontal="left" vertical="center" indent="1"/>
    </xf>
    <xf numFmtId="0" fontId="15" fillId="24" borderId="9" applyNumberFormat="0" applyProtection="0">
      <alignment horizontal="left" vertical="top" indent="1"/>
    </xf>
    <xf numFmtId="4" fontId="17" fillId="3" borderId="9" applyNumberFormat="0" applyProtection="0">
      <alignment horizontal="right" vertical="center"/>
    </xf>
    <xf numFmtId="4" fontId="17" fillId="9" borderId="9" applyNumberFormat="0" applyProtection="0">
      <alignment horizontal="right" vertical="center"/>
    </xf>
    <xf numFmtId="4" fontId="17" fillId="17" borderId="9" applyNumberFormat="0" applyProtection="0">
      <alignment horizontal="right" vertical="center"/>
    </xf>
    <xf numFmtId="4" fontId="17" fillId="11" borderId="9" applyNumberFormat="0" applyProtection="0">
      <alignment horizontal="right" vertical="center"/>
    </xf>
    <xf numFmtId="4" fontId="17" fillId="15" borderId="9" applyNumberFormat="0" applyProtection="0">
      <alignment horizontal="right" vertical="center"/>
    </xf>
    <xf numFmtId="4" fontId="17" fillId="19" borderId="9" applyNumberFormat="0" applyProtection="0">
      <alignment horizontal="right" vertical="center"/>
    </xf>
    <xf numFmtId="4" fontId="17" fillId="18" borderId="9" applyNumberFormat="0" applyProtection="0">
      <alignment horizontal="right" vertical="center"/>
    </xf>
    <xf numFmtId="4" fontId="17" fillId="25" borderId="9" applyNumberFormat="0" applyProtection="0">
      <alignment horizontal="right" vertical="center"/>
    </xf>
    <xf numFmtId="4" fontId="17" fillId="10" borderId="9" applyNumberFormat="0" applyProtection="0">
      <alignment horizontal="right" vertical="center"/>
    </xf>
    <xf numFmtId="4" fontId="15" fillId="26" borderId="10" applyNumberFormat="0" applyProtection="0">
      <alignment horizontal="left" vertical="center" indent="1"/>
    </xf>
    <xf numFmtId="4" fontId="17" fillId="27" borderId="0" applyNumberFormat="0" applyProtection="0">
      <alignment horizontal="left" vertical="center" indent="1"/>
    </xf>
    <xf numFmtId="4" fontId="18" fillId="28" borderId="0" applyNumberFormat="0" applyProtection="0">
      <alignment horizontal="left" vertical="center" indent="1"/>
    </xf>
    <xf numFmtId="4" fontId="17" fillId="29" borderId="9" applyNumberFormat="0" applyProtection="0">
      <alignment horizontal="right" vertical="center"/>
    </xf>
    <xf numFmtId="4" fontId="19" fillId="27" borderId="0" applyNumberFormat="0" applyProtection="0">
      <alignment horizontal="left" vertical="center" indent="1"/>
    </xf>
    <xf numFmtId="4" fontId="19" fillId="30" borderId="0" applyNumberFormat="0" applyProtection="0">
      <alignment horizontal="left" vertical="center" indent="1"/>
    </xf>
    <xf numFmtId="0" fontId="20" fillId="28" borderId="9" applyNumberFormat="0" applyProtection="0">
      <alignment horizontal="left" vertical="center" indent="1"/>
    </xf>
    <xf numFmtId="0" fontId="20" fillId="28" borderId="9" applyNumberFormat="0" applyProtection="0">
      <alignment horizontal="left" vertical="top" indent="1"/>
    </xf>
    <xf numFmtId="0" fontId="20" fillId="30" borderId="9" applyNumberFormat="0" applyProtection="0">
      <alignment horizontal="left" vertical="center" indent="1"/>
    </xf>
    <xf numFmtId="0" fontId="20" fillId="30" borderId="9" applyNumberFormat="0" applyProtection="0">
      <alignment horizontal="left" vertical="top" indent="1"/>
    </xf>
    <xf numFmtId="0" fontId="20" fillId="31" borderId="9" applyNumberFormat="0" applyProtection="0">
      <alignment horizontal="left" vertical="center" indent="1"/>
    </xf>
    <xf numFmtId="0" fontId="20" fillId="31" borderId="9" applyNumberFormat="0" applyProtection="0">
      <alignment horizontal="left" vertical="top" indent="1"/>
    </xf>
    <xf numFmtId="0" fontId="20" fillId="32" borderId="9" applyNumberFormat="0" applyProtection="0">
      <alignment horizontal="left" vertical="center" indent="1"/>
    </xf>
    <xf numFmtId="0" fontId="20" fillId="32" borderId="9" applyNumberFormat="0" applyProtection="0">
      <alignment horizontal="left" vertical="top" indent="1"/>
    </xf>
    <xf numFmtId="4" fontId="15" fillId="30" borderId="0" applyNumberFormat="0" applyProtection="0">
      <alignment horizontal="left" vertical="center" indent="1"/>
    </xf>
    <xf numFmtId="4" fontId="17" fillId="33" borderId="9" applyNumberFormat="0" applyProtection="0">
      <alignment vertical="center"/>
    </xf>
    <xf numFmtId="4" fontId="21" fillId="33" borderId="9" applyNumberFormat="0" applyProtection="0">
      <alignment vertical="center"/>
    </xf>
    <xf numFmtId="4" fontId="17" fillId="33" borderId="9" applyNumberFormat="0" applyProtection="0">
      <alignment horizontal="left" vertical="center" indent="1"/>
    </xf>
    <xf numFmtId="0" fontId="17" fillId="33" borderId="9" applyNumberFormat="0" applyProtection="0">
      <alignment horizontal="left" vertical="top" indent="1"/>
    </xf>
    <xf numFmtId="4" fontId="17" fillId="27" borderId="9" applyNumberFormat="0" applyProtection="0">
      <alignment horizontal="right" vertical="center"/>
    </xf>
    <xf numFmtId="4" fontId="21" fillId="27" borderId="9" applyNumberFormat="0" applyProtection="0">
      <alignment horizontal="right" vertical="center"/>
    </xf>
    <xf numFmtId="4" fontId="17" fillId="29" borderId="9" applyNumberFormat="0" applyProtection="0">
      <alignment horizontal="left" vertical="center" indent="1"/>
    </xf>
    <xf numFmtId="0" fontId="17" fillId="30" borderId="9" applyNumberFormat="0" applyProtection="0">
      <alignment horizontal="left" vertical="top" indent="1"/>
    </xf>
    <xf numFmtId="4" fontId="22" fillId="34" borderId="0" applyNumberFormat="0" applyProtection="0">
      <alignment horizontal="left" vertical="center" indent="1"/>
    </xf>
    <xf numFmtId="4" fontId="23" fillId="27" borderId="9" applyNumberFormat="0" applyProtection="0">
      <alignment horizontal="right" vertical="center"/>
    </xf>
    <xf numFmtId="0" fontId="58" fillId="0" borderId="0" applyNumberFormat="0" applyFill="0" applyBorder="0" applyAlignment="0" applyProtection="0"/>
    <xf numFmtId="0" fontId="59" fillId="0" borderId="11" applyNumberFormat="0" applyFill="0" applyAlignment="0" applyProtection="0"/>
    <xf numFmtId="0" fontId="60" fillId="0" borderId="0" applyNumberForma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6"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26" fillId="0" borderId="0"/>
    <xf numFmtId="0" fontId="1" fillId="0" borderId="0"/>
    <xf numFmtId="0" fontId="135" fillId="0" borderId="0"/>
  </cellStyleXfs>
  <cellXfs count="1173">
    <xf numFmtId="0" fontId="0" fillId="0" borderId="0" xfId="0"/>
    <xf numFmtId="0" fontId="4" fillId="0" borderId="0" xfId="0" applyFont="1"/>
    <xf numFmtId="0" fontId="4" fillId="0" borderId="0"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xf numFmtId="0" fontId="5" fillId="0" borderId="0" xfId="0" applyFont="1" applyAlignment="1">
      <alignment horizontal="center" vertical="center" wrapText="1"/>
    </xf>
    <xf numFmtId="49" fontId="4" fillId="0" borderId="0" xfId="0" applyNumberFormat="1" applyFont="1" applyBorder="1"/>
    <xf numFmtId="49" fontId="4" fillId="0" borderId="0" xfId="0" applyNumberFormat="1" applyFont="1" applyAlignment="1">
      <alignment horizontal="left" vertical="center"/>
    </xf>
    <xf numFmtId="0" fontId="3"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13"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49" fontId="4" fillId="0" borderId="13" xfId="0" applyNumberFormat="1" applyFont="1" applyBorder="1" applyAlignment="1">
      <alignment horizontal="left" vertical="center" wrapText="1" indent="1"/>
    </xf>
    <xf numFmtId="49" fontId="3" fillId="0" borderId="13" xfId="0" applyNumberFormat="1" applyFont="1" applyBorder="1" applyAlignment="1">
      <alignment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horizontal="left" vertical="center" wrapText="1"/>
    </xf>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4" fillId="0" borderId="0" xfId="0" applyFont="1" applyFill="1"/>
    <xf numFmtId="49" fontId="3" fillId="0" borderId="13" xfId="0" applyNumberFormat="1" applyFont="1" applyBorder="1" applyAlignment="1">
      <alignment horizontal="left" vertical="center" wrapText="1" indent="1"/>
    </xf>
    <xf numFmtId="49" fontId="4" fillId="0" borderId="13" xfId="0" applyNumberFormat="1" applyFont="1" applyFill="1" applyBorder="1" applyAlignment="1">
      <alignment horizontal="left" vertical="center" wrapText="1" indent="1"/>
    </xf>
    <xf numFmtId="49" fontId="3" fillId="0" borderId="17"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3" fontId="3" fillId="24" borderId="13" xfId="0" applyNumberFormat="1" applyFont="1" applyFill="1" applyBorder="1" applyAlignment="1">
      <alignment horizontal="right" vertical="center" wrapText="1" indent="1"/>
    </xf>
    <xf numFmtId="3" fontId="3" fillId="24"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indent="1"/>
    </xf>
    <xf numFmtId="3" fontId="3" fillId="24" borderId="17" xfId="0" applyNumberFormat="1" applyFont="1" applyFill="1" applyBorder="1" applyAlignment="1" applyProtection="1">
      <alignment horizontal="right" vertical="center" wrapText="1" indent="1"/>
    </xf>
    <xf numFmtId="3" fontId="3" fillId="24" borderId="18" xfId="0" applyNumberFormat="1" applyFont="1" applyFill="1" applyBorder="1" applyAlignment="1">
      <alignment horizontal="right" vertical="center" wrapText="1" indent="1"/>
    </xf>
    <xf numFmtId="0" fontId="3"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3" fillId="0" borderId="17" xfId="0" applyFont="1" applyBorder="1" applyAlignment="1">
      <alignment horizontal="left" wrapText="1" indent="1"/>
    </xf>
    <xf numFmtId="0" fontId="4" fillId="0" borderId="0" xfId="0" applyFont="1" applyAlignment="1">
      <alignment horizontal="left" indent="1"/>
    </xf>
    <xf numFmtId="49" fontId="3" fillId="0" borderId="13" xfId="0" applyNumberFormat="1" applyFont="1" applyBorder="1" applyAlignment="1">
      <alignment horizontal="left" vertical="top" wrapText="1" indent="1"/>
    </xf>
    <xf numFmtId="49" fontId="4" fillId="0" borderId="13" xfId="0" applyNumberFormat="1" applyFont="1" applyBorder="1" applyAlignment="1">
      <alignment horizontal="left" vertical="top" wrapText="1" indent="1"/>
    </xf>
    <xf numFmtId="3" fontId="8" fillId="24" borderId="17" xfId="0" applyNumberFormat="1" applyFont="1" applyFill="1" applyBorder="1" applyAlignment="1">
      <alignment horizontal="right" vertical="center" wrapText="1" indent="1"/>
    </xf>
    <xf numFmtId="49" fontId="8"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0" fontId="8" fillId="24" borderId="14" xfId="0" applyFont="1" applyFill="1" applyBorder="1" applyAlignment="1">
      <alignment horizontal="right" vertical="center" wrapText="1" indent="1"/>
    </xf>
    <xf numFmtId="0" fontId="8" fillId="0" borderId="13"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0" xfId="0" applyFont="1" applyAlignment="1">
      <alignment horizontal="left" vertical="center" wrapText="1" indent="1"/>
    </xf>
    <xf numFmtId="49" fontId="4" fillId="0" borderId="0" xfId="0" applyNumberFormat="1" applyFont="1" applyAlignment="1">
      <alignment vertical="center" wrapText="1"/>
    </xf>
    <xf numFmtId="3" fontId="8" fillId="0" borderId="0" xfId="45" applyNumberFormat="1" applyFont="1" applyBorder="1" applyAlignment="1">
      <alignment vertical="center" wrapText="1"/>
    </xf>
    <xf numFmtId="3" fontId="8" fillId="0" borderId="0" xfId="45" applyNumberFormat="1" applyFont="1" applyBorder="1" applyAlignment="1">
      <alignment horizontal="center" vertical="center" wrapText="1"/>
    </xf>
    <xf numFmtId="3" fontId="9" fillId="0" borderId="0" xfId="45" applyNumberFormat="1"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9" fillId="24" borderId="18" xfId="0" applyFont="1" applyFill="1" applyBorder="1" applyAlignment="1">
      <alignment horizontal="right" vertical="center" wrapText="1" indent="1"/>
    </xf>
    <xf numFmtId="3"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indent="1"/>
    </xf>
    <xf numFmtId="0" fontId="8" fillId="0" borderId="17" xfId="0" applyFont="1" applyBorder="1" applyAlignment="1">
      <alignment horizontal="left" vertical="center" wrapText="1" indent="1"/>
    </xf>
    <xf numFmtId="49" fontId="3" fillId="0" borderId="13" xfId="0" applyNumberFormat="1"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Border="1"/>
    <xf numFmtId="0" fontId="8" fillId="0" borderId="13" xfId="0" applyFont="1" applyBorder="1" applyAlignment="1">
      <alignment horizontal="left" vertical="center" wrapText="1"/>
    </xf>
    <xf numFmtId="0" fontId="8" fillId="0" borderId="13" xfId="0" applyFont="1" applyFill="1" applyBorder="1" applyAlignment="1">
      <alignment horizontal="left" vertical="center" wrapText="1" indent="1"/>
    </xf>
    <xf numFmtId="0" fontId="9" fillId="0" borderId="0" xfId="0" applyFont="1"/>
    <xf numFmtId="1" fontId="4" fillId="0" borderId="13" xfId="0" applyNumberFormat="1" applyFont="1" applyFill="1" applyBorder="1" applyAlignment="1">
      <alignment horizontal="center" vertical="center" wrapText="1"/>
    </xf>
    <xf numFmtId="49" fontId="8" fillId="0" borderId="17" xfId="0" applyNumberFormat="1" applyFont="1" applyFill="1" applyBorder="1" applyAlignment="1">
      <alignment horizontal="left" vertical="center" wrapText="1" indent="1"/>
    </xf>
    <xf numFmtId="49" fontId="8" fillId="0" borderId="13" xfId="0" applyNumberFormat="1" applyFont="1" applyBorder="1" applyAlignment="1">
      <alignment vertical="center" wrapText="1"/>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13" xfId="45" applyFont="1" applyBorder="1" applyAlignment="1">
      <alignment horizontal="center" vertical="center" wrapText="1"/>
    </xf>
    <xf numFmtId="3" fontId="9" fillId="0" borderId="13" xfId="45" applyNumberFormat="1" applyFont="1" applyBorder="1" applyAlignment="1">
      <alignment horizontal="center" vertical="center" wrapText="1"/>
    </xf>
    <xf numFmtId="0" fontId="8" fillId="0" borderId="14" xfId="45" applyFont="1" applyBorder="1" applyAlignment="1">
      <alignment horizontal="center" vertical="center" wrapText="1"/>
    </xf>
    <xf numFmtId="3" fontId="9" fillId="0" borderId="15" xfId="45" applyNumberFormat="1" applyFont="1" applyBorder="1" applyAlignment="1">
      <alignment vertical="center" wrapText="1"/>
    </xf>
    <xf numFmtId="3" fontId="9" fillId="0" borderId="14" xfId="45" applyNumberFormat="1" applyFont="1" applyBorder="1" applyAlignment="1">
      <alignment horizontal="center" vertical="center" wrapText="1"/>
    </xf>
    <xf numFmtId="3" fontId="9" fillId="0" borderId="16" xfId="45"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3" xfId="0" applyFont="1" applyBorder="1" applyAlignment="1">
      <alignment horizontal="left" vertical="center" wrapText="1" indent="1"/>
    </xf>
    <xf numFmtId="0" fontId="9" fillId="0" borderId="13" xfId="0" applyFont="1" applyBorder="1" applyAlignment="1">
      <alignment horizontal="center" vertical="center" wrapText="1"/>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indent="1"/>
    </xf>
    <xf numFmtId="49" fontId="9" fillId="0" borderId="13" xfId="0" applyNumberFormat="1" applyFont="1" applyBorder="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9" fillId="0" borderId="0" xfId="0" applyFont="1" applyFill="1" applyAlignment="1">
      <alignment horizontal="left" vertical="center" wrapText="1" indent="3"/>
    </xf>
    <xf numFmtId="0" fontId="9" fillId="0" borderId="0" xfId="0" applyFont="1" applyFill="1" applyAlignment="1">
      <alignment horizontal="left" vertical="center" wrapText="1" indent="2"/>
    </xf>
    <xf numFmtId="0" fontId="3" fillId="0" borderId="20" xfId="0" applyFont="1" applyBorder="1" applyAlignment="1">
      <alignment horizontal="center" vertical="center" wrapText="1"/>
    </xf>
    <xf numFmtId="0" fontId="34" fillId="0" borderId="0" xfId="0" applyFont="1" applyBorder="1"/>
    <xf numFmtId="49" fontId="4" fillId="0" borderId="19" xfId="0" applyNumberFormat="1" applyFont="1" applyBorder="1" applyAlignment="1">
      <alignment horizontal="left" vertical="center" wrapText="1" indent="1"/>
    </xf>
    <xf numFmtId="0" fontId="4" fillId="0" borderId="21" xfId="0" applyFont="1" applyBorder="1" applyAlignment="1">
      <alignment horizontal="center" vertical="center" wrapText="1"/>
    </xf>
    <xf numFmtId="0" fontId="8" fillId="0" borderId="17" xfId="0" applyFont="1" applyFill="1" applyBorder="1" applyAlignment="1">
      <alignment horizontal="left" vertical="center" wrapText="1" indent="1"/>
    </xf>
    <xf numFmtId="0" fontId="4" fillId="0" borderId="0" xfId="0" applyFont="1" applyFill="1" applyAlignment="1">
      <alignment vertical="center" wrapText="1"/>
    </xf>
    <xf numFmtId="0" fontId="4" fillId="0" borderId="0" xfId="0" applyFont="1" applyBorder="1" applyAlignment="1">
      <alignment wrapText="1"/>
    </xf>
    <xf numFmtId="0" fontId="0" fillId="0" borderId="0" xfId="0" applyFill="1"/>
    <xf numFmtId="0" fontId="31" fillId="0" borderId="0" xfId="0" applyFont="1" applyFill="1" applyAlignment="1">
      <alignment vertical="center" wrapText="1"/>
    </xf>
    <xf numFmtId="0" fontId="3" fillId="0" borderId="22" xfId="0" applyFont="1" applyBorder="1" applyAlignment="1">
      <alignment vertical="center" wrapText="1"/>
    </xf>
    <xf numFmtId="0" fontId="9" fillId="35" borderId="14" xfId="0" applyFont="1" applyFill="1" applyBorder="1" applyAlignment="1">
      <alignment horizontal="left" vertical="center" wrapText="1" indent="1"/>
    </xf>
    <xf numFmtId="0" fontId="37" fillId="0" borderId="0" xfId="0" applyFont="1"/>
    <xf numFmtId="0" fontId="8" fillId="0" borderId="23" xfId="0" applyFont="1" applyFill="1" applyBorder="1" applyAlignment="1">
      <alignment horizontal="center" vertical="center" wrapText="1"/>
    </xf>
    <xf numFmtId="0" fontId="8" fillId="0" borderId="0" xfId="0" applyFont="1" applyFill="1" applyAlignment="1">
      <alignment vertical="center" wrapText="1"/>
    </xf>
    <xf numFmtId="49" fontId="10" fillId="0" borderId="0" xfId="0" applyNumberFormat="1" applyFont="1" applyAlignment="1">
      <alignment horizontal="left" vertical="center" wrapText="1" indent="1"/>
    </xf>
    <xf numFmtId="49" fontId="9" fillId="0" borderId="13" xfId="0" applyNumberFormat="1" applyFont="1" applyFill="1" applyBorder="1" applyAlignment="1">
      <alignment horizontal="left" vertical="center" wrapText="1" indent="1"/>
    </xf>
    <xf numFmtId="0" fontId="0" fillId="0" borderId="0" xfId="0" applyAlignment="1">
      <alignment wrapText="1"/>
    </xf>
    <xf numFmtId="0" fontId="0" fillId="0" borderId="0" xfId="0" applyAlignment="1">
      <alignment horizontal="center"/>
    </xf>
    <xf numFmtId="0" fontId="9"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49" fontId="4" fillId="0" borderId="0" xfId="0" applyNumberFormat="1" applyFont="1" applyAlignment="1">
      <alignment horizontal="left" wrapText="1"/>
    </xf>
    <xf numFmtId="0" fontId="4" fillId="0" borderId="0" xfId="0" applyFont="1" applyAlignment="1">
      <alignment horizontal="justify"/>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49" fontId="4" fillId="0" borderId="0" xfId="0" applyNumberFormat="1" applyFont="1" applyAlignment="1">
      <alignment horizontal="left" wrapText="1" indent="1"/>
    </xf>
    <xf numFmtId="0" fontId="4" fillId="0" borderId="0" xfId="0" applyFont="1" applyAlignment="1">
      <alignment vertical="center"/>
    </xf>
    <xf numFmtId="0" fontId="0" fillId="0" borderId="0" xfId="0" applyAlignment="1">
      <alignment vertical="center"/>
    </xf>
    <xf numFmtId="0" fontId="26" fillId="0" borderId="0" xfId="0" applyFont="1" applyBorder="1" applyAlignment="1">
      <alignment vertical="center"/>
    </xf>
    <xf numFmtId="0" fontId="3" fillId="0" borderId="15" xfId="0" applyFont="1" applyFill="1" applyBorder="1" applyAlignment="1">
      <alignment horizontal="center" vertical="center" wrapText="1"/>
    </xf>
    <xf numFmtId="0" fontId="26" fillId="35" borderId="14" xfId="0" applyFont="1" applyFill="1" applyBorder="1" applyAlignment="1">
      <alignment horizontal="left" vertical="center" wrapText="1" indent="1"/>
    </xf>
    <xf numFmtId="3" fontId="9" fillId="35" borderId="13" xfId="0" applyNumberFormat="1" applyFont="1" applyFill="1" applyBorder="1" applyAlignment="1">
      <alignment horizontal="right" vertical="center" wrapText="1" indent="1"/>
    </xf>
    <xf numFmtId="3" fontId="8" fillId="24" borderId="18" xfId="0" applyNumberFormat="1" applyFont="1" applyFill="1" applyBorder="1" applyAlignment="1">
      <alignment horizontal="right" vertical="center" wrapText="1" indent="1"/>
    </xf>
    <xf numFmtId="3" fontId="4" fillId="35" borderId="19" xfId="0" applyNumberFormat="1" applyFont="1" applyFill="1" applyBorder="1" applyAlignment="1">
      <alignment horizontal="right" vertical="center" wrapText="1" indent="1"/>
    </xf>
    <xf numFmtId="3" fontId="8" fillId="24" borderId="19" xfId="0" applyNumberFormat="1" applyFont="1" applyFill="1" applyBorder="1" applyAlignment="1">
      <alignment horizontal="right" vertical="center" wrapText="1" indent="1"/>
    </xf>
    <xf numFmtId="3" fontId="4" fillId="0" borderId="19" xfId="0" applyNumberFormat="1" applyFont="1" applyFill="1" applyBorder="1" applyAlignment="1">
      <alignment horizontal="right" vertical="center" wrapText="1" indent="1"/>
    </xf>
    <xf numFmtId="0" fontId="104" fillId="0" borderId="0" xfId="41"/>
    <xf numFmtId="0" fontId="105" fillId="0" borderId="13" xfId="41" applyFont="1" applyBorder="1" applyAlignment="1">
      <alignment horizontal="left" vertical="center" indent="1"/>
    </xf>
    <xf numFmtId="0" fontId="11" fillId="0" borderId="13" xfId="0" applyFont="1" applyFill="1" applyBorder="1" applyAlignment="1">
      <alignment horizontal="left" vertical="center" wrapText="1" indent="1"/>
    </xf>
    <xf numFmtId="0" fontId="9" fillId="32" borderId="15" xfId="0" applyFont="1" applyFill="1" applyBorder="1" applyAlignment="1">
      <alignment vertical="center" wrapText="1"/>
    </xf>
    <xf numFmtId="0" fontId="107" fillId="0" borderId="15" xfId="41" applyFont="1" applyBorder="1" applyAlignment="1">
      <alignment horizontal="center" vertical="center"/>
    </xf>
    <xf numFmtId="0" fontId="107" fillId="0" borderId="13" xfId="41" applyFont="1" applyBorder="1" applyAlignment="1">
      <alignment horizontal="left" vertical="center" wrapText="1" indent="1"/>
    </xf>
    <xf numFmtId="0" fontId="107" fillId="0" borderId="13" xfId="41" applyFont="1" applyBorder="1" applyAlignment="1">
      <alignment horizontal="left" vertical="center" indent="1"/>
    </xf>
    <xf numFmtId="0" fontId="107" fillId="0" borderId="17" xfId="41" applyFont="1" applyBorder="1" applyAlignment="1">
      <alignment horizontal="left" vertical="center" inden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4" applyFont="1" applyAlignment="1">
      <alignment vertical="center" wrapText="1"/>
    </xf>
    <xf numFmtId="3" fontId="8" fillId="0" borderId="30" xfId="44" applyNumberFormat="1" applyFont="1" applyFill="1" applyBorder="1" applyAlignment="1">
      <alignment horizontal="center" vertical="center" wrapText="1"/>
    </xf>
    <xf numFmtId="0" fontId="8" fillId="37" borderId="31" xfId="44" applyFont="1" applyFill="1" applyBorder="1" applyAlignment="1">
      <alignment horizontal="center" vertical="center" wrapText="1"/>
    </xf>
    <xf numFmtId="0" fontId="8" fillId="0" borderId="0" xfId="44" applyFont="1" applyAlignment="1">
      <alignment horizontal="center" vertical="center" wrapText="1"/>
    </xf>
    <xf numFmtId="0" fontId="8" fillId="0" borderId="30" xfId="44" applyNumberFormat="1" applyFont="1" applyFill="1" applyBorder="1" applyAlignment="1">
      <alignment horizontal="center" vertical="center" wrapText="1"/>
    </xf>
    <xf numFmtId="0" fontId="0" fillId="0" borderId="0" xfId="0" applyNumberFormat="1" applyAlignment="1">
      <alignment vertical="center" wrapText="1"/>
    </xf>
    <xf numFmtId="166" fontId="65" fillId="37" borderId="13" xfId="76" quotePrefix="1" applyNumberFormat="1" applyFont="1" applyFill="1" applyBorder="1" applyAlignment="1" applyProtection="1">
      <alignment horizontal="left" vertical="center" wrapText="1" indent="1"/>
      <protection locked="0"/>
    </xf>
    <xf numFmtId="166" fontId="64" fillId="37" borderId="13" xfId="84" quotePrefix="1" applyNumberFormat="1" applyFont="1" applyFill="1" applyBorder="1" applyAlignment="1" applyProtection="1">
      <alignment horizontal="left" vertical="center" wrapText="1" indent="1"/>
      <protection locked="0"/>
    </xf>
    <xf numFmtId="166" fontId="64" fillId="37" borderId="13" xfId="83" quotePrefix="1" applyNumberFormat="1" applyFont="1" applyFill="1" applyBorder="1" applyProtection="1">
      <alignment horizontal="left" vertical="center" indent="1"/>
      <protection locked="0"/>
    </xf>
    <xf numFmtId="0" fontId="9" fillId="0" borderId="13" xfId="0" applyFont="1" applyBorder="1"/>
    <xf numFmtId="166" fontId="65" fillId="37" borderId="13" xfId="51" quotePrefix="1" applyNumberFormat="1" applyFont="1" applyFill="1" applyBorder="1">
      <alignment horizontal="left" vertical="center" indent="1"/>
    </xf>
    <xf numFmtId="166" fontId="65" fillId="37" borderId="13" xfId="51" applyNumberFormat="1" applyFont="1" applyFill="1" applyBorder="1">
      <alignment horizontal="left" vertical="center" indent="1"/>
    </xf>
    <xf numFmtId="166" fontId="64" fillId="37" borderId="13" xfId="83" applyNumberFormat="1" applyFont="1" applyFill="1" applyBorder="1" applyAlignment="1" applyProtection="1">
      <alignment vertical="center"/>
      <protection locked="0"/>
    </xf>
    <xf numFmtId="166" fontId="65" fillId="37" borderId="13" xfId="83" quotePrefix="1" applyNumberFormat="1" applyFont="1" applyFill="1" applyBorder="1" applyProtection="1">
      <alignment horizontal="left" vertical="center" indent="1"/>
      <protection locked="0"/>
    </xf>
    <xf numFmtId="166" fontId="64" fillId="37" borderId="13" xfId="84" applyNumberFormat="1" applyFont="1" applyFill="1" applyBorder="1" applyAlignment="1" applyProtection="1">
      <alignment horizontal="left" vertical="center" wrapText="1" indent="1"/>
      <protection locked="0"/>
    </xf>
    <xf numFmtId="0" fontId="20" fillId="0" borderId="0" xfId="42" applyProtection="1"/>
    <xf numFmtId="0" fontId="20" fillId="0" borderId="0" xfId="42" applyAlignment="1" applyProtection="1">
      <alignment wrapText="1"/>
    </xf>
    <xf numFmtId="0" fontId="20" fillId="0" borderId="0" xfId="42" applyAlignment="1" applyProtection="1">
      <alignment horizontal="center"/>
    </xf>
    <xf numFmtId="167" fontId="67" fillId="0" borderId="0" xfId="42" applyNumberFormat="1" applyFont="1" applyProtection="1"/>
    <xf numFmtId="0" fontId="20" fillId="0" borderId="0" xfId="42"/>
    <xf numFmtId="0" fontId="20" fillId="0" borderId="0" xfId="42" applyAlignment="1">
      <alignment wrapText="1"/>
    </xf>
    <xf numFmtId="0" fontId="20" fillId="0" borderId="0" xfId="42" applyAlignment="1">
      <alignment horizontal="center"/>
    </xf>
    <xf numFmtId="3" fontId="67" fillId="0" borderId="0" xfId="42" applyNumberFormat="1" applyFont="1"/>
    <xf numFmtId="3" fontId="20" fillId="0" borderId="0" xfId="42" applyNumberFormat="1" applyFont="1" applyAlignment="1">
      <alignment horizontal="right"/>
    </xf>
    <xf numFmtId="3" fontId="20" fillId="0" borderId="0" xfId="42" applyNumberFormat="1" applyFont="1"/>
    <xf numFmtId="49" fontId="8" fillId="35" borderId="13" xfId="42" applyNumberFormat="1" applyFont="1" applyFill="1" applyBorder="1" applyAlignment="1">
      <alignment horizontal="center"/>
    </xf>
    <xf numFmtId="164" fontId="8" fillId="32" borderId="13" xfId="28" applyNumberFormat="1" applyFont="1" applyFill="1" applyBorder="1"/>
    <xf numFmtId="49" fontId="9" fillId="0" borderId="13" xfId="42" applyNumberFormat="1" applyFont="1" applyBorder="1" applyAlignment="1">
      <alignment horizontal="center"/>
    </xf>
    <xf numFmtId="164" fontId="9" fillId="0" borderId="13" xfId="28" applyNumberFormat="1" applyFont="1" applyBorder="1" applyProtection="1">
      <protection locked="0"/>
    </xf>
    <xf numFmtId="164" fontId="8" fillId="0" borderId="13" xfId="28" applyNumberFormat="1" applyFont="1" applyBorder="1" applyProtection="1">
      <protection locked="0"/>
    </xf>
    <xf numFmtId="49" fontId="8" fillId="0" borderId="13" xfId="42" applyNumberFormat="1" applyFont="1" applyFill="1" applyBorder="1" applyAlignment="1">
      <alignment horizontal="center"/>
    </xf>
    <xf numFmtId="164" fontId="8" fillId="0" borderId="13" xfId="28" applyNumberFormat="1" applyFont="1" applyFill="1" applyBorder="1" applyProtection="1">
      <protection locked="0"/>
    </xf>
    <xf numFmtId="164" fontId="8" fillId="35" borderId="13" xfId="28" applyNumberFormat="1" applyFont="1" applyFill="1" applyBorder="1" applyProtection="1">
      <protection locked="0"/>
    </xf>
    <xf numFmtId="164" fontId="8" fillId="32" borderId="13" xfId="28" applyNumberFormat="1" applyFont="1" applyFill="1" applyBorder="1" applyProtection="1">
      <protection locked="0"/>
    </xf>
    <xf numFmtId="49" fontId="9" fillId="0" borderId="13" xfId="42" applyNumberFormat="1" applyFont="1" applyFill="1" applyBorder="1" applyAlignment="1">
      <alignment horizontal="center"/>
    </xf>
    <xf numFmtId="164" fontId="9" fillId="32" borderId="13" xfId="28" applyNumberFormat="1" applyFont="1" applyFill="1" applyBorder="1"/>
    <xf numFmtId="164" fontId="9" fillId="35" borderId="13" xfId="28" applyNumberFormat="1" applyFont="1" applyFill="1" applyBorder="1"/>
    <xf numFmtId="0" fontId="9" fillId="0" borderId="0" xfId="42" applyFont="1"/>
    <xf numFmtId="0" fontId="9" fillId="0" borderId="0" xfId="42" applyFont="1" applyAlignment="1">
      <alignment horizontal="center"/>
    </xf>
    <xf numFmtId="3" fontId="9" fillId="0" borderId="0" xfId="42" applyNumberFormat="1" applyFont="1" applyAlignment="1">
      <alignment horizontal="right"/>
    </xf>
    <xf numFmtId="3" fontId="9" fillId="0" borderId="0" xfId="42" applyNumberFormat="1" applyFont="1"/>
    <xf numFmtId="0" fontId="8" fillId="0" borderId="32" xfId="42" applyFont="1" applyBorder="1" applyAlignment="1" applyProtection="1">
      <alignment wrapText="1"/>
    </xf>
    <xf numFmtId="49" fontId="8" fillId="0" borderId="13" xfId="42" applyNumberFormat="1" applyFont="1" applyBorder="1" applyAlignment="1" applyProtection="1">
      <alignment horizontal="center"/>
    </xf>
    <xf numFmtId="0" fontId="9" fillId="0" borderId="27" xfId="42" applyFont="1" applyBorder="1" applyAlignment="1" applyProtection="1">
      <alignment wrapText="1"/>
    </xf>
    <xf numFmtId="49" fontId="9" fillId="0" borderId="13" xfId="42" applyNumberFormat="1" applyFont="1" applyBorder="1" applyAlignment="1" applyProtection="1">
      <alignment horizontal="center"/>
    </xf>
    <xf numFmtId="0" fontId="8" fillId="0" borderId="13" xfId="42" applyFont="1" applyBorder="1" applyAlignment="1" applyProtection="1">
      <alignment wrapText="1"/>
    </xf>
    <xf numFmtId="0" fontId="9" fillId="0" borderId="13" xfId="42" applyFont="1" applyBorder="1" applyAlignment="1" applyProtection="1">
      <alignment wrapText="1"/>
    </xf>
    <xf numFmtId="0" fontId="8" fillId="0" borderId="21" xfId="42" applyFont="1" applyBorder="1" applyAlignment="1" applyProtection="1">
      <alignment horizontal="center" wrapText="1"/>
    </xf>
    <xf numFmtId="0" fontId="8" fillId="0" borderId="33" xfId="42" applyFont="1" applyBorder="1" applyAlignment="1" applyProtection="1">
      <alignment vertical="top" wrapText="1"/>
    </xf>
    <xf numFmtId="0" fontId="8" fillId="0" borderId="22" xfId="42" applyFont="1" applyBorder="1" applyAlignment="1" applyProtection="1">
      <alignment vertical="top" wrapText="1"/>
    </xf>
    <xf numFmtId="3" fontId="8" fillId="0" borderId="34" xfId="42" applyNumberFormat="1" applyFont="1" applyBorder="1" applyAlignment="1">
      <alignment horizontal="center" vertical="center" wrapText="1"/>
    </xf>
    <xf numFmtId="49" fontId="9" fillId="0" borderId="20" xfId="42" applyNumberFormat="1" applyFont="1" applyBorder="1" applyAlignment="1">
      <alignment horizontal="center"/>
    </xf>
    <xf numFmtId="49" fontId="9" fillId="0" borderId="35" xfId="42" applyNumberFormat="1" applyFont="1" applyBorder="1" applyAlignment="1">
      <alignment horizontal="center"/>
    </xf>
    <xf numFmtId="49" fontId="9" fillId="0" borderId="37" xfId="42" applyNumberFormat="1" applyFont="1" applyBorder="1" applyAlignment="1">
      <alignment horizontal="center"/>
    </xf>
    <xf numFmtId="0" fontId="8" fillId="0" borderId="21" xfId="42" applyFont="1" applyBorder="1" applyAlignment="1">
      <alignment horizontal="center" vertical="center" wrapText="1"/>
    </xf>
    <xf numFmtId="0" fontId="8" fillId="0" borderId="13" xfId="42" applyFont="1" applyBorder="1" applyAlignment="1">
      <alignment vertical="center" wrapText="1"/>
    </xf>
    <xf numFmtId="0" fontId="8" fillId="0" borderId="22" xfId="42" applyFont="1" applyBorder="1" applyAlignment="1">
      <alignment horizontal="center" vertical="center" wrapText="1"/>
    </xf>
    <xf numFmtId="0" fontId="9" fillId="0" borderId="13" xfId="42" applyFont="1" applyBorder="1" applyAlignment="1">
      <alignment vertical="center" wrapText="1"/>
    </xf>
    <xf numFmtId="0" fontId="8" fillId="0" borderId="15" xfId="42" applyFont="1" applyBorder="1" applyAlignment="1">
      <alignment horizontal="center" vertical="center" wrapText="1"/>
    </xf>
    <xf numFmtId="0" fontId="9" fillId="0" borderId="29" xfId="42" applyFont="1" applyBorder="1" applyAlignment="1">
      <alignment vertical="center" wrapText="1"/>
    </xf>
    <xf numFmtId="0" fontId="8" fillId="0" borderId="15" xfId="42" applyFont="1" applyBorder="1" applyAlignment="1">
      <alignment vertical="center" wrapText="1"/>
    </xf>
    <xf numFmtId="0" fontId="9" fillId="0" borderId="19" xfId="42" applyFont="1" applyBorder="1" applyAlignment="1">
      <alignment vertical="center" wrapText="1"/>
    </xf>
    <xf numFmtId="0" fontId="8" fillId="0" borderId="21" xfId="42" applyFont="1" applyBorder="1" applyAlignment="1">
      <alignment vertical="center" wrapText="1"/>
    </xf>
    <xf numFmtId="0" fontId="8" fillId="0" borderId="15" xfId="42" applyFont="1" applyFill="1" applyBorder="1" applyAlignment="1">
      <alignment vertical="center" wrapText="1"/>
    </xf>
    <xf numFmtId="0" fontId="8" fillId="0" borderId="13" xfId="42" applyFont="1" applyFill="1" applyBorder="1" applyAlignment="1">
      <alignment vertical="center" wrapText="1"/>
    </xf>
    <xf numFmtId="0" fontId="8" fillId="0" borderId="13" xfId="42" applyFont="1" applyBorder="1" applyAlignment="1">
      <alignment horizontal="left" vertical="center" wrapText="1"/>
    </xf>
    <xf numFmtId="0" fontId="8" fillId="0" borderId="29" xfId="42" applyFont="1" applyBorder="1" applyAlignment="1">
      <alignment vertical="center" wrapText="1"/>
    </xf>
    <xf numFmtId="0" fontId="9" fillId="0" borderId="29" xfId="42" applyFont="1" applyBorder="1"/>
    <xf numFmtId="0" fontId="9" fillId="0" borderId="13" xfId="42" applyFont="1" applyBorder="1"/>
    <xf numFmtId="0" fontId="9" fillId="0" borderId="19" xfId="42" applyFont="1" applyBorder="1"/>
    <xf numFmtId="0" fontId="8" fillId="0" borderId="43" xfId="0" applyFont="1" applyFill="1" applyBorder="1" applyAlignment="1">
      <alignment horizontal="center" vertical="center" wrapText="1"/>
    </xf>
    <xf numFmtId="0" fontId="8" fillId="35" borderId="44"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9" fillId="36" borderId="45" xfId="0" applyFont="1" applyFill="1" applyBorder="1" applyAlignment="1">
      <alignment horizontal="left" vertical="center" wrapText="1" indent="1"/>
    </xf>
    <xf numFmtId="0" fontId="9" fillId="0" borderId="46" xfId="0" applyFont="1" applyFill="1" applyBorder="1" applyAlignment="1">
      <alignment horizontal="left" vertical="center" wrapText="1" indent="1"/>
    </xf>
    <xf numFmtId="0" fontId="9" fillId="36" borderId="44" xfId="0" applyFont="1" applyFill="1" applyBorder="1" applyAlignment="1">
      <alignment horizontal="left" vertical="center" wrapText="1" indent="1"/>
    </xf>
    <xf numFmtId="0" fontId="9" fillId="37" borderId="44" xfId="0" applyFont="1" applyFill="1" applyBorder="1" applyAlignment="1">
      <alignment horizontal="left" vertical="center" wrapText="1" indent="1"/>
    </xf>
    <xf numFmtId="0" fontId="9" fillId="0" borderId="45" xfId="0" applyFont="1" applyFill="1" applyBorder="1" applyAlignment="1">
      <alignment horizontal="left" vertical="center" wrapText="1" indent="1"/>
    </xf>
    <xf numFmtId="0" fontId="8" fillId="0" borderId="47" xfId="44" applyNumberFormat="1" applyFont="1" applyFill="1" applyBorder="1" applyAlignment="1">
      <alignment horizontal="center" vertical="center" wrapText="1"/>
    </xf>
    <xf numFmtId="0" fontId="26" fillId="0" borderId="29" xfId="42" applyFont="1" applyBorder="1"/>
    <xf numFmtId="49" fontId="26" fillId="0" borderId="37" xfId="42" applyNumberFormat="1" applyFont="1" applyBorder="1" applyAlignment="1">
      <alignment horizontal="center"/>
    </xf>
    <xf numFmtId="0" fontId="26" fillId="0" borderId="13" xfId="42" applyFont="1" applyBorder="1"/>
    <xf numFmtId="49" fontId="26" fillId="0" borderId="20" xfId="42" applyNumberFormat="1" applyFont="1" applyBorder="1" applyAlignment="1">
      <alignment horizontal="center"/>
    </xf>
    <xf numFmtId="0" fontId="26" fillId="0" borderId="13" xfId="42" applyFont="1" applyBorder="1" applyAlignment="1">
      <alignment vertical="center"/>
    </xf>
    <xf numFmtId="49" fontId="61" fillId="32" borderId="20" xfId="42" applyNumberFormat="1" applyFont="1" applyFill="1" applyBorder="1" applyAlignment="1">
      <alignment horizontal="center"/>
    </xf>
    <xf numFmtId="49" fontId="61" fillId="0" borderId="20" xfId="42" applyNumberFormat="1" applyFont="1" applyBorder="1" applyAlignment="1">
      <alignment horizontal="center"/>
    </xf>
    <xf numFmtId="0" fontId="26" fillId="0" borderId="22" xfId="42" applyFont="1" applyBorder="1" applyAlignment="1">
      <alignment horizontal="left" indent="1"/>
    </xf>
    <xf numFmtId="0" fontId="26" fillId="0" borderId="15" xfId="42" applyFont="1" applyBorder="1" applyAlignment="1">
      <alignment horizontal="left" indent="1"/>
    </xf>
    <xf numFmtId="0" fontId="26" fillId="0" borderId="15" xfId="42" applyFont="1" applyFill="1" applyBorder="1" applyAlignment="1">
      <alignment horizontal="left" indent="1"/>
    </xf>
    <xf numFmtId="0" fontId="26" fillId="0" borderId="31" xfId="42" applyFont="1" applyBorder="1" applyAlignment="1">
      <alignment horizontal="center"/>
    </xf>
    <xf numFmtId="3" fontId="26" fillId="0" borderId="31" xfId="28" applyNumberFormat="1" applyFont="1" applyFill="1" applyBorder="1" applyAlignment="1">
      <alignment horizontal="center"/>
    </xf>
    <xf numFmtId="3" fontId="26" fillId="0" borderId="36" xfId="28" applyNumberFormat="1" applyFont="1" applyFill="1" applyBorder="1" applyAlignment="1">
      <alignment horizontal="center"/>
    </xf>
    <xf numFmtId="3" fontId="8" fillId="0" borderId="19" xfId="42" applyNumberFormat="1" applyFont="1" applyBorder="1" applyAlignment="1">
      <alignment horizontal="center" vertical="center"/>
    </xf>
    <xf numFmtId="3" fontId="8" fillId="0" borderId="26" xfId="42" applyNumberFormat="1" applyFont="1" applyBorder="1" applyAlignment="1">
      <alignment horizontal="center" vertical="center"/>
    </xf>
    <xf numFmtId="0" fontId="9" fillId="0" borderId="31" xfId="42" applyFont="1" applyBorder="1" applyAlignment="1">
      <alignment horizontal="center" vertical="center"/>
    </xf>
    <xf numFmtId="3" fontId="9" fillId="0" borderId="31" xfId="42" applyNumberFormat="1" applyFont="1" applyBorder="1" applyAlignment="1">
      <alignment horizontal="center" vertical="center"/>
    </xf>
    <xf numFmtId="3" fontId="9" fillId="0" borderId="36" xfId="42" applyNumberFormat="1" applyFont="1" applyBorder="1" applyAlignment="1">
      <alignment horizontal="center" vertical="center"/>
    </xf>
    <xf numFmtId="167" fontId="8" fillId="0" borderId="19" xfId="42" applyNumberFormat="1" applyFont="1" applyBorder="1" applyAlignment="1" applyProtection="1">
      <alignment horizontal="center" vertical="center"/>
    </xf>
    <xf numFmtId="167" fontId="8" fillId="0" borderId="26" xfId="42" applyNumberFormat="1" applyFont="1" applyBorder="1" applyAlignment="1" applyProtection="1">
      <alignment horizontal="center" vertical="center"/>
    </xf>
    <xf numFmtId="167" fontId="9" fillId="0" borderId="31" xfId="42" applyNumberFormat="1" applyFont="1" applyBorder="1" applyAlignment="1" applyProtection="1">
      <alignment horizontal="center"/>
    </xf>
    <xf numFmtId="167" fontId="9" fillId="0" borderId="36" xfId="42" applyNumberFormat="1" applyFont="1" applyBorder="1" applyAlignment="1" applyProtection="1">
      <alignment horizontal="center"/>
    </xf>
    <xf numFmtId="0" fontId="14" fillId="0" borderId="0" xfId="0" applyFont="1" applyBorder="1"/>
    <xf numFmtId="0" fontId="41" fillId="0" borderId="0" xfId="0" applyFont="1" applyBorder="1"/>
    <xf numFmtId="0" fontId="9" fillId="0" borderId="0" xfId="0" applyFont="1" applyBorder="1"/>
    <xf numFmtId="0" fontId="14" fillId="0" borderId="35" xfId="0" applyFont="1" applyBorder="1" applyAlignment="1">
      <alignment horizontal="center"/>
    </xf>
    <xf numFmtId="0" fontId="0" fillId="0" borderId="48" xfId="0" applyBorder="1"/>
    <xf numFmtId="0" fontId="0" fillId="0" borderId="49" xfId="0" applyBorder="1"/>
    <xf numFmtId="0" fontId="14" fillId="0" borderId="50" xfId="0" applyFont="1" applyBorder="1" applyAlignment="1">
      <alignment horizontal="center"/>
    </xf>
    <xf numFmtId="0" fontId="0" fillId="0" borderId="51" xfId="0" applyBorder="1"/>
    <xf numFmtId="0" fontId="40" fillId="0" borderId="50" xfId="35" applyFont="1" applyBorder="1" applyAlignment="1" applyProtection="1">
      <alignment horizontal="center"/>
    </xf>
    <xf numFmtId="0" fontId="9" fillId="0" borderId="52" xfId="0" applyFont="1" applyBorder="1"/>
    <xf numFmtId="0" fontId="0" fillId="0" borderId="52" xfId="0" applyBorder="1"/>
    <xf numFmtId="0" fontId="0" fillId="0" borderId="32" xfId="0" applyBorder="1"/>
    <xf numFmtId="0" fontId="20" fillId="0" borderId="0" xfId="42" applyAlignment="1"/>
    <xf numFmtId="166" fontId="4" fillId="0" borderId="0" xfId="0" applyNumberFormat="1" applyFont="1" applyBorder="1"/>
    <xf numFmtId="0" fontId="31" fillId="0" borderId="0" xfId="0" applyFont="1" applyBorder="1" applyAlignment="1">
      <alignment horizontal="left"/>
    </xf>
    <xf numFmtId="0" fontId="31" fillId="0" borderId="0" xfId="0" applyFont="1" applyBorder="1" applyAlignment="1">
      <alignment horizontal="left" vertical="center"/>
    </xf>
    <xf numFmtId="0" fontId="106" fillId="0" borderId="0" xfId="0" applyFont="1" applyFill="1" applyAlignment="1">
      <alignment vertical="center" wrapText="1"/>
    </xf>
    <xf numFmtId="0" fontId="20" fillId="0" borderId="0" xfId="0" applyFont="1" applyAlignment="1"/>
    <xf numFmtId="0" fontId="62" fillId="0" borderId="0" xfId="0" applyFont="1" applyAlignment="1">
      <alignment horizontal="left" vertical="center"/>
    </xf>
    <xf numFmtId="0" fontId="108" fillId="0" borderId="15" xfId="0" applyFont="1" applyBorder="1" applyAlignment="1">
      <alignment horizontal="center" vertical="center"/>
    </xf>
    <xf numFmtId="0" fontId="108" fillId="0" borderId="0" xfId="0" applyFont="1"/>
    <xf numFmtId="0" fontId="107" fillId="0" borderId="44" xfId="0" applyFont="1" applyFill="1" applyBorder="1" applyAlignment="1">
      <alignment horizontal="left" vertical="center" wrapText="1" indent="1"/>
    </xf>
    <xf numFmtId="0" fontId="76" fillId="0" borderId="0" xfId="0" applyFont="1" applyFill="1" applyAlignment="1">
      <alignment horizontal="left" vertical="center" indent="1"/>
    </xf>
    <xf numFmtId="0" fontId="9" fillId="0" borderId="13" xfId="41" applyFont="1" applyBorder="1" applyAlignment="1">
      <alignment horizontal="left" vertical="center" wrapText="1" indent="1"/>
    </xf>
    <xf numFmtId="3" fontId="9" fillId="0" borderId="0" xfId="45" applyNumberFormat="1" applyFont="1" applyBorder="1" applyAlignment="1">
      <alignment horizontal="center" vertical="center" wrapText="1"/>
    </xf>
    <xf numFmtId="0" fontId="77" fillId="0" borderId="14" xfId="0" applyFont="1" applyFill="1" applyBorder="1" applyAlignment="1">
      <alignment horizontal="center" vertical="center" wrapText="1"/>
    </xf>
    <xf numFmtId="49" fontId="8" fillId="0" borderId="13" xfId="43" applyNumberFormat="1" applyFont="1" applyBorder="1" applyAlignment="1">
      <alignment horizontal="left" vertical="center" wrapText="1" indent="1"/>
    </xf>
    <xf numFmtId="0" fontId="11" fillId="0" borderId="0" xfId="0" applyFont="1" applyAlignment="1">
      <alignment horizontal="center" vertical="center"/>
    </xf>
    <xf numFmtId="0" fontId="11" fillId="0" borderId="0" xfId="0" applyFont="1" applyAlignment="1">
      <alignment horizontal="left" indent="1"/>
    </xf>
    <xf numFmtId="0" fontId="11" fillId="0" borderId="0" xfId="0" applyFont="1"/>
    <xf numFmtId="0" fontId="20" fillId="0" borderId="0" xfId="42" applyBorder="1" applyAlignment="1"/>
    <xf numFmtId="49" fontId="8" fillId="0" borderId="25" xfId="42" applyNumberFormat="1" applyFont="1" applyFill="1" applyBorder="1" applyAlignment="1">
      <alignment horizontal="center"/>
    </xf>
    <xf numFmtId="164" fontId="8" fillId="0" borderId="25" xfId="28" applyNumberFormat="1" applyFont="1" applyBorder="1"/>
    <xf numFmtId="0" fontId="4" fillId="0" borderId="15" xfId="0" applyFont="1" applyFill="1" applyBorder="1" applyAlignment="1">
      <alignment horizontal="center" vertical="center"/>
    </xf>
    <xf numFmtId="0" fontId="26" fillId="0" borderId="44" xfId="0" applyFont="1" applyFill="1" applyBorder="1" applyAlignment="1">
      <alignment horizontal="left" vertical="center" wrapText="1" indent="1"/>
    </xf>
    <xf numFmtId="0" fontId="109" fillId="0" borderId="0" xfId="0" applyFont="1" applyAlignment="1">
      <alignment vertical="center"/>
    </xf>
    <xf numFmtId="0" fontId="106" fillId="0" borderId="0" xfId="0" applyFont="1" applyAlignment="1">
      <alignment wrapText="1"/>
    </xf>
    <xf numFmtId="0" fontId="40" fillId="0" borderId="20" xfId="35" applyFont="1" applyBorder="1" applyAlignment="1" applyProtection="1">
      <alignment horizontal="center"/>
    </xf>
    <xf numFmtId="0" fontId="40" fillId="0" borderId="37" xfId="35" applyFont="1" applyBorder="1" applyAlignment="1" applyProtection="1">
      <alignment horizontal="center"/>
    </xf>
    <xf numFmtId="0" fontId="9" fillId="0" borderId="54" xfId="0" applyFont="1" applyBorder="1"/>
    <xf numFmtId="0" fontId="0" fillId="0" borderId="54" xfId="0" applyBorder="1"/>
    <xf numFmtId="0" fontId="0" fillId="0" borderId="27" xfId="0" applyBorder="1"/>
    <xf numFmtId="0" fontId="71" fillId="0" borderId="48" xfId="0" applyFont="1" applyFill="1" applyBorder="1" applyAlignment="1">
      <alignment vertical="center"/>
    </xf>
    <xf numFmtId="0" fontId="41" fillId="0" borderId="48" xfId="0" applyFont="1" applyFill="1" applyBorder="1" applyAlignment="1">
      <alignment vertical="center"/>
    </xf>
    <xf numFmtId="0" fontId="20" fillId="0" borderId="48" xfId="0" applyFont="1" applyFill="1" applyBorder="1" applyAlignment="1">
      <alignment vertical="center"/>
    </xf>
    <xf numFmtId="0" fontId="20" fillId="0" borderId="0" xfId="0" applyFont="1" applyBorder="1"/>
    <xf numFmtId="0" fontId="20" fillId="0" borderId="54" xfId="0" applyFont="1" applyBorder="1"/>
    <xf numFmtId="0" fontId="20" fillId="0" borderId="52" xfId="0" applyFont="1" applyBorder="1"/>
    <xf numFmtId="0" fontId="8" fillId="37" borderId="44" xfId="0" applyFont="1" applyFill="1" applyBorder="1" applyAlignment="1">
      <alignment horizontal="left" vertical="center" wrapText="1" indent="1"/>
    </xf>
    <xf numFmtId="0" fontId="0" fillId="0" borderId="0" xfId="0" applyFill="1" applyAlignment="1">
      <alignment wrapText="1"/>
    </xf>
    <xf numFmtId="167" fontId="8" fillId="0" borderId="24" xfId="42" applyNumberFormat="1" applyFont="1" applyBorder="1" applyAlignment="1" applyProtection="1">
      <alignment horizontal="center" vertical="center" wrapText="1"/>
    </xf>
    <xf numFmtId="49" fontId="8" fillId="38" borderId="29" xfId="42" applyNumberFormat="1" applyFont="1" applyFill="1" applyBorder="1" applyAlignment="1" applyProtection="1">
      <alignment horizontal="center"/>
    </xf>
    <xf numFmtId="0" fontId="9" fillId="0" borderId="31" xfId="42" applyFont="1" applyBorder="1" applyAlignment="1" applyProtection="1">
      <alignment horizontal="center"/>
    </xf>
    <xf numFmtId="167" fontId="9" fillId="0" borderId="55" xfId="42" applyNumberFormat="1" applyFont="1" applyBorder="1" applyAlignment="1" applyProtection="1">
      <alignment horizontal="center"/>
    </xf>
    <xf numFmtId="0" fontId="107" fillId="37" borderId="44" xfId="0" applyFont="1" applyFill="1" applyBorder="1" applyAlignment="1">
      <alignment horizontal="left" vertical="center" wrapText="1" indent="1"/>
    </xf>
    <xf numFmtId="49" fontId="107" fillId="37" borderId="44" xfId="0" applyNumberFormat="1" applyFont="1" applyFill="1" applyBorder="1" applyAlignment="1">
      <alignment horizontal="left" vertical="center" wrapText="1" indent="1"/>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6" fillId="0" borderId="0" xfId="0" applyFont="1" applyFill="1" applyBorder="1" applyAlignment="1">
      <alignment vertical="center"/>
    </xf>
    <xf numFmtId="0" fontId="33" fillId="0" borderId="0" xfId="40" applyFont="1" applyAlignment="1">
      <alignment horizontal="center" vertical="center" wrapText="1"/>
    </xf>
    <xf numFmtId="0" fontId="4" fillId="0" borderId="0" xfId="40" applyFont="1"/>
    <xf numFmtId="0" fontId="4" fillId="0" borderId="0" xfId="40" applyFont="1" applyAlignment="1">
      <alignment horizontal="center"/>
    </xf>
    <xf numFmtId="0" fontId="3" fillId="0" borderId="15" xfId="40" applyFont="1" applyBorder="1" applyAlignment="1">
      <alignment horizontal="center" vertical="center" wrapText="1"/>
    </xf>
    <xf numFmtId="49" fontId="3" fillId="0" borderId="13" xfId="40" applyNumberFormat="1" applyFont="1" applyBorder="1" applyAlignment="1">
      <alignment horizontal="center" vertical="center" wrapText="1"/>
    </xf>
    <xf numFmtId="0" fontId="3" fillId="0" borderId="13" xfId="40" applyFont="1" applyBorder="1" applyAlignment="1">
      <alignment horizontal="center" vertical="center" wrapText="1"/>
    </xf>
    <xf numFmtId="0" fontId="3" fillId="0" borderId="14" xfId="40" applyFont="1" applyBorder="1" applyAlignment="1">
      <alignment horizontal="center" vertical="center" wrapText="1"/>
    </xf>
    <xf numFmtId="0" fontId="4" fillId="0" borderId="15" xfId="40" applyFont="1" applyBorder="1" applyAlignment="1">
      <alignment horizontal="center" wrapText="1"/>
    </xf>
    <xf numFmtId="49" fontId="3" fillId="0" borderId="13" xfId="40" applyNumberFormat="1" applyFont="1" applyBorder="1" applyAlignment="1">
      <alignment vertical="top" wrapText="1"/>
    </xf>
    <xf numFmtId="3" fontId="4" fillId="0" borderId="13" xfId="40" applyNumberFormat="1" applyFont="1" applyFill="1" applyBorder="1" applyAlignment="1">
      <alignment horizontal="center" wrapText="1"/>
    </xf>
    <xf numFmtId="0" fontId="4" fillId="0" borderId="15" xfId="40" applyFont="1" applyBorder="1" applyAlignment="1">
      <alignment horizontal="center" vertical="center" wrapText="1"/>
    </xf>
    <xf numFmtId="49" fontId="3" fillId="0" borderId="13" xfId="40" applyNumberFormat="1" applyFont="1" applyBorder="1" applyAlignment="1">
      <alignment horizontal="left" vertical="center" wrapText="1" indent="1"/>
    </xf>
    <xf numFmtId="49" fontId="4" fillId="0" borderId="13" xfId="40" applyNumberFormat="1" applyFont="1" applyBorder="1" applyAlignment="1">
      <alignment horizontal="left" vertical="center" wrapText="1" indent="1"/>
    </xf>
    <xf numFmtId="0" fontId="4" fillId="0" borderId="0" xfId="40" applyFont="1" applyFill="1" applyAlignment="1">
      <alignment horizontal="center"/>
    </xf>
    <xf numFmtId="0" fontId="4" fillId="0" borderId="0" xfId="40" applyFont="1" applyFill="1"/>
    <xf numFmtId="49" fontId="9" fillId="36" borderId="13" xfId="40" applyNumberFormat="1" applyFont="1" applyFill="1" applyBorder="1" applyAlignment="1">
      <alignment horizontal="left" vertical="center" wrapText="1" indent="1"/>
    </xf>
    <xf numFmtId="49" fontId="3" fillId="0" borderId="17" xfId="40" applyNumberFormat="1" applyFont="1" applyBorder="1" applyAlignment="1">
      <alignment horizontal="left" vertical="center" wrapText="1" indent="1"/>
    </xf>
    <xf numFmtId="0" fontId="4" fillId="0" borderId="0" xfId="40" applyFont="1" applyFill="1" applyBorder="1" applyAlignment="1">
      <alignment horizontal="center" vertical="center" wrapText="1"/>
    </xf>
    <xf numFmtId="49" fontId="3" fillId="0" borderId="0" xfId="40" applyNumberFormat="1" applyFont="1" applyFill="1" applyBorder="1" applyAlignment="1">
      <alignment horizontal="left" vertical="top" wrapText="1" indent="1"/>
    </xf>
    <xf numFmtId="3" fontId="8" fillId="0" borderId="0" xfId="40" applyNumberFormat="1" applyFont="1" applyFill="1" applyBorder="1" applyAlignment="1">
      <alignment horizontal="right" vertical="center" wrapText="1" indent="1"/>
    </xf>
    <xf numFmtId="0" fontId="9" fillId="0" borderId="0" xfId="40" applyFont="1" applyAlignment="1">
      <alignment horizontal="center"/>
    </xf>
    <xf numFmtId="0" fontId="9" fillId="0" borderId="0" xfId="40" applyFont="1"/>
    <xf numFmtId="49" fontId="9" fillId="0" borderId="0" xfId="40" applyNumberFormat="1" applyFont="1"/>
    <xf numFmtId="49" fontId="4" fillId="0" borderId="0" xfId="40" applyNumberFormat="1" applyFont="1"/>
    <xf numFmtId="0" fontId="4" fillId="0" borderId="20" xfId="0" applyFont="1" applyFill="1" applyBorder="1" applyAlignment="1">
      <alignment horizontal="center" vertical="center" wrapText="1"/>
    </xf>
    <xf numFmtId="0" fontId="110" fillId="0" borderId="0" xfId="0" applyFont="1"/>
    <xf numFmtId="0" fontId="9" fillId="0" borderId="21" xfId="35" applyFont="1" applyBorder="1" applyAlignment="1" applyProtection="1">
      <alignment horizontal="left" vertical="center" indent="1"/>
    </xf>
    <xf numFmtId="0" fontId="105" fillId="35" borderId="44" xfId="0" applyFont="1" applyFill="1" applyBorder="1" applyAlignment="1">
      <alignment horizontal="left" vertical="center" wrapText="1" indent="1"/>
    </xf>
    <xf numFmtId="49" fontId="111" fillId="0" borderId="13" xfId="0" applyNumberFormat="1" applyFont="1" applyBorder="1" applyAlignment="1">
      <alignment horizontal="left" vertical="center" wrapText="1" indent="1"/>
    </xf>
    <xf numFmtId="49" fontId="112" fillId="0" borderId="13" xfId="0" applyNumberFormat="1" applyFont="1" applyBorder="1" applyAlignment="1">
      <alignment horizontal="left" vertical="center" wrapText="1" indent="1"/>
    </xf>
    <xf numFmtId="0" fontId="105" fillId="0" borderId="29" xfId="41" applyFont="1" applyBorder="1" applyAlignment="1">
      <alignment horizontal="center" vertical="center"/>
    </xf>
    <xf numFmtId="0" fontId="105" fillId="0" borderId="22" xfId="41" applyFont="1" applyBorder="1" applyAlignment="1">
      <alignment vertical="center"/>
    </xf>
    <xf numFmtId="0" fontId="105" fillId="0" borderId="29" xfId="41" applyFont="1" applyBorder="1" applyAlignment="1">
      <alignment vertical="center"/>
    </xf>
    <xf numFmtId="0" fontId="105" fillId="0" borderId="34" xfId="41" applyFont="1" applyBorder="1" applyAlignment="1">
      <alignment horizontal="center" vertical="center"/>
    </xf>
    <xf numFmtId="0" fontId="108" fillId="0" borderId="0" xfId="0" applyFont="1" applyBorder="1" applyAlignment="1">
      <alignment horizontal="left" vertical="center"/>
    </xf>
    <xf numFmtId="3" fontId="4" fillId="0" borderId="14" xfId="0" applyNumberFormat="1" applyFont="1" applyFill="1" applyBorder="1" applyAlignment="1">
      <alignment horizontal="center" vertical="center" wrapText="1"/>
    </xf>
    <xf numFmtId="0" fontId="4" fillId="0" borderId="15" xfId="43" applyFont="1" applyBorder="1" applyAlignment="1">
      <alignment horizontal="center" vertical="center" wrapText="1"/>
    </xf>
    <xf numFmtId="0" fontId="4" fillId="0" borderId="16" xfId="43" applyFont="1" applyBorder="1" applyAlignment="1">
      <alignment horizontal="center" vertical="center" wrapText="1"/>
    </xf>
    <xf numFmtId="3" fontId="4" fillId="0" borderId="38" xfId="40" applyNumberFormat="1" applyFont="1" applyFill="1" applyBorder="1" applyAlignment="1">
      <alignment horizontal="center" wrapText="1"/>
    </xf>
    <xf numFmtId="49" fontId="9" fillId="0" borderId="13" xfId="40" applyNumberFormat="1" applyFont="1" applyBorder="1" applyAlignment="1">
      <alignment horizontal="left" vertical="center" wrapText="1" indent="1"/>
    </xf>
    <xf numFmtId="49" fontId="4" fillId="0" borderId="13" xfId="40" applyNumberFormat="1" applyFont="1" applyFill="1" applyBorder="1" applyAlignment="1">
      <alignment horizontal="left" vertical="center" wrapText="1" indent="1"/>
    </xf>
    <xf numFmtId="0" fontId="107" fillId="0" borderId="16" xfId="41" applyFont="1" applyBorder="1" applyAlignment="1">
      <alignment horizontal="center" vertical="center"/>
    </xf>
    <xf numFmtId="0" fontId="4" fillId="0" borderId="15" xfId="0" applyFont="1" applyBorder="1" applyAlignment="1">
      <alignment horizontal="center" vertical="top"/>
    </xf>
    <xf numFmtId="0" fontId="8" fillId="0" borderId="16" xfId="42" applyFont="1" applyBorder="1" applyAlignment="1" applyProtection="1">
      <alignment vertical="top" wrapText="1"/>
    </xf>
    <xf numFmtId="49" fontId="9" fillId="0" borderId="17" xfId="42" applyNumberFormat="1" applyFont="1" applyBorder="1" applyAlignment="1" applyProtection="1">
      <alignment horizontal="center"/>
    </xf>
    <xf numFmtId="0" fontId="4" fillId="0" borderId="0" xfId="0" applyFont="1" applyAlignment="1">
      <alignment horizontal="left" vertical="center"/>
    </xf>
    <xf numFmtId="0" fontId="105" fillId="0" borderId="37" xfId="41" applyFont="1" applyBorder="1" applyAlignment="1">
      <alignment horizontal="center" vertical="center"/>
    </xf>
    <xf numFmtId="0" fontId="106" fillId="0" borderId="14"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37" borderId="20" xfId="0" applyFont="1" applyFill="1" applyBorder="1" applyAlignment="1">
      <alignment horizontal="left" vertical="center" wrapText="1" indent="1"/>
    </xf>
    <xf numFmtId="0" fontId="9" fillId="0" borderId="35" xfId="0" applyFont="1" applyBorder="1" applyAlignment="1">
      <alignment horizontal="left" vertical="center" wrapText="1" indent="1"/>
    </xf>
    <xf numFmtId="0" fontId="107" fillId="0" borderId="20" xfId="0" applyFont="1" applyBorder="1" applyAlignment="1">
      <alignment horizontal="left" vertical="center" wrapText="1" indent="1"/>
    </xf>
    <xf numFmtId="0" fontId="107" fillId="0" borderId="28" xfId="0" applyFont="1" applyBorder="1" applyAlignment="1">
      <alignment horizontal="left" vertical="center" wrapText="1" indent="1"/>
    </xf>
    <xf numFmtId="0" fontId="87" fillId="0" borderId="14" xfId="35" applyFont="1" applyBorder="1" applyAlignment="1" applyProtection="1">
      <alignment horizontal="left" vertical="center" indent="1"/>
    </xf>
    <xf numFmtId="49" fontId="61" fillId="32" borderId="55" xfId="42" applyNumberFormat="1" applyFont="1" applyFill="1" applyBorder="1" applyAlignment="1">
      <alignment horizontal="center" vertical="center"/>
    </xf>
    <xf numFmtId="0" fontId="9" fillId="0" borderId="15" xfId="42" applyFont="1" applyBorder="1" applyAlignment="1">
      <alignment horizontal="left" indent="1"/>
    </xf>
    <xf numFmtId="0" fontId="9" fillId="0" borderId="22" xfId="42" applyFont="1" applyBorder="1" applyAlignment="1">
      <alignment horizontal="left" indent="1"/>
    </xf>
    <xf numFmtId="0" fontId="9" fillId="0" borderId="15" xfId="42" applyFont="1" applyFill="1" applyBorder="1" applyAlignment="1">
      <alignment horizontal="left" indent="1"/>
    </xf>
    <xf numFmtId="0" fontId="9" fillId="0" borderId="21" xfId="42" applyFont="1" applyFill="1" applyBorder="1" applyAlignment="1">
      <alignment horizontal="left" indent="1"/>
    </xf>
    <xf numFmtId="49" fontId="8" fillId="35" borderId="29" xfId="42" applyNumberFormat="1" applyFont="1" applyFill="1" applyBorder="1" applyAlignment="1">
      <alignment horizontal="center" vertical="center"/>
    </xf>
    <xf numFmtId="49" fontId="8" fillId="0" borderId="13" xfId="42" applyNumberFormat="1" applyFont="1" applyBorder="1" applyAlignment="1">
      <alignment horizontal="center" vertical="center"/>
    </xf>
    <xf numFmtId="49" fontId="9" fillId="0" borderId="20" xfId="42" applyNumberFormat="1" applyFont="1" applyBorder="1" applyAlignment="1">
      <alignment horizontal="center" vertical="center"/>
    </xf>
    <xf numFmtId="49" fontId="8" fillId="0" borderId="20" xfId="42" applyNumberFormat="1" applyFont="1" applyBorder="1" applyAlignment="1">
      <alignment horizontal="center" vertical="center"/>
    </xf>
    <xf numFmtId="49" fontId="9" fillId="0" borderId="35" xfId="42" applyNumberFormat="1" applyFont="1" applyBorder="1" applyAlignment="1">
      <alignment horizontal="center" vertical="center"/>
    </xf>
    <xf numFmtId="49" fontId="8" fillId="35" borderId="55" xfId="42" applyNumberFormat="1" applyFont="1" applyFill="1" applyBorder="1" applyAlignment="1">
      <alignment horizontal="center" vertical="center"/>
    </xf>
    <xf numFmtId="49" fontId="9" fillId="0" borderId="37" xfId="42" applyNumberFormat="1" applyFont="1" applyBorder="1" applyAlignment="1">
      <alignment horizontal="center" vertical="center"/>
    </xf>
    <xf numFmtId="49" fontId="9" fillId="24" borderId="55" xfId="42" applyNumberFormat="1" applyFont="1" applyFill="1" applyBorder="1" applyAlignment="1">
      <alignment horizontal="center" vertical="center"/>
    </xf>
    <xf numFmtId="0" fontId="106" fillId="0" borderId="14" xfId="35" applyFont="1" applyBorder="1" applyAlignment="1" applyProtection="1">
      <alignment horizontal="left" vertical="center" indent="1"/>
    </xf>
    <xf numFmtId="0" fontId="4" fillId="0" borderId="15" xfId="40" applyFont="1" applyFill="1" applyBorder="1" applyAlignment="1">
      <alignment horizontal="center" vertical="center" wrapText="1"/>
    </xf>
    <xf numFmtId="0" fontId="4" fillId="0" borderId="16" xfId="40" applyFont="1" applyFill="1" applyBorder="1" applyAlignment="1">
      <alignment horizontal="center" vertical="center" wrapText="1"/>
    </xf>
    <xf numFmtId="0" fontId="105" fillId="0" borderId="13" xfId="45" applyFont="1" applyBorder="1" applyAlignment="1">
      <alignment horizontal="center" vertical="center" wrapText="1"/>
    </xf>
    <xf numFmtId="0" fontId="107" fillId="0" borderId="19" xfId="42" applyFont="1" applyBorder="1"/>
    <xf numFmtId="0" fontId="107" fillId="0" borderId="29" xfId="42" applyFont="1" applyBorder="1" applyAlignment="1">
      <alignment vertical="center" wrapText="1"/>
    </xf>
    <xf numFmtId="0" fontId="4" fillId="0" borderId="0" xfId="0" applyFont="1" applyBorder="1" applyAlignment="1">
      <alignment vertical="center"/>
    </xf>
    <xf numFmtId="0" fontId="107" fillId="0" borderId="13" xfId="0" applyFont="1" applyFill="1" applyBorder="1" applyAlignment="1">
      <alignment horizontal="center" vertical="center" wrapText="1"/>
    </xf>
    <xf numFmtId="0" fontId="107" fillId="0" borderId="14" xfId="0" applyFont="1" applyFill="1" applyBorder="1" applyAlignment="1">
      <alignment horizontal="center" vertical="center" wrapText="1"/>
    </xf>
    <xf numFmtId="49" fontId="111" fillId="0" borderId="17" xfId="43" applyNumberFormat="1" applyFont="1" applyBorder="1" applyAlignment="1">
      <alignment horizontal="left" vertical="center" wrapText="1" indent="1"/>
    </xf>
    <xf numFmtId="0" fontId="4" fillId="0" borderId="0" xfId="40" applyFont="1" applyAlignment="1">
      <alignment vertical="center" wrapText="1"/>
    </xf>
    <xf numFmtId="0" fontId="4" fillId="0" borderId="57" xfId="40" applyFont="1" applyBorder="1" applyAlignment="1">
      <alignment horizontal="center" vertical="center" wrapText="1"/>
    </xf>
    <xf numFmtId="0" fontId="4" fillId="0" borderId="0" xfId="40" applyFont="1" applyBorder="1" applyAlignment="1">
      <alignment horizontal="center" vertical="center" wrapText="1"/>
    </xf>
    <xf numFmtId="0" fontId="8" fillId="0" borderId="0" xfId="40" applyFont="1" applyBorder="1" applyAlignment="1">
      <alignment horizontal="left" vertical="center" wrapText="1" indent="1"/>
    </xf>
    <xf numFmtId="49" fontId="36" fillId="0" borderId="0" xfId="40" applyNumberFormat="1" applyFont="1"/>
    <xf numFmtId="0" fontId="107" fillId="36" borderId="44" xfId="0" applyFont="1" applyFill="1" applyBorder="1" applyAlignment="1">
      <alignment horizontal="left" vertical="center" wrapText="1" indent="1"/>
    </xf>
    <xf numFmtId="49" fontId="9" fillId="0" borderId="13" xfId="43" applyNumberFormat="1" applyFont="1" applyBorder="1" applyAlignment="1">
      <alignment horizontal="left" vertical="center" wrapText="1" indent="1"/>
    </xf>
    <xf numFmtId="49" fontId="112" fillId="0" borderId="13" xfId="0" applyNumberFormat="1" applyFont="1" applyFill="1" applyBorder="1" applyAlignment="1">
      <alignment horizontal="left" vertical="top" wrapText="1" indent="1"/>
    </xf>
    <xf numFmtId="0" fontId="11" fillId="0" borderId="15" xfId="0" applyFont="1" applyBorder="1" applyAlignment="1">
      <alignment horizontal="center" vertical="center"/>
    </xf>
    <xf numFmtId="49" fontId="116" fillId="0" borderId="13" xfId="0" applyNumberFormat="1" applyFont="1" applyFill="1" applyBorder="1" applyAlignment="1">
      <alignment horizontal="left" vertical="top" wrapText="1" indent="1"/>
    </xf>
    <xf numFmtId="49" fontId="111" fillId="0" borderId="13" xfId="0" applyNumberFormat="1" applyFont="1" applyFill="1" applyBorder="1" applyAlignment="1">
      <alignment horizontal="left" vertical="top" wrapText="1" indent="1"/>
    </xf>
    <xf numFmtId="49" fontId="112" fillId="0" borderId="13" xfId="0" applyNumberFormat="1" applyFont="1" applyFill="1" applyBorder="1" applyAlignment="1">
      <alignment horizontal="left" wrapText="1" indent="1"/>
    </xf>
    <xf numFmtId="49" fontId="111" fillId="0" borderId="13" xfId="0" applyNumberFormat="1" applyFont="1" applyFill="1" applyBorder="1" applyAlignment="1">
      <alignment horizontal="left" vertical="top" wrapText="1"/>
    </xf>
    <xf numFmtId="49" fontId="112" fillId="0" borderId="13" xfId="0" applyNumberFormat="1" applyFont="1" applyFill="1" applyBorder="1" applyAlignment="1">
      <alignment horizontal="left" vertical="center" wrapText="1" indent="1"/>
    </xf>
    <xf numFmtId="49" fontId="112" fillId="0" borderId="13" xfId="0" applyNumberFormat="1" applyFont="1" applyFill="1" applyBorder="1" applyAlignment="1">
      <alignment horizontal="left" vertical="center" wrapText="1"/>
    </xf>
    <xf numFmtId="49" fontId="112" fillId="36" borderId="13" xfId="0" applyNumberFormat="1" applyFont="1" applyFill="1" applyBorder="1" applyAlignment="1">
      <alignment horizontal="left" vertical="top" wrapText="1" indent="1"/>
    </xf>
    <xf numFmtId="49" fontId="107" fillId="0" borderId="13" xfId="0" applyNumberFormat="1" applyFont="1" applyFill="1" applyBorder="1" applyAlignment="1">
      <alignment horizontal="left" vertical="center" wrapText="1" indent="1"/>
    </xf>
    <xf numFmtId="0" fontId="107" fillId="0" borderId="13" xfId="42" applyFont="1" applyBorder="1" applyAlignment="1" applyProtection="1">
      <alignment wrapText="1"/>
    </xf>
    <xf numFmtId="0" fontId="105" fillId="0" borderId="13" xfId="42" applyFont="1" applyBorder="1" applyAlignment="1" applyProtection="1">
      <alignment wrapText="1"/>
    </xf>
    <xf numFmtId="0" fontId="107" fillId="0" borderId="13" xfId="42" applyFont="1" applyBorder="1" applyAlignment="1" applyProtection="1">
      <alignment vertical="center" wrapText="1"/>
    </xf>
    <xf numFmtId="0" fontId="107" fillId="0" borderId="17" xfId="42" applyFont="1" applyBorder="1" applyAlignment="1" applyProtection="1">
      <alignment wrapText="1"/>
    </xf>
    <xf numFmtId="0" fontId="105" fillId="0" borderId="13" xfId="42" applyFont="1" applyBorder="1" applyAlignment="1">
      <alignment vertical="center" wrapText="1"/>
    </xf>
    <xf numFmtId="0" fontId="107" fillId="0" borderId="13" xfId="42" applyFont="1" applyBorder="1" applyAlignment="1">
      <alignment vertical="center" wrapText="1"/>
    </xf>
    <xf numFmtId="0" fontId="4" fillId="0" borderId="22" xfId="40" applyFont="1" applyBorder="1" applyAlignment="1">
      <alignment horizontal="center" vertical="center" wrapText="1"/>
    </xf>
    <xf numFmtId="49" fontId="3" fillId="0" borderId="20" xfId="40" applyNumberFormat="1" applyFont="1" applyBorder="1" applyAlignment="1">
      <alignment horizontal="center" vertical="center" wrapText="1"/>
    </xf>
    <xf numFmtId="0" fontId="8" fillId="0" borderId="37" xfId="40" applyFont="1" applyBorder="1" applyAlignment="1">
      <alignment horizontal="left" vertical="center" wrapText="1" indent="1"/>
    </xf>
    <xf numFmtId="0" fontId="8" fillId="0" borderId="20" xfId="40" applyFont="1" applyBorder="1" applyAlignment="1">
      <alignment horizontal="left" vertical="center" wrapText="1" indent="1"/>
    </xf>
    <xf numFmtId="0" fontId="8" fillId="0" borderId="59" xfId="40" applyFont="1" applyBorder="1" applyAlignment="1">
      <alignment horizontal="left" vertical="center" wrapText="1" indent="1"/>
    </xf>
    <xf numFmtId="0" fontId="106" fillId="0" borderId="15" xfId="35" applyFont="1" applyBorder="1" applyAlignment="1" applyProtection="1">
      <alignment horizontal="left" vertical="center" indent="1"/>
    </xf>
    <xf numFmtId="0" fontId="117" fillId="0" borderId="44" xfId="0" applyFont="1" applyFill="1" applyBorder="1" applyAlignment="1">
      <alignment horizontal="left" vertical="center" wrapText="1" indent="1"/>
    </xf>
    <xf numFmtId="0" fontId="117" fillId="35" borderId="44" xfId="0" applyFont="1" applyFill="1" applyBorder="1" applyAlignment="1">
      <alignment horizontal="left" vertical="center" wrapText="1" indent="1"/>
    </xf>
    <xf numFmtId="0" fontId="107" fillId="0" borderId="13" xfId="0" applyFont="1" applyFill="1" applyBorder="1" applyAlignment="1">
      <alignment vertical="center" wrapText="1"/>
    </xf>
    <xf numFmtId="0" fontId="107" fillId="0" borderId="15" xfId="0" applyFont="1" applyFill="1" applyBorder="1" applyAlignment="1">
      <alignment horizontal="right" vertical="center" wrapText="1" indent="1"/>
    </xf>
    <xf numFmtId="0" fontId="107" fillId="0" borderId="16" xfId="0" applyFont="1" applyFill="1" applyBorder="1" applyAlignment="1">
      <alignment horizontal="right" vertical="center" wrapText="1" indent="1"/>
    </xf>
    <xf numFmtId="0" fontId="107" fillId="0" borderId="22" xfId="0" applyFont="1" applyFill="1" applyBorder="1" applyAlignment="1">
      <alignment horizontal="right" vertical="center" wrapText="1" indent="1"/>
    </xf>
    <xf numFmtId="0" fontId="105" fillId="0" borderId="30" xfId="0" applyFont="1" applyBorder="1" applyAlignment="1">
      <alignment horizontal="center" vertical="center"/>
    </xf>
    <xf numFmtId="0" fontId="105" fillId="0" borderId="31" xfId="0" applyFont="1" applyBorder="1" applyAlignment="1">
      <alignment horizontal="center" vertical="center"/>
    </xf>
    <xf numFmtId="0" fontId="105" fillId="0" borderId="36" xfId="0" applyFont="1" applyBorder="1" applyAlignment="1">
      <alignment horizontal="center" vertical="center"/>
    </xf>
    <xf numFmtId="0" fontId="6" fillId="0" borderId="37" xfId="35" applyBorder="1" applyAlignment="1" applyProtection="1">
      <alignment horizontal="center"/>
    </xf>
    <xf numFmtId="14" fontId="107" fillId="0" borderId="34" xfId="0" applyNumberFormat="1" applyFont="1" applyFill="1" applyBorder="1" applyAlignment="1">
      <alignment horizontal="center" vertical="center" wrapText="1"/>
    </xf>
    <xf numFmtId="14" fontId="107" fillId="0" borderId="14" xfId="0" applyNumberFormat="1" applyFont="1" applyFill="1" applyBorder="1" applyAlignment="1">
      <alignment horizontal="center" vertical="center" wrapText="1"/>
    </xf>
    <xf numFmtId="14" fontId="107" fillId="0" borderId="18" xfId="0" applyNumberFormat="1" applyFont="1" applyFill="1" applyBorder="1" applyAlignment="1">
      <alignment horizontal="center" vertical="center" wrapText="1"/>
    </xf>
    <xf numFmtId="0" fontId="9" fillId="0" borderId="19" xfId="42" applyFont="1" applyBorder="1" applyAlignment="1">
      <alignment wrapText="1"/>
    </xf>
    <xf numFmtId="0" fontId="106" fillId="37" borderId="15" xfId="35" applyFont="1" applyFill="1" applyBorder="1" applyAlignment="1" applyProtection="1">
      <alignment horizontal="left" vertical="center" indent="1"/>
    </xf>
    <xf numFmtId="0" fontId="3" fillId="0" borderId="20" xfId="0" applyFont="1" applyFill="1" applyBorder="1" applyAlignment="1">
      <alignment horizontal="center" vertical="center" wrapText="1"/>
    </xf>
    <xf numFmtId="0" fontId="3" fillId="0" borderId="38" xfId="0" applyFont="1" applyBorder="1" applyAlignment="1">
      <alignment horizontal="center" vertical="center" wrapText="1"/>
    </xf>
    <xf numFmtId="3" fontId="8" fillId="24" borderId="44" xfId="0" applyNumberFormat="1" applyFont="1" applyFill="1" applyBorder="1" applyAlignment="1">
      <alignment horizontal="right" vertical="center" wrapText="1" indent="1"/>
    </xf>
    <xf numFmtId="3" fontId="8" fillId="24" borderId="60" xfId="0" applyNumberFormat="1" applyFont="1" applyFill="1" applyBorder="1" applyAlignment="1">
      <alignment horizontal="right" vertical="center" wrapText="1" indent="1"/>
    </xf>
    <xf numFmtId="49" fontId="111" fillId="0" borderId="13" xfId="0" applyNumberFormat="1" applyFont="1" applyFill="1" applyBorder="1" applyAlignment="1">
      <alignment horizontal="left" vertical="center" wrapText="1" indent="1"/>
    </xf>
    <xf numFmtId="49" fontId="108" fillId="0" borderId="13" xfId="0" applyNumberFormat="1" applyFont="1" applyFill="1" applyBorder="1" applyAlignment="1">
      <alignment horizontal="left" vertical="center" wrapText="1" indent="1"/>
    </xf>
    <xf numFmtId="0" fontId="112" fillId="0" borderId="0" xfId="0" applyFont="1" applyFill="1" applyBorder="1" applyAlignment="1">
      <alignment horizontal="left" vertical="center" wrapText="1" indent="1"/>
    </xf>
    <xf numFmtId="49" fontId="111" fillId="0" borderId="13" xfId="0" applyNumberFormat="1" applyFont="1" applyFill="1" applyBorder="1" applyAlignment="1">
      <alignment horizontal="left" vertical="center" indent="1"/>
    </xf>
    <xf numFmtId="49" fontId="111" fillId="37" borderId="13" xfId="0" applyNumberFormat="1" applyFont="1" applyFill="1" applyBorder="1" applyAlignment="1">
      <alignment horizontal="left" vertical="center" indent="1"/>
    </xf>
    <xf numFmtId="49" fontId="4" fillId="0" borderId="19" xfId="0" applyNumberFormat="1" applyFont="1" applyFill="1" applyBorder="1" applyAlignment="1">
      <alignment horizontal="left" vertical="center" wrapText="1" indent="1"/>
    </xf>
    <xf numFmtId="0" fontId="106" fillId="0" borderId="14" xfId="35" applyFont="1" applyBorder="1" applyAlignment="1" applyProtection="1">
      <alignment horizontal="left" vertical="center" wrapText="1" indent="1"/>
    </xf>
    <xf numFmtId="0" fontId="20" fillId="0" borderId="0" xfId="0" applyFont="1"/>
    <xf numFmtId="0" fontId="119" fillId="0" borderId="0" xfId="0" applyFont="1"/>
    <xf numFmtId="49" fontId="106" fillId="0" borderId="0" xfId="0" applyNumberFormat="1" applyFont="1" applyAlignment="1">
      <alignment horizontal="left" vertical="center"/>
    </xf>
    <xf numFmtId="49" fontId="106" fillId="0" borderId="0" xfId="0" applyNumberFormat="1" applyFont="1" applyAlignment="1">
      <alignment horizontal="left" vertical="center" wrapText="1"/>
    </xf>
    <xf numFmtId="0" fontId="107" fillId="44" borderId="13" xfId="0" applyFont="1" applyFill="1" applyBorder="1" applyAlignment="1">
      <alignment vertical="center" wrapText="1"/>
    </xf>
    <xf numFmtId="0" fontId="107" fillId="45" borderId="13" xfId="0" applyFont="1" applyFill="1" applyBorder="1" applyAlignment="1">
      <alignment vertical="center" wrapText="1"/>
    </xf>
    <xf numFmtId="0" fontId="107" fillId="46" borderId="29" xfId="0" applyFont="1" applyFill="1" applyBorder="1" applyAlignment="1">
      <alignment vertical="center" wrapText="1"/>
    </xf>
    <xf numFmtId="0" fontId="8" fillId="0" borderId="44" xfId="0" applyFont="1" applyFill="1" applyBorder="1" applyAlignment="1">
      <alignment horizontal="left" vertical="center" wrapText="1" indent="1"/>
    </xf>
    <xf numFmtId="0" fontId="6" fillId="0" borderId="20" xfId="35" applyBorder="1" applyAlignment="1" applyProtection="1">
      <alignment horizontal="center"/>
    </xf>
    <xf numFmtId="0" fontId="106" fillId="0" borderId="0" xfId="0" applyFont="1"/>
    <xf numFmtId="3" fontId="108" fillId="0" borderId="0" xfId="0" applyNumberFormat="1" applyFont="1"/>
    <xf numFmtId="3" fontId="75" fillId="0" borderId="0" xfId="0" applyNumberFormat="1" applyFont="1"/>
    <xf numFmtId="0" fontId="3" fillId="0" borderId="3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0" fillId="0" borderId="0" xfId="0" applyFont="1" applyAlignment="1">
      <alignment horizontal="center" vertical="center"/>
    </xf>
    <xf numFmtId="0" fontId="106" fillId="43" borderId="20" xfId="0" applyFont="1" applyFill="1" applyBorder="1" applyAlignment="1">
      <alignment horizontal="left" vertical="center" wrapText="1" indent="1"/>
    </xf>
    <xf numFmtId="0" fontId="121" fillId="0" borderId="0" xfId="0" applyFont="1"/>
    <xf numFmtId="49" fontId="3" fillId="0" borderId="24" xfId="0" applyNumberFormat="1" applyFont="1" applyBorder="1" applyAlignment="1">
      <alignment horizontal="left" vertical="center" wrapText="1" indent="1"/>
    </xf>
    <xf numFmtId="0" fontId="17" fillId="47" borderId="15" xfId="83" quotePrefix="1" applyNumberFormat="1" applyFill="1" applyBorder="1">
      <alignment horizontal="left" vertical="center" indent="1"/>
    </xf>
    <xf numFmtId="0" fontId="17" fillId="0" borderId="14" xfId="83" quotePrefix="1" applyNumberFormat="1" applyFill="1" applyBorder="1">
      <alignment horizontal="left" vertical="center" indent="1"/>
    </xf>
    <xf numFmtId="0" fontId="17" fillId="47" borderId="16" xfId="83" quotePrefix="1" applyNumberFormat="1" applyFill="1" applyBorder="1">
      <alignment horizontal="left" vertical="center" indent="1"/>
    </xf>
    <xf numFmtId="0" fontId="17" fillId="0" borderId="18" xfId="83" quotePrefix="1" applyNumberFormat="1" applyFill="1" applyBorder="1">
      <alignment horizontal="left" vertical="center" indent="1"/>
    </xf>
    <xf numFmtId="0" fontId="17" fillId="47" borderId="21" xfId="83" quotePrefix="1" applyNumberFormat="1" applyFill="1" applyBorder="1">
      <alignment horizontal="left" vertical="center" indent="1"/>
    </xf>
    <xf numFmtId="0" fontId="17" fillId="0" borderId="26" xfId="83" quotePrefix="1" applyNumberFormat="1" applyFill="1" applyBorder="1">
      <alignment horizontal="left" vertical="center" indent="1"/>
    </xf>
    <xf numFmtId="0" fontId="17" fillId="47" borderId="22" xfId="83" quotePrefix="1" applyNumberFormat="1" applyFill="1" applyBorder="1">
      <alignment horizontal="left" vertical="center" indent="1"/>
    </xf>
    <xf numFmtId="0" fontId="17" fillId="0" borderId="34" xfId="83" quotePrefix="1" applyNumberFormat="1" applyFill="1" applyBorder="1">
      <alignment horizontal="left" vertical="center" indent="1"/>
    </xf>
    <xf numFmtId="0" fontId="17" fillId="47" borderId="30" xfId="83" quotePrefix="1" applyNumberFormat="1" applyFill="1" applyBorder="1">
      <alignment horizontal="left" vertical="center" indent="1"/>
    </xf>
    <xf numFmtId="0" fontId="17" fillId="0" borderId="36" xfId="83" quotePrefix="1" applyNumberFormat="1" applyFill="1" applyBorder="1">
      <alignment horizontal="left" vertical="center" inden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17" fillId="39" borderId="66" xfId="83" quotePrefix="1" applyNumberFormat="1" applyFill="1" applyBorder="1" applyProtection="1">
      <alignment horizontal="left" vertical="center" indent="1"/>
    </xf>
    <xf numFmtId="0" fontId="17" fillId="39" borderId="67" xfId="83" quotePrefix="1" applyNumberFormat="1" applyFill="1" applyBorder="1" applyProtection="1">
      <alignment horizontal="left" vertical="center" indent="1"/>
    </xf>
    <xf numFmtId="0" fontId="17" fillId="0" borderId="66" xfId="83" quotePrefix="1" applyNumberFormat="1" applyFill="1" applyBorder="1" applyProtection="1">
      <alignment horizontal="left" vertical="center" indent="1"/>
    </xf>
    <xf numFmtId="0" fontId="17" fillId="0" borderId="67" xfId="83" quotePrefix="1" applyNumberFormat="1" applyFill="1" applyBorder="1" applyProtection="1">
      <alignment horizontal="left" vertical="center" indent="1"/>
    </xf>
    <xf numFmtId="3" fontId="8" fillId="0" borderId="33" xfId="0" applyNumberFormat="1" applyFont="1" applyFill="1" applyBorder="1" applyAlignment="1">
      <alignment horizontal="center" vertical="center" wrapText="1"/>
    </xf>
    <xf numFmtId="3" fontId="8" fillId="0" borderId="68" xfId="0" applyNumberFormat="1" applyFont="1" applyFill="1" applyBorder="1" applyAlignment="1">
      <alignment horizontal="center" vertical="center" wrapText="1"/>
    </xf>
    <xf numFmtId="3" fontId="8" fillId="0" borderId="51" xfId="0" applyNumberFormat="1" applyFont="1" applyFill="1" applyBorder="1" applyAlignment="1">
      <alignment horizontal="center" vertical="center" wrapText="1"/>
    </xf>
    <xf numFmtId="3" fontId="8" fillId="0" borderId="69" xfId="0" applyNumberFormat="1" applyFont="1" applyFill="1" applyBorder="1" applyAlignment="1">
      <alignment horizontal="center" vertical="center" wrapText="1"/>
    </xf>
    <xf numFmtId="0" fontId="17" fillId="39" borderId="70" xfId="83" quotePrefix="1" applyNumberFormat="1" applyFill="1" applyBorder="1" applyProtection="1">
      <alignment horizontal="left" vertical="center" indent="1"/>
    </xf>
    <xf numFmtId="0" fontId="17" fillId="39" borderId="71" xfId="83" quotePrefix="1" applyNumberFormat="1" applyFill="1" applyBorder="1" applyProtection="1">
      <alignment horizontal="left" vertical="center" indent="1"/>
    </xf>
    <xf numFmtId="0" fontId="17" fillId="0" borderId="71" xfId="83" quotePrefix="1" applyNumberFormat="1" applyFill="1" applyBorder="1" applyProtection="1">
      <alignment horizontal="left" vertical="center" indent="1"/>
    </xf>
    <xf numFmtId="0" fontId="4" fillId="0" borderId="33" xfId="0" applyFont="1" applyBorder="1" applyAlignment="1">
      <alignment horizontal="center" vertical="center"/>
    </xf>
    <xf numFmtId="49" fontId="111" fillId="0" borderId="50" xfId="0" applyNumberFormat="1" applyFont="1" applyFill="1" applyBorder="1" applyAlignment="1">
      <alignment horizontal="left" vertical="top" wrapText="1"/>
    </xf>
    <xf numFmtId="0" fontId="8" fillId="37" borderId="55" xfId="44" applyFont="1" applyFill="1" applyBorder="1" applyAlignment="1">
      <alignment horizontal="center" vertical="center" wrapText="1"/>
    </xf>
    <xf numFmtId="0" fontId="8" fillId="37" borderId="72" xfId="44" applyFont="1" applyFill="1" applyBorder="1" applyAlignment="1">
      <alignment horizontal="center" vertical="center" wrapText="1"/>
    </xf>
    <xf numFmtId="49" fontId="61" fillId="32" borderId="28" xfId="42" applyNumberFormat="1" applyFont="1" applyFill="1" applyBorder="1" applyAlignment="1">
      <alignment horizontal="center"/>
    </xf>
    <xf numFmtId="49" fontId="9" fillId="0" borderId="0" xfId="0" applyNumberFormat="1" applyFont="1" applyAlignment="1">
      <alignment horizontal="left" vertical="center"/>
    </xf>
    <xf numFmtId="0" fontId="3" fillId="0" borderId="15" xfId="0" applyFont="1" applyBorder="1" applyAlignment="1">
      <alignment horizontal="center" vertical="center" wrapText="1"/>
    </xf>
    <xf numFmtId="49" fontId="3" fillId="0" borderId="13"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15" xfId="42" applyFont="1" applyBorder="1" applyAlignment="1">
      <alignment horizontal="center" vertical="center" wrapText="1"/>
    </xf>
    <xf numFmtId="0" fontId="8" fillId="0" borderId="33" xfId="42" applyFont="1" applyBorder="1" applyAlignment="1">
      <alignment horizontal="center" vertical="center" wrapText="1"/>
    </xf>
    <xf numFmtId="0" fontId="4" fillId="0" borderId="0" xfId="0" applyFont="1" applyAlignment="1"/>
    <xf numFmtId="0" fontId="4" fillId="0" borderId="0" xfId="0" applyFont="1" applyAlignment="1">
      <alignment vertical="top" wrapText="1"/>
    </xf>
    <xf numFmtId="49" fontId="8" fillId="24" borderId="17" xfId="42" applyNumberFormat="1" applyFont="1" applyFill="1" applyBorder="1" applyAlignment="1">
      <alignment horizontal="center"/>
    </xf>
    <xf numFmtId="164" fontId="9" fillId="24" borderId="17" xfId="28" applyNumberFormat="1" applyFont="1" applyFill="1" applyBorder="1"/>
    <xf numFmtId="49" fontId="4" fillId="0" borderId="13" xfId="0" applyNumberFormat="1" applyFont="1" applyFill="1" applyBorder="1" applyAlignment="1">
      <alignment horizontal="left" vertical="top" wrapText="1" indent="1"/>
    </xf>
    <xf numFmtId="49" fontId="3" fillId="0" borderId="13" xfId="0" applyNumberFormat="1" applyFont="1" applyFill="1" applyBorder="1" applyAlignment="1">
      <alignment horizontal="left" vertical="top" wrapText="1" indent="1"/>
    </xf>
    <xf numFmtId="49" fontId="3" fillId="0" borderId="17" xfId="0" applyNumberFormat="1" applyFont="1" applyFill="1" applyBorder="1" applyAlignment="1">
      <alignment horizontal="left" vertical="top" wrapText="1" indent="1"/>
    </xf>
    <xf numFmtId="0" fontId="107" fillId="0" borderId="15" xfId="35" applyFont="1" applyBorder="1" applyAlignment="1" applyProtection="1">
      <alignment horizontal="left" vertical="center" indent="1"/>
    </xf>
    <xf numFmtId="0" fontId="107" fillId="0" borderId="15" xfId="35" applyFont="1" applyFill="1" applyBorder="1" applyAlignment="1" applyProtection="1">
      <alignment horizontal="left" vertical="center" indent="1"/>
    </xf>
    <xf numFmtId="0" fontId="107" fillId="0" borderId="20" xfId="35" applyFont="1" applyBorder="1" applyAlignment="1" applyProtection="1">
      <alignment horizontal="left" vertical="center" indent="1"/>
    </xf>
    <xf numFmtId="0" fontId="107" fillId="0" borderId="14" xfId="0" applyFont="1" applyBorder="1" applyAlignment="1">
      <alignment horizontal="left" vertical="center" wrapText="1" indent="1"/>
    </xf>
    <xf numFmtId="0" fontId="107" fillId="37" borderId="15" xfId="35" applyFont="1" applyFill="1" applyBorder="1" applyAlignment="1" applyProtection="1">
      <alignment horizontal="left" vertical="center" indent="1"/>
    </xf>
    <xf numFmtId="0" fontId="107" fillId="0" borderId="54" xfId="0" applyFont="1" applyBorder="1"/>
    <xf numFmtId="0" fontId="120" fillId="0" borderId="20" xfId="35" applyFont="1" applyBorder="1" applyAlignment="1" applyProtection="1">
      <alignment horizontal="center"/>
    </xf>
    <xf numFmtId="0" fontId="9" fillId="0" borderId="15" xfId="35" applyFont="1" applyBorder="1" applyAlignment="1" applyProtection="1">
      <alignment horizontal="left" vertical="center" indent="1"/>
    </xf>
    <xf numFmtId="0" fontId="9" fillId="0" borderId="20" xfId="35" applyFont="1" applyBorder="1" applyAlignment="1" applyProtection="1">
      <alignment horizontal="left" vertical="center" indent="1"/>
    </xf>
    <xf numFmtId="0" fontId="105" fillId="0" borderId="44" xfId="0" applyFont="1" applyFill="1" applyBorder="1" applyAlignment="1">
      <alignment horizontal="left" vertical="center" wrapText="1" indent="1"/>
    </xf>
    <xf numFmtId="0" fontId="106" fillId="0" borderId="54" xfId="0" applyFont="1" applyBorder="1"/>
    <xf numFmtId="0" fontId="110" fillId="0" borderId="54" xfId="0" applyFont="1" applyBorder="1"/>
    <xf numFmtId="0" fontId="106" fillId="0" borderId="24" xfId="0" applyFont="1" applyBorder="1" applyAlignment="1">
      <alignment horizontal="left" vertical="center" wrapText="1" indent="1"/>
    </xf>
    <xf numFmtId="0" fontId="87" fillId="0" borderId="18" xfId="35" applyFont="1" applyBorder="1" applyAlignment="1" applyProtection="1">
      <alignment horizontal="left" vertical="center" inden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1" fillId="0" borderId="0" xfId="0" applyFont="1" applyBorder="1"/>
    <xf numFmtId="49" fontId="129" fillId="0" borderId="29" xfId="0" applyNumberFormat="1" applyFont="1" applyBorder="1" applyAlignment="1">
      <alignment horizontal="left" indent="1"/>
    </xf>
    <xf numFmtId="4" fontId="129" fillId="35" borderId="29" xfId="0" applyNumberFormat="1" applyFont="1" applyFill="1" applyBorder="1" applyAlignment="1">
      <alignment horizontal="right" vertical="center" wrapText="1" indent="1"/>
    </xf>
    <xf numFmtId="0" fontId="8" fillId="0" borderId="86" xfId="0" applyFont="1" applyBorder="1" applyAlignment="1">
      <alignment horizontal="left" vertical="center" wrapText="1" indent="1"/>
    </xf>
    <xf numFmtId="49" fontId="3" fillId="0" borderId="13" xfId="0" applyNumberFormat="1" applyFont="1" applyFill="1" applyBorder="1" applyAlignment="1">
      <alignment vertical="center" wrapText="1"/>
    </xf>
    <xf numFmtId="49" fontId="113"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8" fillId="0" borderId="17" xfId="0" applyNumberFormat="1" applyFont="1" applyFill="1" applyBorder="1" applyAlignment="1">
      <alignment vertical="center" wrapText="1"/>
    </xf>
    <xf numFmtId="0" fontId="105" fillId="0" borderId="13" xfId="41" applyFont="1" applyBorder="1" applyAlignment="1">
      <alignment horizontal="center" vertical="center" wrapText="1"/>
    </xf>
    <xf numFmtId="0" fontId="73" fillId="0" borderId="35" xfId="41" applyFont="1" applyBorder="1"/>
    <xf numFmtId="0" fontId="104" fillId="0" borderId="48" xfId="41" applyBorder="1"/>
    <xf numFmtId="0" fontId="104" fillId="0" borderId="49" xfId="41" applyBorder="1"/>
    <xf numFmtId="0" fontId="104" fillId="0" borderId="37" xfId="41" applyBorder="1" applyAlignment="1">
      <alignment horizontal="left"/>
    </xf>
    <xf numFmtId="0" fontId="104" fillId="0" borderId="52" xfId="41" applyBorder="1"/>
    <xf numFmtId="0" fontId="104" fillId="0" borderId="32" xfId="41" applyBorder="1"/>
    <xf numFmtId="0" fontId="105" fillId="48" borderId="20" xfId="41" applyFont="1" applyFill="1" applyBorder="1" applyAlignment="1">
      <alignment horizontal="center" vertical="center" wrapText="1"/>
    </xf>
    <xf numFmtId="0" fontId="4" fillId="0" borderId="81" xfId="0" applyFont="1" applyFill="1" applyBorder="1" applyAlignment="1">
      <alignment horizontal="center" vertical="center" wrapText="1"/>
    </xf>
    <xf numFmtId="0" fontId="8" fillId="0" borderId="81" xfId="0" applyFont="1" applyFill="1" applyBorder="1" applyAlignment="1">
      <alignment horizontal="left" vertical="center" wrapText="1" indent="1"/>
    </xf>
    <xf numFmtId="0" fontId="8" fillId="0" borderId="81" xfId="0" applyFont="1" applyFill="1" applyBorder="1" applyAlignment="1">
      <alignment horizontal="center" vertical="center" wrapText="1"/>
    </xf>
    <xf numFmtId="0" fontId="4" fillId="0" borderId="81" xfId="0" applyFont="1" applyFill="1" applyBorder="1" applyAlignment="1">
      <alignment horizontal="right" vertical="center" wrapText="1" indent="1"/>
    </xf>
    <xf numFmtId="0" fontId="3" fillId="0" borderId="22" xfId="40" applyFont="1" applyBorder="1" applyAlignment="1">
      <alignment horizontal="center" vertical="center" wrapText="1"/>
    </xf>
    <xf numFmtId="49" fontId="3" fillId="0" borderId="37" xfId="40" applyNumberFormat="1" applyFont="1" applyBorder="1" applyAlignment="1">
      <alignment horizontal="center" vertical="center" wrapText="1"/>
    </xf>
    <xf numFmtId="49" fontId="130" fillId="0" borderId="54" xfId="40" applyNumberFormat="1" applyFont="1" applyBorder="1"/>
    <xf numFmtId="0" fontId="26" fillId="0" borderId="27" xfId="40" applyFont="1" applyBorder="1"/>
    <xf numFmtId="0" fontId="9" fillId="0" borderId="54" xfId="40" applyFont="1" applyBorder="1" applyAlignment="1">
      <alignment horizontal="center" vertical="center" wrapText="1"/>
    </xf>
    <xf numFmtId="0" fontId="8" fillId="0" borderId="13" xfId="40" applyFont="1" applyBorder="1" applyAlignment="1">
      <alignment horizontal="center" vertical="center" wrapText="1"/>
    </xf>
    <xf numFmtId="0" fontId="106" fillId="32" borderId="15" xfId="0" applyFont="1" applyFill="1" applyBorder="1" applyAlignment="1">
      <alignment vertical="center" wrapText="1"/>
    </xf>
    <xf numFmtId="14" fontId="108" fillId="0" borderId="0" xfId="40" applyNumberFormat="1" applyFont="1" applyAlignment="1">
      <alignment vertical="center" wrapText="1"/>
    </xf>
    <xf numFmtId="0" fontId="108" fillId="0" borderId="0" xfId="40" applyFont="1" applyAlignment="1">
      <alignment vertical="center" wrapText="1"/>
    </xf>
    <xf numFmtId="0" fontId="106" fillId="0" borderId="16" xfId="35" applyFont="1" applyBorder="1" applyAlignment="1" applyProtection="1">
      <alignment horizontal="left" vertical="center" indent="1"/>
    </xf>
    <xf numFmtId="0" fontId="26" fillId="0" borderId="20" xfId="40" applyFont="1" applyBorder="1" applyAlignment="1">
      <alignment vertical="center"/>
    </xf>
    <xf numFmtId="0" fontId="26" fillId="0" borderId="54" xfId="40" applyFont="1" applyBorder="1" applyAlignment="1">
      <alignment vertical="center"/>
    </xf>
    <xf numFmtId="0" fontId="8" fillId="0" borderId="14" xfId="40" applyFont="1" applyBorder="1" applyAlignment="1">
      <alignment horizontal="center" vertical="center" wrapText="1"/>
    </xf>
    <xf numFmtId="0" fontId="9" fillId="0" borderId="32" xfId="40" applyFont="1" applyBorder="1" applyAlignment="1">
      <alignment horizontal="center" vertical="center" wrapText="1"/>
    </xf>
    <xf numFmtId="0" fontId="9" fillId="0" borderId="38" xfId="4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9" fontId="118" fillId="0" borderId="13" xfId="0" applyNumberFormat="1" applyFont="1" applyFill="1" applyBorder="1" applyAlignment="1">
      <alignment horizontal="left" vertical="top" wrapText="1" indent="1"/>
    </xf>
    <xf numFmtId="0" fontId="106" fillId="0" borderId="15" xfId="0" applyFont="1" applyFill="1" applyBorder="1" applyAlignment="1">
      <alignment vertical="center" wrapText="1"/>
    </xf>
    <xf numFmtId="0" fontId="8" fillId="0" borderId="65" xfId="0" applyFont="1" applyFill="1" applyBorder="1" applyAlignment="1">
      <alignment horizontal="center" vertical="center" wrapText="1"/>
    </xf>
    <xf numFmtId="0" fontId="9" fillId="0" borderId="20" xfId="0" applyFont="1" applyFill="1" applyBorder="1" applyAlignment="1">
      <alignment horizontal="left" vertical="center" wrapText="1" indent="1"/>
    </xf>
    <xf numFmtId="0" fontId="107" fillId="0" borderId="20" xfId="0" applyFont="1" applyFill="1" applyBorder="1" applyAlignment="1">
      <alignment horizontal="left" vertical="center" wrapText="1" indent="1"/>
    </xf>
    <xf numFmtId="0" fontId="106" fillId="0" borderId="20" xfId="0" applyFont="1" applyFill="1" applyBorder="1" applyAlignment="1">
      <alignment horizontal="left" vertical="center" wrapText="1" indent="1"/>
    </xf>
    <xf numFmtId="0" fontId="9" fillId="0" borderId="28" xfId="0" applyFont="1" applyFill="1" applyBorder="1" applyAlignment="1">
      <alignment horizontal="left" vertical="center" wrapText="1" indent="1"/>
    </xf>
    <xf numFmtId="0" fontId="9" fillId="0" borderId="44" xfId="0" applyNumberFormat="1" applyFont="1" applyFill="1" applyBorder="1" applyAlignment="1">
      <alignment horizontal="left" vertical="center" wrapText="1" indent="1"/>
    </xf>
    <xf numFmtId="0" fontId="9" fillId="0" borderId="44" xfId="0" applyFont="1" applyFill="1" applyBorder="1" applyAlignment="1">
      <alignment vertical="center" wrapText="1"/>
    </xf>
    <xf numFmtId="0" fontId="9" fillId="0" borderId="73" xfId="0" applyNumberFormat="1" applyFont="1" applyFill="1" applyBorder="1" applyAlignment="1">
      <alignment horizontal="left" vertical="center" wrapText="1" indent="1"/>
    </xf>
    <xf numFmtId="49" fontId="112" fillId="43" borderId="13" xfId="0" applyNumberFormat="1" applyFont="1" applyFill="1" applyBorder="1" applyAlignment="1">
      <alignment horizontal="left" vertical="center" wrapText="1" indent="1"/>
    </xf>
    <xf numFmtId="0" fontId="132" fillId="0" borderId="88" xfId="0" applyFont="1" applyBorder="1" applyAlignment="1">
      <alignment horizontal="center" vertical="center" wrapText="1"/>
    </xf>
    <xf numFmtId="3" fontId="8" fillId="37" borderId="44" xfId="0" applyNumberFormat="1" applyFont="1" applyFill="1" applyBorder="1" applyAlignment="1">
      <alignment horizontal="right" vertical="center" wrapText="1" indent="1"/>
    </xf>
    <xf numFmtId="3" fontId="8" fillId="24" borderId="67" xfId="0" applyNumberFormat="1" applyFont="1" applyFill="1" applyBorder="1" applyAlignment="1">
      <alignment horizontal="right" vertical="center" wrapText="1" indent="1"/>
    </xf>
    <xf numFmtId="3" fontId="8" fillId="24" borderId="89" xfId="0" applyNumberFormat="1" applyFont="1" applyFill="1" applyBorder="1" applyAlignment="1">
      <alignment horizontal="right" vertical="center" wrapText="1" indent="1"/>
    </xf>
    <xf numFmtId="0" fontId="3" fillId="0" borderId="61" xfId="0" applyFont="1" applyBorder="1" applyAlignment="1">
      <alignment horizontal="center" vertical="center" wrapText="1"/>
    </xf>
    <xf numFmtId="0" fontId="3" fillId="0" borderId="12" xfId="0" applyFont="1" applyBorder="1" applyAlignment="1">
      <alignment horizontal="center" vertical="center" wrapText="1"/>
    </xf>
    <xf numFmtId="166" fontId="4" fillId="39" borderId="0" xfId="0" applyNumberFormat="1" applyFont="1" applyFill="1" applyAlignment="1">
      <alignment horizontal="right" vertical="center" indent="1"/>
    </xf>
    <xf numFmtId="4" fontId="4" fillId="0" borderId="0" xfId="0" applyNumberFormat="1" applyFont="1" applyFill="1" applyAlignment="1">
      <alignment horizontal="right" vertical="center" indent="1"/>
    </xf>
    <xf numFmtId="0" fontId="4" fillId="39" borderId="0" xfId="0" applyFont="1" applyFill="1"/>
    <xf numFmtId="166" fontId="4" fillId="39" borderId="0" xfId="0" applyNumberFormat="1" applyFont="1" applyFill="1"/>
    <xf numFmtId="166" fontId="4" fillId="0" borderId="0" xfId="0" applyNumberFormat="1" applyFont="1"/>
    <xf numFmtId="0" fontId="133" fillId="0" borderId="20" xfId="35" applyFont="1" applyBorder="1" applyAlignment="1" applyProtection="1">
      <alignment horizontal="center"/>
    </xf>
    <xf numFmtId="0" fontId="134" fillId="0" borderId="0" xfId="0" applyFont="1" applyAlignment="1">
      <alignment horizontal="center"/>
    </xf>
    <xf numFmtId="4" fontId="9" fillId="35" borderId="13" xfId="0" applyNumberFormat="1" applyFont="1" applyFill="1" applyBorder="1" applyAlignment="1">
      <alignment horizontal="right" vertical="center" wrapText="1" indent="1"/>
    </xf>
    <xf numFmtId="4" fontId="8" fillId="24" borderId="13" xfId="0" applyNumberFormat="1" applyFont="1" applyFill="1" applyBorder="1" applyAlignment="1">
      <alignment horizontal="right" vertical="center" wrapText="1" indent="1"/>
    </xf>
    <xf numFmtId="4" fontId="8" fillId="24" borderId="17" xfId="0" applyNumberFormat="1" applyFont="1" applyFill="1" applyBorder="1" applyAlignment="1">
      <alignment horizontal="right" vertical="center" wrapText="1" indent="1"/>
    </xf>
    <xf numFmtId="4" fontId="9" fillId="35" borderId="19" xfId="0" applyNumberFormat="1" applyFont="1" applyFill="1" applyBorder="1" applyAlignment="1">
      <alignment horizontal="right" vertical="center" wrapText="1" indent="1"/>
    </xf>
    <xf numFmtId="0" fontId="4" fillId="0" borderId="13" xfId="43" quotePrefix="1" applyFont="1" applyBorder="1" applyAlignment="1">
      <alignment horizontal="left" vertical="top" wrapText="1" indent="1"/>
    </xf>
    <xf numFmtId="4" fontId="4" fillId="0" borderId="0" xfId="0" applyNumberFormat="1" applyFont="1" applyBorder="1" applyAlignment="1">
      <alignment vertical="center" wrapText="1"/>
    </xf>
    <xf numFmtId="4" fontId="129" fillId="0" borderId="29" xfId="0" applyNumberFormat="1" applyFont="1" applyBorder="1" applyAlignment="1">
      <alignment horizontal="center"/>
    </xf>
    <xf numFmtId="0" fontId="17" fillId="0" borderId="44" xfId="83" quotePrefix="1" applyNumberFormat="1" applyFill="1" applyBorder="1" applyProtection="1">
      <alignment horizontal="left" vertical="center" indent="1"/>
    </xf>
    <xf numFmtId="0" fontId="17" fillId="0" borderId="60" xfId="83" quotePrefix="1" applyNumberFormat="1" applyFill="1" applyBorder="1" applyProtection="1">
      <alignment horizontal="left" vertical="center" indent="1"/>
    </xf>
    <xf numFmtId="3" fontId="8" fillId="0" borderId="72" xfId="0" applyNumberFormat="1" applyFont="1" applyFill="1" applyBorder="1" applyAlignment="1">
      <alignment horizontal="center" vertical="center" wrapText="1"/>
    </xf>
    <xf numFmtId="4" fontId="4" fillId="0" borderId="0" xfId="0" applyNumberFormat="1" applyFont="1" applyBorder="1"/>
    <xf numFmtId="168" fontId="8" fillId="37" borderId="13" xfId="0" applyNumberFormat="1" applyFont="1" applyFill="1" applyBorder="1" applyAlignment="1">
      <alignment horizontal="right" vertical="center" wrapText="1" indent="1"/>
    </xf>
    <xf numFmtId="168" fontId="8" fillId="24" borderId="17" xfId="0" applyNumberFormat="1" applyFont="1" applyFill="1" applyBorder="1" applyAlignment="1">
      <alignment horizontal="right" vertical="center" wrapText="1" indent="1"/>
    </xf>
    <xf numFmtId="0" fontId="4" fillId="0" borderId="13" xfId="0" applyFont="1" applyFill="1" applyBorder="1" applyAlignment="1">
      <alignment horizontal="left" vertical="top" wrapText="1" indent="1"/>
    </xf>
    <xf numFmtId="168" fontId="8" fillId="24" borderId="13" xfId="0" applyNumberFormat="1" applyFont="1" applyFill="1" applyBorder="1" applyAlignment="1">
      <alignment horizontal="right" vertical="center" wrapText="1" indent="1"/>
    </xf>
    <xf numFmtId="168" fontId="4" fillId="37" borderId="13" xfId="27" applyNumberFormat="1" applyFont="1" applyFill="1" applyBorder="1" applyAlignment="1">
      <alignment horizontal="right" vertical="center" wrapText="1" indent="1"/>
    </xf>
    <xf numFmtId="168" fontId="4" fillId="35" borderId="13" xfId="27" applyNumberFormat="1" applyFont="1" applyFill="1" applyBorder="1" applyAlignment="1">
      <alignment horizontal="right" vertical="center" wrapText="1" indent="1"/>
    </xf>
    <xf numFmtId="0" fontId="4" fillId="0" borderId="0" xfId="0" applyFont="1"/>
    <xf numFmtId="0" fontId="4" fillId="0" borderId="15" xfId="0" applyFont="1" applyBorder="1" applyAlignment="1">
      <alignment horizontal="center" vertical="center"/>
    </xf>
    <xf numFmtId="0" fontId="4" fillId="0" borderId="13" xfId="0" applyFont="1" applyBorder="1" applyAlignment="1">
      <alignment horizontal="left" vertical="top" wrapText="1" indent="1"/>
    </xf>
    <xf numFmtId="3" fontId="8" fillId="24" borderId="17" xfId="0" applyNumberFormat="1" applyFont="1" applyFill="1" applyBorder="1" applyAlignment="1">
      <alignment horizontal="right" vertical="center" wrapText="1" indent="1"/>
    </xf>
    <xf numFmtId="3" fontId="8" fillId="24" borderId="20" xfId="0" applyNumberFormat="1" applyFont="1" applyFill="1" applyBorder="1" applyAlignment="1">
      <alignment horizontal="right" vertical="center" wrapText="1" indent="1"/>
    </xf>
    <xf numFmtId="3" fontId="8" fillId="24" borderId="28" xfId="0" applyNumberFormat="1" applyFont="1" applyFill="1" applyBorder="1" applyAlignment="1">
      <alignment horizontal="right" vertical="center" wrapText="1" indent="1"/>
    </xf>
    <xf numFmtId="3" fontId="8" fillId="37" borderId="20" xfId="0" applyNumberFormat="1" applyFont="1" applyFill="1" applyBorder="1" applyAlignment="1">
      <alignment horizontal="right" vertical="center" wrapText="1" indent="1"/>
    </xf>
    <xf numFmtId="0" fontId="4" fillId="0" borderId="13" xfId="106" applyFont="1" applyBorder="1" applyAlignment="1">
      <alignment horizontal="left" vertical="top" wrapText="1" indent="1"/>
    </xf>
    <xf numFmtId="0" fontId="9"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4" fillId="0" borderId="0" xfId="0" applyFont="1"/>
    <xf numFmtId="0" fontId="4" fillId="0" borderId="15" xfId="0" applyFont="1" applyBorder="1" applyAlignment="1">
      <alignment horizontal="center" vertical="center"/>
    </xf>
    <xf numFmtId="0" fontId="4" fillId="0" borderId="13" xfId="0" applyFont="1" applyBorder="1" applyAlignment="1">
      <alignment horizontal="left" vertical="top" wrapText="1" indent="1"/>
    </xf>
    <xf numFmtId="3" fontId="8" fillId="24" borderId="13" xfId="0" applyNumberFormat="1" applyFont="1" applyFill="1" applyBorder="1" applyAlignment="1">
      <alignment horizontal="right" vertical="center" wrapText="1" indent="1"/>
    </xf>
    <xf numFmtId="0" fontId="4" fillId="0" borderId="13" xfId="106" applyFont="1" applyBorder="1" applyAlignment="1">
      <alignment horizontal="left" vertical="top" wrapText="1" indent="1"/>
    </xf>
    <xf numFmtId="0" fontId="136" fillId="0" borderId="0" xfId="0" applyFont="1" applyFill="1" applyBorder="1"/>
    <xf numFmtId="4" fontId="4" fillId="0" borderId="0" xfId="40" applyNumberFormat="1" applyFont="1"/>
    <xf numFmtId="3" fontId="4" fillId="37" borderId="13" xfId="27" applyNumberFormat="1" applyFont="1" applyFill="1" applyBorder="1" applyAlignment="1">
      <alignment horizontal="right" vertical="center" wrapText="1" indent="1"/>
    </xf>
    <xf numFmtId="3" fontId="4" fillId="35" borderId="13" xfId="27" applyNumberFormat="1" applyFont="1" applyFill="1" applyBorder="1" applyAlignment="1">
      <alignment horizontal="right" vertical="center" wrapText="1" indent="1"/>
    </xf>
    <xf numFmtId="49" fontId="4" fillId="0" borderId="13" xfId="106" applyNumberFormat="1" applyFont="1" applyFill="1" applyBorder="1" applyAlignment="1">
      <alignment horizontal="left" vertical="center" wrapText="1" indent="1"/>
    </xf>
    <xf numFmtId="4" fontId="0" fillId="0" borderId="0" xfId="0" applyNumberFormat="1" applyBorder="1"/>
    <xf numFmtId="3" fontId="8" fillId="24" borderId="14" xfId="0" applyNumberFormat="1" applyFont="1" applyFill="1" applyBorder="1" applyAlignment="1">
      <alignment horizontal="right" vertical="center" wrapText="1" indent="1"/>
    </xf>
    <xf numFmtId="3" fontId="4" fillId="35" borderId="13" xfId="106" applyNumberFormat="1" applyFont="1" applyFill="1" applyBorder="1" applyAlignment="1">
      <alignment horizontal="right" vertical="center" wrapText="1" indent="1"/>
    </xf>
    <xf numFmtId="3" fontId="9" fillId="35" borderId="13" xfId="106" applyNumberFormat="1" applyFont="1" applyFill="1" applyBorder="1" applyAlignment="1">
      <alignment horizontal="right" vertical="center" wrapText="1" indent="1"/>
    </xf>
    <xf numFmtId="3" fontId="3" fillId="24" borderId="17" xfId="0" applyNumberFormat="1" applyFont="1" applyFill="1" applyBorder="1" applyAlignment="1">
      <alignment horizontal="right" vertical="center" wrapText="1" indent="1"/>
    </xf>
    <xf numFmtId="3" fontId="8" fillId="24" borderId="13" xfId="0" applyNumberFormat="1" applyFont="1" applyFill="1" applyBorder="1" applyAlignment="1">
      <alignment horizontal="right" vertical="center" indent="1"/>
    </xf>
    <xf numFmtId="3" fontId="8" fillId="24" borderId="14" xfId="0" applyNumberFormat="1" applyFont="1" applyFill="1" applyBorder="1" applyAlignment="1">
      <alignment horizontal="right" vertical="center" indent="1"/>
    </xf>
    <xf numFmtId="3" fontId="4" fillId="35" borderId="13" xfId="0" applyNumberFormat="1" applyFont="1" applyFill="1" applyBorder="1" applyAlignment="1">
      <alignment vertical="center" wrapText="1"/>
    </xf>
    <xf numFmtId="3" fontId="4" fillId="35" borderId="13" xfId="0" applyNumberFormat="1" applyFont="1" applyFill="1" applyBorder="1" applyAlignment="1">
      <alignment vertical="center"/>
    </xf>
    <xf numFmtId="3" fontId="8" fillId="24" borderId="13" xfId="0" applyNumberFormat="1" applyFont="1" applyFill="1" applyBorder="1" applyAlignment="1">
      <alignment vertical="center" wrapText="1"/>
    </xf>
    <xf numFmtId="3" fontId="4" fillId="35" borderId="13" xfId="0" applyNumberFormat="1" applyFont="1" applyFill="1" applyBorder="1" applyAlignment="1">
      <alignment horizontal="center" vertical="center" wrapText="1"/>
    </xf>
    <xf numFmtId="3" fontId="4" fillId="0" borderId="14" xfId="0" applyNumberFormat="1" applyFont="1" applyFill="1" applyBorder="1" applyAlignment="1">
      <alignment horizontal="right" vertical="center" wrapText="1" indent="1"/>
    </xf>
    <xf numFmtId="3" fontId="108" fillId="0" borderId="13" xfId="0" applyNumberFormat="1" applyFont="1" applyFill="1" applyBorder="1" applyAlignment="1">
      <alignment horizontal="center" vertical="center" wrapText="1"/>
    </xf>
    <xf numFmtId="3" fontId="4" fillId="0" borderId="19" xfId="0" applyNumberFormat="1" applyFont="1" applyFill="1" applyBorder="1" applyAlignment="1">
      <alignment vertical="center" wrapText="1"/>
    </xf>
    <xf numFmtId="3" fontId="4" fillId="35" borderId="19" xfId="0" applyNumberFormat="1" applyFont="1" applyFill="1" applyBorder="1" applyAlignment="1">
      <alignment vertical="center" wrapText="1"/>
    </xf>
    <xf numFmtId="3" fontId="8" fillId="24" borderId="17" xfId="0" applyNumberFormat="1" applyFont="1" applyFill="1" applyBorder="1" applyAlignment="1">
      <alignment horizontal="right" vertical="center" indent="1"/>
    </xf>
    <xf numFmtId="3" fontId="8" fillId="24" borderId="18" xfId="0" applyNumberFormat="1" applyFont="1" applyFill="1" applyBorder="1" applyAlignment="1">
      <alignment horizontal="right" vertical="center" indent="1"/>
    </xf>
    <xf numFmtId="3" fontId="4" fillId="0" borderId="27" xfId="0" applyNumberFormat="1" applyFont="1" applyBorder="1" applyAlignment="1">
      <alignment vertical="center"/>
    </xf>
    <xf numFmtId="3" fontId="4" fillId="0" borderId="20" xfId="0" applyNumberFormat="1" applyFont="1" applyBorder="1" applyAlignment="1">
      <alignment vertical="center"/>
    </xf>
    <xf numFmtId="3" fontId="4" fillId="0" borderId="15" xfId="0" applyNumberFormat="1" applyFont="1" applyBorder="1" applyAlignment="1">
      <alignment vertical="center"/>
    </xf>
    <xf numFmtId="3" fontId="4" fillId="0" borderId="14" xfId="0" applyNumberFormat="1" applyFont="1" applyBorder="1" applyAlignment="1">
      <alignment vertical="center"/>
    </xf>
    <xf numFmtId="3" fontId="8" fillId="24" borderId="15" xfId="0" applyNumberFormat="1" applyFont="1" applyFill="1" applyBorder="1" applyAlignment="1">
      <alignment horizontal="right" vertical="center" wrapText="1" indent="1"/>
    </xf>
    <xf numFmtId="3" fontId="4" fillId="0" borderId="49" xfId="0" applyNumberFormat="1" applyFont="1" applyBorder="1" applyAlignment="1">
      <alignment vertical="center"/>
    </xf>
    <xf numFmtId="3" fontId="4" fillId="0" borderId="35" xfId="0" applyNumberFormat="1" applyFont="1" applyBorder="1" applyAlignment="1">
      <alignment vertical="center"/>
    </xf>
    <xf numFmtId="3" fontId="4" fillId="0" borderId="21" xfId="0" applyNumberFormat="1" applyFont="1" applyBorder="1" applyAlignment="1">
      <alignment vertical="center"/>
    </xf>
    <xf numFmtId="3" fontId="4" fillId="0" borderId="26" xfId="0" applyNumberFormat="1" applyFont="1" applyBorder="1" applyAlignment="1">
      <alignment vertical="center"/>
    </xf>
    <xf numFmtId="3" fontId="8" fillId="24" borderId="21" xfId="0" applyNumberFormat="1" applyFont="1" applyFill="1" applyBorder="1" applyAlignment="1">
      <alignment horizontal="right" vertical="center" wrapText="1" indent="1"/>
    </xf>
    <xf numFmtId="3" fontId="8" fillId="24" borderId="26" xfId="0" applyNumberFormat="1" applyFont="1" applyFill="1" applyBorder="1" applyAlignment="1">
      <alignment horizontal="right" vertical="center" wrapText="1" indent="1"/>
    </xf>
    <xf numFmtId="3" fontId="3" fillId="24" borderId="47" xfId="0" applyNumberFormat="1" applyFont="1" applyFill="1" applyBorder="1" applyAlignment="1">
      <alignment horizontal="right" vertical="center" wrapText="1" indent="1"/>
    </xf>
    <xf numFmtId="3" fontId="3" fillId="24" borderId="55" xfId="0" applyNumberFormat="1" applyFont="1" applyFill="1" applyBorder="1" applyAlignment="1">
      <alignment horizontal="right" vertical="center" wrapText="1" indent="1"/>
    </xf>
    <xf numFmtId="3" fontId="3" fillId="24" borderId="30" xfId="0" applyNumberFormat="1" applyFont="1" applyFill="1" applyBorder="1" applyAlignment="1">
      <alignment horizontal="right" vertical="center" wrapText="1" indent="1"/>
    </xf>
    <xf numFmtId="3" fontId="3" fillId="24" borderId="36" xfId="0" applyNumberFormat="1" applyFont="1" applyFill="1" applyBorder="1" applyAlignment="1">
      <alignment horizontal="right" vertical="center" wrapText="1" indent="1"/>
    </xf>
    <xf numFmtId="3" fontId="8" fillId="24" borderId="30" xfId="0" applyNumberFormat="1" applyFont="1" applyFill="1" applyBorder="1" applyAlignment="1">
      <alignment horizontal="right" vertical="center" wrapText="1" indent="1"/>
    </xf>
    <xf numFmtId="3" fontId="8" fillId="24" borderId="36" xfId="0" applyNumberFormat="1" applyFont="1" applyFill="1" applyBorder="1" applyAlignment="1">
      <alignment horizontal="right" vertical="center" wrapText="1" indent="1"/>
    </xf>
    <xf numFmtId="3" fontId="3" fillId="24" borderId="62" xfId="0" applyNumberFormat="1" applyFont="1" applyFill="1" applyBorder="1" applyAlignment="1">
      <alignment horizontal="right" vertical="center" wrapText="1" indent="1"/>
    </xf>
    <xf numFmtId="3" fontId="3" fillId="24" borderId="64" xfId="0" applyNumberFormat="1" applyFont="1" applyFill="1" applyBorder="1" applyAlignment="1">
      <alignment horizontal="right" vertical="center" wrapText="1" indent="1"/>
    </xf>
    <xf numFmtId="3" fontId="4" fillId="0" borderId="32" xfId="0" applyNumberFormat="1" applyFont="1" applyBorder="1" applyAlignment="1">
      <alignment vertical="center"/>
    </xf>
    <xf numFmtId="3" fontId="4" fillId="0" borderId="37" xfId="0" applyNumberFormat="1" applyFont="1" applyBorder="1" applyAlignment="1">
      <alignment vertical="center"/>
    </xf>
    <xf numFmtId="3" fontId="4" fillId="0" borderId="22" xfId="0" applyNumberFormat="1" applyFont="1" applyBorder="1" applyAlignment="1">
      <alignment vertical="center"/>
    </xf>
    <xf numFmtId="3" fontId="4" fillId="0" borderId="34" xfId="0" applyNumberFormat="1" applyFont="1" applyBorder="1" applyAlignment="1">
      <alignment vertical="center"/>
    </xf>
    <xf numFmtId="3" fontId="8" fillId="24" borderId="22" xfId="0" applyNumberFormat="1" applyFont="1" applyFill="1" applyBorder="1" applyAlignment="1">
      <alignment horizontal="right" vertical="center" wrapText="1" indent="1"/>
    </xf>
    <xf numFmtId="3" fontId="8" fillId="24" borderId="34" xfId="0" applyNumberFormat="1" applyFont="1" applyFill="1" applyBorder="1" applyAlignment="1">
      <alignment horizontal="right" vertical="center" wrapText="1" indent="1"/>
    </xf>
    <xf numFmtId="3" fontId="3" fillId="24" borderId="39" xfId="0" applyNumberFormat="1" applyFont="1" applyFill="1" applyBorder="1" applyAlignment="1">
      <alignment horizontal="right" vertical="center" wrapText="1" indent="1"/>
    </xf>
    <xf numFmtId="3" fontId="3" fillId="24" borderId="63" xfId="0" applyNumberFormat="1" applyFont="1" applyFill="1" applyBorder="1" applyAlignment="1">
      <alignment horizontal="right" vertical="center" wrapText="1" indent="1"/>
    </xf>
    <xf numFmtId="3" fontId="3" fillId="24" borderId="16" xfId="0" applyNumberFormat="1" applyFont="1" applyFill="1" applyBorder="1" applyAlignment="1">
      <alignment horizontal="right" vertical="center" wrapText="1" indent="1"/>
    </xf>
    <xf numFmtId="3" fontId="3" fillId="24" borderId="40" xfId="0" applyNumberFormat="1" applyFont="1" applyFill="1" applyBorder="1" applyAlignment="1">
      <alignment horizontal="right" vertical="center" wrapText="1" indent="1"/>
    </xf>
    <xf numFmtId="3" fontId="8" fillId="24" borderId="16" xfId="0" applyNumberFormat="1" applyFont="1" applyFill="1" applyBorder="1" applyAlignment="1">
      <alignment horizontal="right" vertical="center" wrapText="1" indent="1"/>
    </xf>
    <xf numFmtId="3" fontId="3" fillId="24" borderId="38" xfId="0" applyNumberFormat="1" applyFont="1" applyFill="1" applyBorder="1" applyAlignment="1">
      <alignment horizontal="right" vertical="center" wrapText="1" indent="1"/>
    </xf>
    <xf numFmtId="3" fontId="4" fillId="35" borderId="38" xfId="0" applyNumberFormat="1" applyFont="1" applyFill="1" applyBorder="1" applyAlignment="1">
      <alignment horizontal="right" vertical="center" wrapText="1" indent="1"/>
    </xf>
    <xf numFmtId="3" fontId="9" fillId="35" borderId="38" xfId="0" applyNumberFormat="1" applyFont="1" applyFill="1" applyBorder="1" applyAlignment="1">
      <alignment horizontal="right" vertical="center" wrapText="1" indent="1"/>
    </xf>
    <xf numFmtId="3" fontId="8" fillId="24" borderId="38" xfId="0" applyNumberFormat="1" applyFont="1" applyFill="1" applyBorder="1" applyAlignment="1">
      <alignment horizontal="right" vertical="center" wrapText="1" indent="1"/>
    </xf>
    <xf numFmtId="3" fontId="9" fillId="0" borderId="13" xfId="0" applyNumberFormat="1" applyFont="1" applyBorder="1" applyAlignment="1">
      <alignment horizontal="center" vertical="center" wrapText="1"/>
    </xf>
    <xf numFmtId="3" fontId="3" fillId="35" borderId="17" xfId="0" applyNumberFormat="1" applyFont="1" applyFill="1" applyBorder="1" applyAlignment="1">
      <alignment horizontal="right" vertical="center" wrapText="1" indent="1"/>
    </xf>
    <xf numFmtId="3" fontId="3" fillId="35" borderId="40" xfId="0" applyNumberFormat="1" applyFont="1" applyFill="1" applyBorder="1" applyAlignment="1">
      <alignment horizontal="right" vertical="center" wrapText="1" indent="1"/>
    </xf>
    <xf numFmtId="3" fontId="9" fillId="24" borderId="13" xfId="0" applyNumberFormat="1" applyFont="1" applyFill="1" applyBorder="1" applyAlignment="1">
      <alignment horizontal="right" vertical="center" wrapText="1" indent="1"/>
    </xf>
    <xf numFmtId="3" fontId="9" fillId="24"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4" fillId="0" borderId="23" xfId="0" applyNumberFormat="1" applyFont="1" applyBorder="1"/>
    <xf numFmtId="3" fontId="4" fillId="0" borderId="24" xfId="0" applyNumberFormat="1" applyFont="1" applyBorder="1"/>
    <xf numFmtId="3" fontId="4" fillId="0" borderId="32" xfId="0" applyNumberFormat="1" applyFont="1" applyBorder="1"/>
    <xf numFmtId="3" fontId="4" fillId="0" borderId="65" xfId="0" applyNumberFormat="1" applyFont="1" applyBorder="1"/>
    <xf numFmtId="3" fontId="8" fillId="24" borderId="23" xfId="0" applyNumberFormat="1" applyFont="1" applyFill="1" applyBorder="1" applyAlignment="1">
      <alignment horizontal="right" vertical="center" wrapText="1" indent="1"/>
    </xf>
    <xf numFmtId="3" fontId="8" fillId="24" borderId="24" xfId="0" applyNumberFormat="1" applyFont="1" applyFill="1" applyBorder="1" applyAlignment="1">
      <alignment horizontal="right" vertical="center" wrapText="1" indent="1"/>
    </xf>
    <xf numFmtId="3" fontId="4" fillId="0" borderId="15" xfId="0" applyNumberFormat="1" applyFont="1" applyBorder="1"/>
    <xf numFmtId="3" fontId="4" fillId="0" borderId="14" xfId="0" applyNumberFormat="1" applyFont="1" applyBorder="1"/>
    <xf numFmtId="3" fontId="4" fillId="0" borderId="27" xfId="0" applyNumberFormat="1" applyFont="1" applyBorder="1"/>
    <xf numFmtId="3" fontId="4" fillId="0" borderId="20" xfId="0" applyNumberFormat="1" applyFont="1" applyBorder="1"/>
    <xf numFmtId="3" fontId="4" fillId="0" borderId="54" xfId="0" applyNumberFormat="1" applyFont="1" applyBorder="1"/>
    <xf numFmtId="3" fontId="4" fillId="0" borderId="38" xfId="0" applyNumberFormat="1" applyFont="1" applyBorder="1"/>
    <xf numFmtId="3" fontId="4" fillId="0" borderId="39" xfId="0" applyNumberFormat="1" applyFont="1" applyBorder="1"/>
    <xf numFmtId="3" fontId="4" fillId="0" borderId="77" xfId="0" applyNumberFormat="1" applyFont="1" applyBorder="1"/>
    <xf numFmtId="3" fontId="4" fillId="0" borderId="16" xfId="0" applyNumberFormat="1" applyFont="1" applyBorder="1"/>
    <xf numFmtId="169" fontId="8" fillId="24" borderId="13" xfId="0" applyNumberFormat="1" applyFont="1" applyFill="1" applyBorder="1" applyAlignment="1">
      <alignment horizontal="right" vertical="center" wrapText="1" indent="1"/>
    </xf>
    <xf numFmtId="169" fontId="8" fillId="24" borderId="14" xfId="0" applyNumberFormat="1" applyFont="1" applyFill="1" applyBorder="1" applyAlignment="1">
      <alignment horizontal="right" vertical="center" wrapText="1" indent="1"/>
    </xf>
    <xf numFmtId="169" fontId="4" fillId="35" borderId="13" xfId="0" applyNumberFormat="1" applyFont="1" applyFill="1" applyBorder="1" applyAlignment="1">
      <alignment horizontal="right" vertical="center" wrapText="1" indent="1"/>
    </xf>
    <xf numFmtId="169" fontId="4" fillId="0" borderId="13" xfId="0" applyNumberFormat="1" applyFont="1" applyFill="1" applyBorder="1" applyAlignment="1">
      <alignment horizontal="center" vertical="center" wrapText="1"/>
    </xf>
    <xf numFmtId="169" fontId="4" fillId="35" borderId="20" xfId="0" applyNumberFormat="1" applyFont="1" applyFill="1" applyBorder="1" applyAlignment="1">
      <alignment horizontal="right" vertical="center" wrapText="1" indent="1"/>
    </xf>
    <xf numFmtId="169" fontId="4" fillId="24" borderId="13" xfId="0" applyNumberFormat="1" applyFont="1" applyFill="1" applyBorder="1" applyAlignment="1">
      <alignment horizontal="right" vertical="center" wrapText="1" indent="1"/>
    </xf>
    <xf numFmtId="169" fontId="4" fillId="24" borderId="17" xfId="0" applyNumberFormat="1" applyFont="1" applyFill="1" applyBorder="1" applyAlignment="1">
      <alignment horizontal="right" vertical="center" wrapText="1" indent="1"/>
    </xf>
    <xf numFmtId="169" fontId="4" fillId="0" borderId="17" xfId="0" applyNumberFormat="1" applyFont="1" applyFill="1" applyBorder="1" applyAlignment="1">
      <alignment horizontal="center" vertical="center" wrapText="1"/>
    </xf>
    <xf numFmtId="169" fontId="8" fillId="24" borderId="18" xfId="0" applyNumberFormat="1" applyFont="1" applyFill="1" applyBorder="1" applyAlignment="1">
      <alignment horizontal="right" vertical="center" wrapText="1" indent="1"/>
    </xf>
    <xf numFmtId="3" fontId="8" fillId="35" borderId="20" xfId="0" applyNumberFormat="1" applyFont="1" applyFill="1" applyBorder="1" applyAlignment="1">
      <alignment horizontal="right" vertical="center" wrapText="1" indent="1"/>
    </xf>
    <xf numFmtId="3" fontId="9" fillId="0" borderId="14"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8" fillId="24" borderId="27" xfId="0" applyNumberFormat="1" applyFont="1" applyFill="1" applyBorder="1" applyAlignment="1">
      <alignment horizontal="right" vertical="center" wrapText="1" indent="1"/>
    </xf>
    <xf numFmtId="3" fontId="8" fillId="35" borderId="27" xfId="0" applyNumberFormat="1" applyFont="1" applyFill="1" applyBorder="1" applyAlignment="1">
      <alignment horizontal="right" vertical="center" wrapText="1" inden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9" fillId="35" borderId="14" xfId="106"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xf>
    <xf numFmtId="3" fontId="4" fillId="0" borderId="14" xfId="0" applyNumberFormat="1" applyFont="1" applyBorder="1" applyAlignment="1">
      <alignment horizontal="center" vertical="center" wrapText="1"/>
    </xf>
    <xf numFmtId="3" fontId="4" fillId="35" borderId="14" xfId="0" applyNumberFormat="1" applyFont="1" applyFill="1" applyBorder="1" applyAlignment="1">
      <alignment horizontal="right" vertical="center" wrapText="1" inden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8" fillId="24" borderId="13" xfId="40" applyNumberFormat="1" applyFont="1" applyFill="1" applyBorder="1" applyAlignment="1">
      <alignment horizontal="right" vertical="center" wrapText="1" indent="1"/>
    </xf>
    <xf numFmtId="3" fontId="8" fillId="24" borderId="38" xfId="40" applyNumberFormat="1" applyFont="1" applyFill="1" applyBorder="1" applyAlignment="1">
      <alignment horizontal="right" vertical="center" wrapText="1" indent="1"/>
    </xf>
    <xf numFmtId="3" fontId="4" fillId="35" borderId="13" xfId="40" applyNumberFormat="1" applyFont="1" applyFill="1" applyBorder="1" applyAlignment="1">
      <alignment horizontal="right" vertical="center" wrapText="1" indent="1"/>
    </xf>
    <xf numFmtId="3" fontId="4" fillId="35" borderId="38" xfId="40" applyNumberFormat="1" applyFont="1" applyFill="1" applyBorder="1" applyAlignment="1">
      <alignment horizontal="right" vertical="center" wrapText="1" indent="1"/>
    </xf>
    <xf numFmtId="3" fontId="4" fillId="24" borderId="13" xfId="40" applyNumberFormat="1" applyFont="1" applyFill="1" applyBorder="1" applyAlignment="1">
      <alignment horizontal="right" vertical="center" wrapText="1" indent="1"/>
    </xf>
    <xf numFmtId="3" fontId="4" fillId="24"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40" applyNumberFormat="1" applyFont="1" applyFill="1" applyBorder="1" applyAlignment="1">
      <alignment horizontal="right" vertical="center" wrapText="1" indent="1"/>
    </xf>
    <xf numFmtId="3" fontId="4" fillId="0" borderId="13" xfId="40" applyNumberFormat="1" applyFont="1" applyFill="1" applyBorder="1" applyAlignment="1">
      <alignment horizontal="right" vertical="center" wrapText="1" indent="1"/>
    </xf>
    <xf numFmtId="3" fontId="4" fillId="0" borderId="38" xfId="40" applyNumberFormat="1" applyFont="1" applyFill="1" applyBorder="1" applyAlignment="1">
      <alignment horizontal="right" vertical="center" wrapText="1" indent="1"/>
    </xf>
    <xf numFmtId="3" fontId="9" fillId="35" borderId="13" xfId="40" applyNumberFormat="1" applyFont="1" applyFill="1" applyBorder="1" applyAlignment="1">
      <alignment horizontal="right" vertical="center" wrapText="1" indent="1"/>
    </xf>
    <xf numFmtId="3" fontId="9" fillId="35" borderId="38" xfId="40" applyNumberFormat="1" applyFont="1" applyFill="1" applyBorder="1" applyAlignment="1">
      <alignment horizontal="right" vertical="center" wrapText="1" indent="1"/>
    </xf>
    <xf numFmtId="3" fontId="8" fillId="24" borderId="17" xfId="40" applyNumberFormat="1" applyFont="1" applyFill="1" applyBorder="1" applyAlignment="1">
      <alignment horizontal="right" vertical="center" wrapText="1" indent="1"/>
    </xf>
    <xf numFmtId="3" fontId="8" fillId="24" borderId="40" xfId="4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3" fontId="9" fillId="35" borderId="14" xfId="0" applyNumberFormat="1" applyFont="1" applyFill="1" applyBorder="1" applyAlignment="1">
      <alignment horizontal="right" vertical="center" wrapText="1" indent="1"/>
    </xf>
    <xf numFmtId="3" fontId="8" fillId="24" borderId="82" xfId="0" applyNumberFormat="1" applyFont="1" applyFill="1" applyBorder="1" applyAlignment="1">
      <alignment horizontal="right" vertical="center" wrapText="1" indent="1"/>
    </xf>
    <xf numFmtId="3" fontId="8" fillId="24" borderId="53" xfId="0" applyNumberFormat="1" applyFont="1" applyFill="1" applyBorder="1" applyAlignment="1">
      <alignment horizontal="right" vertical="center" wrapText="1" indent="1"/>
    </xf>
    <xf numFmtId="169" fontId="89" fillId="40" borderId="13" xfId="0" applyNumberFormat="1" applyFont="1" applyFill="1" applyBorder="1" applyAlignment="1">
      <alignment vertical="center" wrapText="1"/>
    </xf>
    <xf numFmtId="169" fontId="89" fillId="41" borderId="13" xfId="0" applyNumberFormat="1" applyFont="1" applyFill="1" applyBorder="1" applyAlignment="1">
      <alignment vertical="center" wrapText="1"/>
    </xf>
    <xf numFmtId="169" fontId="89" fillId="35" borderId="13" xfId="0" applyNumberFormat="1" applyFont="1" applyFill="1" applyBorder="1" applyAlignment="1">
      <alignment vertical="center" wrapText="1"/>
    </xf>
    <xf numFmtId="169" fontId="89" fillId="24" borderId="13" xfId="0" applyNumberFormat="1" applyFont="1" applyFill="1" applyBorder="1" applyAlignment="1">
      <alignment vertical="center" wrapText="1"/>
    </xf>
    <xf numFmtId="169" fontId="89" fillId="41" borderId="14" xfId="0" applyNumberFormat="1" applyFont="1" applyFill="1" applyBorder="1" applyAlignment="1">
      <alignment vertical="center" wrapText="1"/>
    </xf>
    <xf numFmtId="169" fontId="77" fillId="40" borderId="13" xfId="0" applyNumberFormat="1" applyFont="1" applyFill="1" applyBorder="1" applyAlignment="1">
      <alignment vertical="center" wrapText="1"/>
    </xf>
    <xf numFmtId="169" fontId="77" fillId="35" borderId="13" xfId="0" applyNumberFormat="1" applyFont="1" applyFill="1" applyBorder="1" applyAlignment="1">
      <alignment vertical="center" wrapText="1"/>
    </xf>
    <xf numFmtId="169" fontId="89" fillId="0" borderId="13" xfId="0" applyNumberFormat="1" applyFont="1" applyFill="1" applyBorder="1" applyAlignment="1">
      <alignment horizontal="center" vertical="center" wrapText="1"/>
    </xf>
    <xf numFmtId="169" fontId="114" fillId="0" borderId="13" xfId="0" applyNumberFormat="1" applyFont="1" applyFill="1" applyBorder="1" applyAlignment="1">
      <alignment horizontal="center" vertical="center" wrapText="1"/>
    </xf>
    <xf numFmtId="169" fontId="115" fillId="40" borderId="13" xfId="0" applyNumberFormat="1" applyFont="1" applyFill="1" applyBorder="1" applyAlignment="1">
      <alignment vertical="center" wrapText="1"/>
    </xf>
    <xf numFmtId="169" fontId="26" fillId="40" borderId="13" xfId="0" applyNumberFormat="1" applyFont="1" applyFill="1" applyBorder="1" applyAlignment="1">
      <alignment vertical="center" wrapText="1"/>
    </xf>
    <xf numFmtId="169" fontId="131" fillId="42" borderId="13" xfId="0" applyNumberFormat="1" applyFont="1" applyFill="1" applyBorder="1" applyAlignment="1">
      <alignment horizontal="center" vertical="center" wrapText="1"/>
    </xf>
    <xf numFmtId="169" fontId="89" fillId="42" borderId="13" xfId="0" applyNumberFormat="1" applyFont="1" applyFill="1" applyBorder="1" applyAlignment="1">
      <alignment horizontal="center" vertical="center" wrapText="1"/>
    </xf>
    <xf numFmtId="169" fontId="114" fillId="42" borderId="13" xfId="0" applyNumberFormat="1" applyFont="1" applyFill="1" applyBorder="1" applyAlignment="1">
      <alignment horizontal="center" vertical="center" wrapText="1"/>
    </xf>
    <xf numFmtId="169" fontId="61" fillId="35" borderId="13" xfId="0" applyNumberFormat="1" applyFont="1" applyFill="1" applyBorder="1" applyAlignment="1">
      <alignment vertical="center" wrapText="1"/>
    </xf>
    <xf numFmtId="169" fontId="77" fillId="40" borderId="17" xfId="0" applyNumberFormat="1" applyFont="1" applyFill="1" applyBorder="1" applyAlignment="1">
      <alignment vertical="center"/>
    </xf>
    <xf numFmtId="169" fontId="77" fillId="35" borderId="17" xfId="0" applyNumberFormat="1" applyFont="1" applyFill="1" applyBorder="1" applyAlignment="1">
      <alignment vertical="center"/>
    </xf>
    <xf numFmtId="169" fontId="89" fillId="41" borderId="17" xfId="0" applyNumberFormat="1" applyFont="1" applyFill="1" applyBorder="1" applyAlignment="1">
      <alignment vertical="center" wrapText="1"/>
    </xf>
    <xf numFmtId="169" fontId="89" fillId="41" borderId="18" xfId="0" applyNumberFormat="1" applyFont="1" applyFill="1" applyBorder="1" applyAlignment="1">
      <alignment vertical="center" wrapText="1"/>
    </xf>
    <xf numFmtId="3" fontId="8" fillId="24" borderId="13" xfId="43" applyNumberFormat="1" applyFont="1" applyFill="1" applyBorder="1" applyAlignment="1">
      <alignment horizontal="right" vertical="center" wrapText="1" indent="1"/>
    </xf>
    <xf numFmtId="3" fontId="8" fillId="24" borderId="14" xfId="43" applyNumberFormat="1" applyFont="1" applyFill="1" applyBorder="1" applyAlignment="1">
      <alignment horizontal="right" vertical="center" wrapText="1" indent="1"/>
    </xf>
    <xf numFmtId="3" fontId="4" fillId="35" borderId="13" xfId="43" applyNumberFormat="1" applyFont="1" applyFill="1" applyBorder="1" applyAlignment="1">
      <alignment horizontal="right" vertical="center" wrapText="1" indent="1"/>
    </xf>
    <xf numFmtId="3" fontId="4" fillId="35" borderId="13" xfId="43" applyNumberFormat="1" applyFont="1" applyFill="1" applyBorder="1" applyAlignment="1">
      <alignment horizontal="center" vertical="center" wrapText="1"/>
    </xf>
    <xf numFmtId="3" fontId="8" fillId="24" borderId="14" xfId="43" applyNumberFormat="1" applyFont="1" applyFill="1" applyBorder="1" applyAlignment="1">
      <alignment horizontal="center" vertical="center" wrapText="1"/>
    </xf>
    <xf numFmtId="3" fontId="8" fillId="24" borderId="13" xfId="43" applyNumberFormat="1" applyFont="1" applyFill="1" applyBorder="1" applyAlignment="1">
      <alignment horizontal="center" vertical="center" wrapText="1"/>
    </xf>
    <xf numFmtId="3" fontId="4" fillId="35" borderId="19" xfId="43" applyNumberFormat="1" applyFont="1" applyFill="1" applyBorder="1" applyAlignment="1">
      <alignment horizontal="right" vertical="center" wrapText="1" indent="1"/>
    </xf>
    <xf numFmtId="3" fontId="3" fillId="24" borderId="17" xfId="43" applyNumberFormat="1" applyFont="1" applyFill="1" applyBorder="1" applyAlignment="1">
      <alignment horizontal="right" vertical="center" wrapText="1" indent="1"/>
    </xf>
    <xf numFmtId="3" fontId="8" fillId="24" borderId="17" xfId="43" applyNumberFormat="1" applyFont="1" applyFill="1" applyBorder="1" applyAlignment="1">
      <alignment horizontal="right" vertical="center" wrapText="1" indent="1"/>
    </xf>
    <xf numFmtId="3" fontId="8" fillId="24" borderId="18" xfId="43" applyNumberFormat="1" applyFont="1" applyFill="1" applyBorder="1" applyAlignment="1">
      <alignment horizontal="right" vertical="center" wrapText="1" indent="1"/>
    </xf>
    <xf numFmtId="1" fontId="8" fillId="24" borderId="13" xfId="0" applyNumberFormat="1" applyFont="1" applyFill="1" applyBorder="1" applyAlignment="1">
      <alignment horizontal="right" vertical="center" wrapText="1" indent="1"/>
    </xf>
    <xf numFmtId="1" fontId="8" fillId="24" borderId="14" xfId="0" applyNumberFormat="1" applyFont="1" applyFill="1" applyBorder="1" applyAlignment="1">
      <alignment horizontal="right" vertical="center" wrapText="1" indent="1"/>
    </xf>
    <xf numFmtId="1" fontId="4" fillId="35" borderId="13" xfId="0" applyNumberFormat="1" applyFont="1" applyFill="1" applyBorder="1" applyAlignment="1">
      <alignment horizontal="right" vertical="center" wrapText="1" indent="1"/>
    </xf>
    <xf numFmtId="1" fontId="4" fillId="35" borderId="14" xfId="0" applyNumberFormat="1" applyFont="1" applyFill="1" applyBorder="1" applyAlignment="1">
      <alignment horizontal="right" vertical="center" wrapText="1" indent="1"/>
    </xf>
    <xf numFmtId="1" fontId="4" fillId="35" borderId="19" xfId="0" applyNumberFormat="1" applyFont="1" applyFill="1" applyBorder="1" applyAlignment="1">
      <alignment horizontal="right" vertical="center" wrapText="1" indent="1"/>
    </xf>
    <xf numFmtId="1" fontId="4" fillId="35" borderId="26" xfId="0" applyNumberFormat="1" applyFont="1" applyFill="1" applyBorder="1" applyAlignment="1">
      <alignment horizontal="right" vertical="center" wrapText="1" indent="1"/>
    </xf>
    <xf numFmtId="1" fontId="8" fillId="0" borderId="17" xfId="0" applyNumberFormat="1" applyFont="1" applyFill="1" applyBorder="1" applyAlignment="1">
      <alignment horizontal="right" vertical="center" wrapText="1" indent="1"/>
    </xf>
    <xf numFmtId="1" fontId="4" fillId="35" borderId="17" xfId="0" applyNumberFormat="1" applyFont="1" applyFill="1" applyBorder="1" applyAlignment="1">
      <alignment horizontal="right" vertical="center" wrapText="1" indent="1"/>
    </xf>
    <xf numFmtId="1" fontId="4" fillId="35" borderId="18" xfId="0" applyNumberFormat="1" applyFont="1" applyFill="1" applyBorder="1" applyAlignment="1">
      <alignment horizontal="right" vertical="center" wrapText="1" indent="1"/>
    </xf>
    <xf numFmtId="3" fontId="4" fillId="35" borderId="29" xfId="40" applyNumberFormat="1" applyFont="1" applyFill="1" applyBorder="1" applyAlignment="1">
      <alignment horizontal="right" vertical="center" wrapText="1" indent="1"/>
    </xf>
    <xf numFmtId="3" fontId="9" fillId="0" borderId="32" xfId="40" applyNumberFormat="1" applyFont="1" applyBorder="1" applyAlignment="1">
      <alignment horizontal="center" vertical="center" wrapText="1"/>
    </xf>
    <xf numFmtId="3" fontId="8" fillId="24" borderId="56" xfId="40" applyNumberFormat="1" applyFont="1" applyFill="1" applyBorder="1" applyAlignment="1">
      <alignment horizontal="right" vertical="center" wrapText="1" indent="1"/>
    </xf>
    <xf numFmtId="3" fontId="4" fillId="35" borderId="32" xfId="40" applyNumberFormat="1" applyFont="1" applyFill="1" applyBorder="1" applyAlignment="1">
      <alignment horizontal="right" vertical="center" wrapText="1" indent="1"/>
    </xf>
    <xf numFmtId="3" fontId="4" fillId="35" borderId="56" xfId="40" applyNumberFormat="1" applyFont="1" applyFill="1" applyBorder="1" applyAlignment="1">
      <alignment horizontal="right" vertical="center" wrapText="1" indent="1"/>
    </xf>
    <xf numFmtId="3" fontId="8" fillId="24" borderId="27" xfId="40" applyNumberFormat="1" applyFont="1" applyFill="1" applyBorder="1" applyAlignment="1">
      <alignment horizontal="right" vertical="center" wrapText="1" indent="1"/>
    </xf>
    <xf numFmtId="3" fontId="4" fillId="35" borderId="17" xfId="40" applyNumberFormat="1" applyFont="1" applyFill="1" applyBorder="1" applyAlignment="1">
      <alignment horizontal="right" vertical="center" wrapText="1" indent="1"/>
    </xf>
    <xf numFmtId="3" fontId="4" fillId="35" borderId="86" xfId="40" applyNumberFormat="1" applyFont="1" applyFill="1" applyBorder="1" applyAlignment="1">
      <alignment horizontal="right" vertical="center" wrapText="1" indent="1"/>
    </xf>
    <xf numFmtId="3" fontId="4" fillId="35" borderId="58" xfId="40" applyNumberFormat="1" applyFont="1" applyFill="1" applyBorder="1" applyAlignment="1">
      <alignment horizontal="right" vertical="center" wrapText="1" indent="1"/>
    </xf>
    <xf numFmtId="3" fontId="4" fillId="35" borderId="17" xfId="0" applyNumberFormat="1" applyFont="1" applyFill="1" applyBorder="1" applyAlignment="1">
      <alignment horizontal="right" vertical="center" wrapText="1" indent="1"/>
    </xf>
    <xf numFmtId="3" fontId="8" fillId="24" borderId="17" xfId="45" applyNumberFormat="1" applyFont="1" applyFill="1" applyBorder="1" applyAlignment="1">
      <alignment horizontal="right" vertical="center" wrapText="1" indent="1"/>
    </xf>
    <xf numFmtId="3" fontId="8" fillId="24" borderId="18" xfId="45" applyNumberFormat="1" applyFont="1" applyFill="1" applyBorder="1" applyAlignment="1">
      <alignment horizontal="right" vertical="center" wrapText="1" indent="1"/>
    </xf>
    <xf numFmtId="3" fontId="9" fillId="35" borderId="25" xfId="118" applyNumberFormat="1" applyFont="1" applyFill="1" applyBorder="1" applyAlignment="1">
      <alignment horizontal="right" vertical="center" wrapText="1" indent="1"/>
    </xf>
    <xf numFmtId="3" fontId="9" fillId="35" borderId="37" xfId="94" applyNumberFormat="1" applyFont="1" applyFill="1" applyBorder="1" applyAlignment="1">
      <alignment horizontal="right" vertical="center" wrapText="1" indent="1"/>
    </xf>
    <xf numFmtId="3" fontId="3" fillId="24" borderId="43" xfId="0" applyNumberFormat="1" applyFont="1" applyFill="1" applyBorder="1" applyAlignment="1">
      <alignment horizontal="right" vertical="center" wrapText="1" indent="1"/>
    </xf>
    <xf numFmtId="3" fontId="9" fillId="35" borderId="13" xfId="118" applyNumberFormat="1" applyFont="1" applyFill="1" applyBorder="1" applyAlignment="1">
      <alignment horizontal="right" vertical="center" wrapText="1" indent="1"/>
    </xf>
    <xf numFmtId="3" fontId="9" fillId="35" borderId="20" xfId="94" applyNumberFormat="1" applyFont="1" applyFill="1" applyBorder="1" applyAlignment="1">
      <alignment horizontal="right" vertical="center" wrapText="1" indent="1"/>
    </xf>
    <xf numFmtId="3" fontId="3" fillId="24" borderId="46" xfId="0" applyNumberFormat="1" applyFont="1" applyFill="1" applyBorder="1" applyAlignment="1">
      <alignment horizontal="right" vertical="center" wrapText="1" indent="1"/>
    </xf>
    <xf numFmtId="3" fontId="9" fillId="35" borderId="20" xfId="118" applyNumberFormat="1" applyFont="1" applyFill="1" applyBorder="1" applyAlignment="1">
      <alignment horizontal="right" vertical="center" wrapText="1" indent="1"/>
    </xf>
    <xf numFmtId="3" fontId="9" fillId="35" borderId="35" xfId="94" applyNumberFormat="1" applyFont="1" applyFill="1" applyBorder="1" applyAlignment="1">
      <alignment horizontal="right" vertical="center" wrapText="1" indent="1"/>
    </xf>
    <xf numFmtId="3" fontId="3" fillId="24" borderId="37" xfId="0" applyNumberFormat="1" applyFont="1" applyFill="1" applyBorder="1" applyAlignment="1">
      <alignment horizontal="right" vertical="center" wrapText="1" indent="1"/>
    </xf>
    <xf numFmtId="3" fontId="3" fillId="24" borderId="20" xfId="0" applyNumberFormat="1" applyFont="1" applyFill="1" applyBorder="1" applyAlignment="1">
      <alignment horizontal="right" vertical="center" wrapText="1" indent="1"/>
    </xf>
    <xf numFmtId="3" fontId="3" fillId="24" borderId="52" xfId="0" applyNumberFormat="1" applyFont="1" applyFill="1" applyBorder="1" applyAlignment="1">
      <alignment horizontal="right" vertical="center" wrapText="1" indent="1"/>
    </xf>
    <xf numFmtId="3" fontId="9" fillId="35" borderId="13" xfId="44" applyNumberFormat="1" applyFont="1" applyFill="1" applyBorder="1" applyAlignment="1">
      <alignment horizontal="right" vertical="center" wrapText="1" indent="1"/>
    </xf>
    <xf numFmtId="3" fontId="9" fillId="35" borderId="20" xfId="44" applyNumberFormat="1" applyFont="1" applyFill="1" applyBorder="1" applyAlignment="1">
      <alignment horizontal="right" vertical="center" wrapText="1" indent="1"/>
    </xf>
    <xf numFmtId="3" fontId="3" fillId="24" borderId="59" xfId="0" applyNumberFormat="1" applyFont="1" applyFill="1" applyBorder="1" applyAlignment="1">
      <alignment horizontal="right" vertical="center" wrapText="1" indent="1"/>
    </xf>
    <xf numFmtId="3" fontId="3" fillId="24" borderId="73" xfId="0" applyNumberFormat="1" applyFont="1" applyFill="1" applyBorder="1" applyAlignment="1">
      <alignment horizontal="right" vertical="center" wrapText="1" indent="1"/>
    </xf>
    <xf numFmtId="3" fontId="9" fillId="35" borderId="29" xfId="118" applyNumberFormat="1" applyFont="1" applyFill="1" applyBorder="1" applyAlignment="1">
      <alignment horizontal="right" vertical="center" wrapText="1" indent="1"/>
    </xf>
    <xf numFmtId="3" fontId="9" fillId="35" borderId="37" xfId="118" applyNumberFormat="1" applyFont="1" applyFill="1" applyBorder="1" applyAlignment="1">
      <alignment horizontal="right" vertical="center" wrapText="1" indent="1"/>
    </xf>
    <xf numFmtId="3" fontId="3" fillId="24" borderId="44" xfId="0" applyNumberFormat="1" applyFont="1" applyFill="1" applyBorder="1" applyAlignment="1">
      <alignment horizontal="right" vertical="center" wrapText="1" indent="1"/>
    </xf>
    <xf numFmtId="3" fontId="9" fillId="35" borderId="19" xfId="118" applyNumberFormat="1" applyFont="1" applyFill="1" applyBorder="1" applyAlignment="1">
      <alignment horizontal="right" vertical="center" wrapText="1" indent="1"/>
    </xf>
    <xf numFmtId="3" fontId="9" fillId="35" borderId="35" xfId="118" applyNumberFormat="1" applyFont="1" applyFill="1" applyBorder="1" applyAlignment="1">
      <alignment horizontal="right" vertical="center" wrapText="1" indent="1"/>
    </xf>
    <xf numFmtId="3" fontId="3" fillId="24" borderId="45" xfId="0" applyNumberFormat="1" applyFont="1" applyFill="1" applyBorder="1" applyAlignment="1">
      <alignment horizontal="right" vertical="center" wrapText="1" indent="1"/>
    </xf>
    <xf numFmtId="3" fontId="3" fillId="24" borderId="31" xfId="0" applyNumberFormat="1" applyFont="1" applyFill="1" applyBorder="1" applyAlignment="1">
      <alignment horizontal="right" vertical="center" wrapText="1" indent="1"/>
    </xf>
    <xf numFmtId="3" fontId="3" fillId="24" borderId="72" xfId="0" applyNumberFormat="1" applyFont="1" applyFill="1" applyBorder="1" applyAlignment="1">
      <alignment horizontal="right" vertical="center" wrapText="1" indent="1"/>
    </xf>
    <xf numFmtId="3" fontId="3" fillId="24" borderId="29" xfId="0" applyNumberFormat="1" applyFont="1" applyFill="1" applyBorder="1" applyAlignment="1">
      <alignment horizontal="right" vertical="center" wrapText="1" indent="1"/>
    </xf>
    <xf numFmtId="3" fontId="3" fillId="24" borderId="34" xfId="0" applyNumberFormat="1" applyFont="1" applyFill="1" applyBorder="1" applyAlignment="1">
      <alignment horizontal="right" vertical="center" wrapText="1" indent="1"/>
    </xf>
    <xf numFmtId="3" fontId="9" fillId="38" borderId="13" xfId="44" applyNumberFormat="1" applyFont="1" applyFill="1" applyBorder="1" applyAlignment="1">
      <alignment horizontal="right" vertical="center" wrapText="1" indent="1"/>
    </xf>
    <xf numFmtId="3" fontId="9" fillId="35" borderId="14" xfId="44" applyNumberFormat="1" applyFont="1" applyFill="1" applyBorder="1" applyAlignment="1">
      <alignment horizontal="right" vertical="center" wrapText="1" indent="1"/>
    </xf>
    <xf numFmtId="3" fontId="9" fillId="35" borderId="17" xfId="44" applyNumberFormat="1" applyFont="1" applyFill="1" applyBorder="1" applyAlignment="1">
      <alignment horizontal="right" vertical="center" wrapText="1" indent="1"/>
    </xf>
    <xf numFmtId="3" fontId="9" fillId="35" borderId="18" xfId="44" applyNumberFormat="1" applyFont="1" applyFill="1" applyBorder="1" applyAlignment="1">
      <alignment horizontal="right" vertical="center" wrapText="1" indent="1"/>
    </xf>
    <xf numFmtId="3" fontId="9" fillId="35" borderId="13" xfId="42" applyNumberFormat="1" applyFont="1" applyFill="1" applyBorder="1" applyAlignment="1"/>
    <xf numFmtId="3" fontId="9" fillId="35" borderId="27" xfId="42" applyNumberFormat="1" applyFont="1" applyFill="1" applyBorder="1" applyAlignment="1"/>
    <xf numFmtId="3" fontId="9" fillId="35" borderId="14" xfId="42" applyNumberFormat="1" applyFont="1" applyFill="1" applyBorder="1" applyAlignment="1"/>
    <xf numFmtId="3" fontId="9" fillId="35" borderId="17" xfId="42" applyNumberFormat="1" applyFont="1" applyFill="1" applyBorder="1" applyAlignment="1"/>
    <xf numFmtId="3" fontId="9" fillId="35" borderId="39" xfId="42" applyNumberFormat="1" applyFont="1" applyFill="1" applyBorder="1" applyAlignment="1"/>
    <xf numFmtId="3" fontId="9" fillId="35" borderId="25" xfId="42" applyNumberFormat="1" applyFont="1" applyFill="1" applyBorder="1" applyAlignment="1"/>
    <xf numFmtId="3" fontId="9" fillId="35" borderId="41" xfId="42" applyNumberFormat="1" applyFont="1" applyFill="1" applyBorder="1" applyAlignment="1"/>
    <xf numFmtId="3" fontId="9" fillId="35" borderId="24" xfId="42" applyNumberFormat="1" applyFont="1" applyFill="1" applyBorder="1" applyAlignment="1"/>
    <xf numFmtId="3" fontId="9" fillId="35" borderId="18" xfId="42" applyNumberFormat="1" applyFont="1" applyFill="1" applyBorder="1" applyAlignment="1"/>
    <xf numFmtId="3" fontId="3" fillId="24" borderId="25" xfId="0" applyNumberFormat="1" applyFont="1" applyFill="1" applyBorder="1" applyAlignment="1">
      <alignment horizontal="right" vertical="center" wrapText="1" indent="1"/>
    </xf>
    <xf numFmtId="3" fontId="3" fillId="24" borderId="24" xfId="0" applyNumberFormat="1" applyFont="1" applyFill="1" applyBorder="1" applyAlignment="1">
      <alignment horizontal="right" vertical="center" wrapText="1" indent="1"/>
    </xf>
    <xf numFmtId="3" fontId="4" fillId="35" borderId="29" xfId="0" applyNumberFormat="1" applyFont="1" applyFill="1" applyBorder="1" applyAlignment="1">
      <alignment horizontal="right" vertical="center" wrapText="1" indent="1"/>
    </xf>
    <xf numFmtId="3" fontId="4" fillId="35" borderId="34" xfId="0" applyNumberFormat="1" applyFont="1" applyFill="1" applyBorder="1" applyAlignment="1">
      <alignment horizontal="right" vertical="center" wrapText="1" indent="1"/>
    </xf>
    <xf numFmtId="3" fontId="8" fillId="35" borderId="29" xfId="0" applyNumberFormat="1" applyFont="1" applyFill="1" applyBorder="1" applyAlignment="1">
      <alignment horizontal="right" vertical="center" wrapText="1" indent="1"/>
    </xf>
    <xf numFmtId="3" fontId="8" fillId="35" borderId="34" xfId="0" applyNumberFormat="1" applyFont="1" applyFill="1" applyBorder="1" applyAlignment="1">
      <alignment horizontal="right" vertical="center" wrapText="1" indent="1"/>
    </xf>
    <xf numFmtId="0" fontId="9" fillId="0" borderId="54" xfId="0" applyFont="1" applyBorder="1" applyAlignment="1">
      <alignment wrapText="1"/>
    </xf>
    <xf numFmtId="0" fontId="9" fillId="0" borderId="27" xfId="0" applyFont="1" applyBorder="1" applyAlignment="1">
      <alignment wrapText="1"/>
    </xf>
    <xf numFmtId="0" fontId="9" fillId="0" borderId="0" xfId="0" applyFont="1" applyBorder="1" applyAlignment="1">
      <alignment horizontal="left" wrapText="1"/>
    </xf>
    <xf numFmtId="0" fontId="9" fillId="0" borderId="51" xfId="0" applyFont="1" applyBorder="1" applyAlignment="1">
      <alignment horizontal="left" wrapText="1"/>
    </xf>
    <xf numFmtId="0" fontId="9" fillId="0" borderId="54" xfId="0" applyFont="1" applyBorder="1" applyAlignment="1">
      <alignment horizontal="left" wrapText="1"/>
    </xf>
    <xf numFmtId="0" fontId="9" fillId="0" borderId="27" xfId="0" applyFont="1" applyBorder="1" applyAlignment="1">
      <alignment horizontal="left" wrapText="1"/>
    </xf>
    <xf numFmtId="0" fontId="9" fillId="0" borderId="23" xfId="35" applyFont="1" applyBorder="1" applyAlignment="1" applyProtection="1">
      <alignment horizontal="left" vertical="center" indent="1"/>
    </xf>
    <xf numFmtId="0" fontId="9" fillId="0" borderId="65" xfId="35" applyFont="1" applyBorder="1" applyAlignment="1" applyProtection="1">
      <alignment horizontal="left" vertical="center" indent="1"/>
    </xf>
    <xf numFmtId="0" fontId="13" fillId="48" borderId="74" xfId="0" applyFont="1" applyFill="1" applyBorder="1" applyAlignment="1">
      <alignment horizontal="center" vertical="center" wrapText="1"/>
    </xf>
    <xf numFmtId="0" fontId="88" fillId="48" borderId="75" xfId="0" applyFont="1" applyFill="1" applyBorder="1" applyAlignment="1">
      <alignment horizontal="center" vertical="center" wrapText="1"/>
    </xf>
    <xf numFmtId="0" fontId="88" fillId="48" borderId="76"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71" xfId="0" applyFont="1" applyBorder="1" applyAlignment="1">
      <alignment horizontal="center" vertical="center"/>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5" fillId="0" borderId="30" xfId="0" applyFont="1" applyBorder="1" applyAlignment="1">
      <alignment horizontal="center" vertical="center" wrapText="1"/>
    </xf>
    <xf numFmtId="0" fontId="81" fillId="0" borderId="31" xfId="0" applyFont="1" applyBorder="1"/>
    <xf numFmtId="0" fontId="81" fillId="0" borderId="36" xfId="0" applyFont="1" applyBorder="1"/>
    <xf numFmtId="0" fontId="8" fillId="0" borderId="84" xfId="0" applyFont="1" applyBorder="1" applyAlignment="1">
      <alignment horizontal="left" vertical="center" wrapText="1" indent="1"/>
    </xf>
    <xf numFmtId="0" fontId="8" fillId="0" borderId="52" xfId="0" applyFont="1" applyBorder="1" applyAlignment="1">
      <alignment horizontal="left" vertical="center" wrapText="1" indent="1"/>
    </xf>
    <xf numFmtId="0" fontId="8" fillId="0" borderId="56" xfId="0" applyFont="1" applyBorder="1" applyAlignment="1">
      <alignment horizontal="left" vertical="center" wrapText="1" indent="1"/>
    </xf>
    <xf numFmtId="0" fontId="4" fillId="0" borderId="75"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8" fillId="0" borderId="22"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34" xfId="0" applyFont="1" applyBorder="1" applyAlignment="1">
      <alignment horizontal="left" vertical="center" wrapText="1" indent="1"/>
    </xf>
    <xf numFmtId="49" fontId="108" fillId="0" borderId="35" xfId="0" applyNumberFormat="1" applyFont="1" applyBorder="1" applyAlignment="1">
      <alignment horizontal="left" wrapText="1"/>
    </xf>
    <xf numFmtId="49" fontId="108" fillId="0" borderId="48" xfId="0" applyNumberFormat="1" applyFont="1" applyBorder="1" applyAlignment="1">
      <alignment horizontal="left" wrapText="1"/>
    </xf>
    <xf numFmtId="49" fontId="108" fillId="0" borderId="49" xfId="0" applyNumberFormat="1" applyFont="1" applyBorder="1" applyAlignment="1">
      <alignment horizontal="left" wrapText="1"/>
    </xf>
    <xf numFmtId="49" fontId="4" fillId="0" borderId="37" xfId="0" applyNumberFormat="1" applyFont="1" applyBorder="1" applyAlignment="1">
      <alignment horizontal="left" wrapText="1"/>
    </xf>
    <xf numFmtId="49" fontId="4" fillId="0" borderId="52" xfId="0" applyNumberFormat="1" applyFont="1" applyBorder="1" applyAlignment="1">
      <alignment horizontal="left" wrapText="1"/>
    </xf>
    <xf numFmtId="49" fontId="4" fillId="0" borderId="32" xfId="0" applyNumberFormat="1" applyFont="1" applyBorder="1" applyAlignment="1">
      <alignment horizontal="left"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6" xfId="0" applyFont="1" applyBorder="1" applyAlignment="1">
      <alignment horizontal="center" vertical="center"/>
    </xf>
    <xf numFmtId="0" fontId="3" fillId="0" borderId="15" xfId="0"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8" fillId="0" borderId="67" xfId="0" applyFont="1" applyBorder="1" applyAlignment="1">
      <alignment horizontal="left" vertical="center" wrapText="1" indent="1"/>
    </xf>
    <xf numFmtId="0" fontId="8" fillId="0" borderId="54" xfId="0" applyFont="1" applyBorder="1" applyAlignment="1">
      <alignment horizontal="left" vertical="center" wrapText="1" indent="1"/>
    </xf>
    <xf numFmtId="0" fontId="8" fillId="0" borderId="48" xfId="0" applyFont="1" applyBorder="1" applyAlignment="1">
      <alignment horizontal="left" vertical="center" wrapText="1" indent="1"/>
    </xf>
    <xf numFmtId="0" fontId="8" fillId="0" borderId="77" xfId="0" applyFont="1" applyBorder="1" applyAlignment="1">
      <alignment horizontal="left" vertical="center" wrapText="1" indent="1"/>
    </xf>
    <xf numFmtId="0" fontId="3" fillId="0" borderId="21" xfId="0"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126" fillId="0" borderId="23" xfId="0" applyFont="1" applyBorder="1" applyAlignment="1">
      <alignment horizontal="center" vertical="center"/>
    </xf>
    <xf numFmtId="0" fontId="126" fillId="0" borderId="6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66" xfId="0" applyFont="1" applyBorder="1" applyAlignment="1">
      <alignment horizontal="center" vertical="center"/>
    </xf>
    <xf numFmtId="0" fontId="5" fillId="0" borderId="42" xfId="0" applyFont="1" applyBorder="1" applyAlignment="1">
      <alignment horizontal="center" vertical="center"/>
    </xf>
    <xf numFmtId="49" fontId="4" fillId="0" borderId="20" xfId="0" applyNumberFormat="1" applyFont="1" applyBorder="1" applyAlignment="1">
      <alignment horizontal="left" vertical="center" wrapText="1"/>
    </xf>
    <xf numFmtId="49" fontId="4" fillId="0" borderId="54"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8" fillId="0" borderId="66" xfId="0" applyFont="1" applyBorder="1" applyAlignment="1">
      <alignment horizontal="left" vertical="center" wrapText="1" indent="1"/>
    </xf>
    <xf numFmtId="0" fontId="8" fillId="0" borderId="81" xfId="0" applyFont="1" applyBorder="1" applyAlignment="1">
      <alignment horizontal="left" vertical="center" wrapText="1" indent="1"/>
    </xf>
    <xf numFmtId="0" fontId="8" fillId="0" borderId="42" xfId="0" applyFont="1" applyBorder="1" applyAlignment="1">
      <alignment horizontal="left" vertical="center" wrapText="1" indent="1"/>
    </xf>
    <xf numFmtId="0" fontId="5" fillId="0" borderId="13" xfId="0" applyFont="1" applyBorder="1" applyAlignment="1">
      <alignment horizontal="center" vertical="center"/>
    </xf>
    <xf numFmtId="0" fontId="8" fillId="0" borderId="74" xfId="0" applyFont="1" applyBorder="1" applyAlignment="1">
      <alignment horizontal="left" vertical="center" wrapText="1" indent="1"/>
    </xf>
    <xf numFmtId="0" fontId="8" fillId="0" borderId="75" xfId="0" applyFont="1" applyBorder="1" applyAlignment="1">
      <alignment horizontal="left" vertical="center" wrapText="1" indent="1"/>
    </xf>
    <xf numFmtId="0" fontId="8" fillId="0" borderId="76" xfId="0" applyFont="1" applyBorder="1" applyAlignment="1">
      <alignment horizontal="left" vertical="center" wrapText="1" inden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49" fontId="3" fillId="0" borderId="80" xfId="0" applyNumberFormat="1" applyFont="1" applyBorder="1" applyAlignment="1">
      <alignment horizontal="center" vertical="center" wrapText="1"/>
    </xf>
    <xf numFmtId="0" fontId="5" fillId="0" borderId="41" xfId="0" applyFont="1" applyBorder="1" applyAlignment="1">
      <alignment horizontal="center" vertical="center"/>
    </xf>
    <xf numFmtId="0" fontId="5" fillId="0" borderId="25" xfId="0" applyFont="1" applyBorder="1" applyAlignment="1">
      <alignment horizontal="center" vertical="center"/>
    </xf>
    <xf numFmtId="0" fontId="5" fillId="0" borderId="65" xfId="0" applyFont="1" applyBorder="1" applyAlignment="1">
      <alignment horizontal="center" vertical="center"/>
    </xf>
    <xf numFmtId="0" fontId="109" fillId="0" borderId="0" xfId="0" applyFont="1" applyAlignment="1">
      <alignment horizontal="left"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wrapText="1"/>
    </xf>
    <xf numFmtId="49" fontId="9" fillId="0" borderId="20" xfId="0" applyNumberFormat="1" applyFont="1" applyBorder="1" applyAlignment="1">
      <alignment horizontal="left"/>
    </xf>
    <xf numFmtId="49" fontId="9" fillId="0" borderId="54" xfId="0" applyNumberFormat="1" applyFont="1" applyBorder="1" applyAlignment="1">
      <alignment horizontal="left"/>
    </xf>
    <xf numFmtId="49" fontId="9" fillId="0" borderId="27" xfId="0" applyNumberFormat="1" applyFont="1" applyBorder="1" applyAlignment="1">
      <alignment horizontal="left"/>
    </xf>
    <xf numFmtId="49" fontId="3" fillId="0" borderId="13" xfId="0" applyNumberFormat="1" applyFont="1" applyBorder="1" applyAlignment="1">
      <alignment horizontal="center" vertical="center" wrapText="1"/>
    </xf>
    <xf numFmtId="0" fontId="3" fillId="0" borderId="22"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center" vertical="center" wrapText="1"/>
    </xf>
    <xf numFmtId="49" fontId="4" fillId="0" borderId="20" xfId="0" applyNumberFormat="1" applyFont="1" applyBorder="1" applyAlignment="1">
      <alignment horizontal="left"/>
    </xf>
    <xf numFmtId="49" fontId="4" fillId="0" borderId="54" xfId="0" applyNumberFormat="1" applyFont="1" applyBorder="1" applyAlignment="1">
      <alignment horizontal="left"/>
    </xf>
    <xf numFmtId="49" fontId="4" fillId="0" borderId="27" xfId="0" applyNumberFormat="1" applyFont="1" applyBorder="1" applyAlignment="1">
      <alignment horizontal="left"/>
    </xf>
    <xf numFmtId="0" fontId="3" fillId="36" borderId="29" xfId="0" applyFont="1" applyFill="1" applyBorder="1" applyAlignment="1">
      <alignment horizontal="center" vertical="center" wrapText="1"/>
    </xf>
    <xf numFmtId="0" fontId="3" fillId="36" borderId="13" xfId="0" applyFont="1" applyFill="1" applyBorder="1" applyAlignment="1">
      <alignment horizontal="center" vertical="center" wrapText="1"/>
    </xf>
    <xf numFmtId="0" fontId="8" fillId="0" borderId="61" xfId="0" applyFont="1" applyBorder="1" applyAlignment="1">
      <alignment horizontal="center" vertical="center" wrapText="1"/>
    </xf>
    <xf numFmtId="0" fontId="8" fillId="0" borderId="46" xfId="0" applyFont="1" applyBorder="1" applyAlignment="1">
      <alignment horizontal="center" vertical="center" wrapText="1"/>
    </xf>
    <xf numFmtId="0" fontId="117" fillId="0" borderId="61" xfId="40" applyFont="1" applyBorder="1" applyAlignment="1">
      <alignment horizontal="center" vertical="center" wrapText="1"/>
    </xf>
    <xf numFmtId="0" fontId="117" fillId="0" borderId="46" xfId="40" applyFont="1" applyBorder="1" applyAlignment="1">
      <alignment horizontal="center" vertical="center" wrapText="1"/>
    </xf>
    <xf numFmtId="0" fontId="117" fillId="0" borderId="12" xfId="40" applyFont="1" applyBorder="1" applyAlignment="1">
      <alignment horizontal="center" vertical="center" wrapText="1"/>
    </xf>
    <xf numFmtId="0" fontId="117" fillId="0" borderId="84" xfId="40" applyFont="1" applyBorder="1" applyAlignment="1">
      <alignment horizontal="center" vertical="center" wrapText="1"/>
    </xf>
    <xf numFmtId="0" fontId="8" fillId="0" borderId="71" xfId="41" applyFont="1" applyBorder="1" applyAlignment="1">
      <alignment horizontal="center" vertical="center"/>
    </xf>
    <xf numFmtId="0" fontId="8" fillId="0" borderId="62" xfId="41" applyFont="1" applyBorder="1" applyAlignment="1">
      <alignment horizontal="center" vertical="center"/>
    </xf>
    <xf numFmtId="0" fontId="8" fillId="0" borderId="64" xfId="41" applyFont="1" applyBorder="1" applyAlignment="1">
      <alignment horizontal="center" vertical="center"/>
    </xf>
    <xf numFmtId="0" fontId="105" fillId="0" borderId="26" xfId="41" applyFont="1" applyBorder="1" applyAlignment="1">
      <alignment horizontal="center" vertical="center" wrapText="1"/>
    </xf>
    <xf numFmtId="0" fontId="105" fillId="0" borderId="68" xfId="41" applyFont="1" applyBorder="1" applyAlignment="1">
      <alignment horizontal="center" vertical="center" wrapText="1"/>
    </xf>
    <xf numFmtId="0" fontId="105" fillId="0" borderId="34" xfId="41" applyFont="1" applyBorder="1" applyAlignment="1">
      <alignment horizontal="center" vertical="center" wrapText="1"/>
    </xf>
    <xf numFmtId="0" fontId="105" fillId="0" borderId="74" xfId="41" applyFont="1" applyBorder="1" applyAlignment="1">
      <alignment horizontal="left" vertical="center" wrapText="1" indent="1"/>
    </xf>
    <xf numFmtId="0" fontId="105" fillId="0" borderId="75" xfId="41" applyFont="1" applyBorder="1" applyAlignment="1">
      <alignment horizontal="left" vertical="center" wrapText="1" indent="1"/>
    </xf>
    <xf numFmtId="0" fontId="105" fillId="0" borderId="76" xfId="41" applyFont="1" applyBorder="1" applyAlignment="1">
      <alignment horizontal="left" vertical="center" wrapText="1" indent="1"/>
    </xf>
    <xf numFmtId="0" fontId="105" fillId="0" borderId="15" xfId="41" applyFont="1" applyBorder="1" applyAlignment="1">
      <alignment horizontal="center" vertical="center" wrapText="1"/>
    </xf>
    <xf numFmtId="0" fontId="105" fillId="0" borderId="19" xfId="41" applyFont="1" applyBorder="1" applyAlignment="1">
      <alignment horizontal="center" vertical="center"/>
    </xf>
    <xf numFmtId="0" fontId="105" fillId="0" borderId="69" xfId="41" applyFont="1" applyBorder="1" applyAlignment="1">
      <alignment horizontal="center" vertical="center"/>
    </xf>
    <xf numFmtId="0" fontId="105" fillId="0" borderId="29" xfId="41" applyFont="1" applyBorder="1" applyAlignment="1">
      <alignment horizontal="center" vertical="center"/>
    </xf>
    <xf numFmtId="0" fontId="8" fillId="0" borderId="20" xfId="41" applyFont="1" applyBorder="1" applyAlignment="1">
      <alignment horizontal="center" vertical="center" wrapText="1"/>
    </xf>
    <xf numFmtId="0" fontId="8" fillId="0" borderId="54" xfId="41" applyFont="1" applyBorder="1" applyAlignment="1">
      <alignment horizontal="center" vertical="center" wrapText="1"/>
    </xf>
    <xf numFmtId="0" fontId="105" fillId="0" borderId="20" xfId="41" applyFont="1" applyBorder="1" applyAlignment="1">
      <alignment horizontal="center" vertical="center"/>
    </xf>
    <xf numFmtId="0" fontId="105" fillId="0" borderId="27" xfId="41" applyFont="1" applyBorder="1" applyAlignment="1">
      <alignment horizontal="center" vertical="center"/>
    </xf>
    <xf numFmtId="0" fontId="8" fillId="47" borderId="19" xfId="41" applyFont="1" applyFill="1" applyBorder="1" applyAlignment="1">
      <alignment horizontal="center" vertical="center" wrapText="1"/>
    </xf>
    <xf numFmtId="0" fontId="8" fillId="47" borderId="69" xfId="41" applyFont="1" applyFill="1" applyBorder="1" applyAlignment="1">
      <alignment horizontal="center" vertical="center" wrapText="1"/>
    </xf>
    <xf numFmtId="0" fontId="8" fillId="47" borderId="29" xfId="41" applyFont="1" applyFill="1" applyBorder="1" applyAlignment="1">
      <alignment horizontal="center" vertical="center" wrapText="1"/>
    </xf>
    <xf numFmtId="0" fontId="8" fillId="39" borderId="19" xfId="41" applyFont="1" applyFill="1" applyBorder="1" applyAlignment="1">
      <alignment horizontal="center" vertical="center" wrapText="1"/>
    </xf>
    <xf numFmtId="0" fontId="8" fillId="39" borderId="69" xfId="41" applyFont="1" applyFill="1" applyBorder="1" applyAlignment="1">
      <alignment horizontal="center" vertical="center" wrapText="1"/>
    </xf>
    <xf numFmtId="0" fontId="8" fillId="39" borderId="29" xfId="41" applyFont="1" applyFill="1" applyBorder="1" applyAlignment="1">
      <alignment horizontal="center" vertical="center" wrapText="1"/>
    </xf>
    <xf numFmtId="0" fontId="26" fillId="0" borderId="35" xfId="0" applyFont="1" applyBorder="1" applyAlignment="1">
      <alignment horizontal="left" vertical="center"/>
    </xf>
    <xf numFmtId="0" fontId="26" fillId="0" borderId="48" xfId="0" applyFont="1" applyBorder="1" applyAlignment="1">
      <alignment horizontal="left" vertical="center"/>
    </xf>
    <xf numFmtId="0" fontId="26" fillId="0" borderId="49" xfId="0" applyFont="1" applyBorder="1" applyAlignment="1">
      <alignment horizontal="left" vertical="center"/>
    </xf>
    <xf numFmtId="0" fontId="26" fillId="0" borderId="37" xfId="0" applyFont="1" applyBorder="1" applyAlignment="1">
      <alignment horizontal="left" vertical="center"/>
    </xf>
    <xf numFmtId="0" fontId="26" fillId="0" borderId="52" xfId="0" applyFont="1" applyBorder="1" applyAlignment="1">
      <alignment horizontal="left" vertical="center"/>
    </xf>
    <xf numFmtId="0" fontId="26" fillId="0" borderId="32" xfId="0" applyFont="1" applyBorder="1" applyAlignment="1">
      <alignment horizontal="left" vertical="center"/>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8" xfId="0" applyFont="1" applyBorder="1" applyAlignment="1">
      <alignment horizontal="center" vertical="center" wrapText="1"/>
    </xf>
    <xf numFmtId="49" fontId="3" fillId="0" borderId="49"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8" fillId="0" borderId="41" xfId="0" applyFont="1" applyBorder="1" applyAlignment="1">
      <alignment horizontal="left" vertical="center" wrapText="1" indent="1"/>
    </xf>
    <xf numFmtId="0" fontId="8" fillId="0" borderId="81" xfId="0" applyFont="1" applyBorder="1" applyAlignment="1">
      <alignment horizontal="center" vertical="center" wrapText="1"/>
    </xf>
    <xf numFmtId="0" fontId="8" fillId="0" borderId="42" xfId="0" applyFont="1" applyBorder="1" applyAlignment="1">
      <alignment horizontal="center" vertical="center" wrapText="1"/>
    </xf>
    <xf numFmtId="0" fontId="136" fillId="0" borderId="48" xfId="0" applyFont="1" applyFill="1" applyBorder="1" applyAlignment="1">
      <alignment horizontal="left" vertical="top" wrapText="1"/>
    </xf>
    <xf numFmtId="0" fontId="26" fillId="0" borderId="37" xfId="0" applyFont="1" applyBorder="1" applyAlignment="1">
      <alignment horizontal="left" vertical="center" wrapText="1"/>
    </xf>
    <xf numFmtId="0" fontId="26" fillId="0" borderId="52" xfId="0" applyFont="1" applyBorder="1" applyAlignment="1">
      <alignment horizontal="left" vertical="center" wrapText="1"/>
    </xf>
    <xf numFmtId="0" fontId="26" fillId="0" borderId="3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38" xfId="0" applyFont="1" applyBorder="1" applyAlignment="1">
      <alignment horizontal="left" vertical="center" wrapText="1" indent="1"/>
    </xf>
    <xf numFmtId="0" fontId="26" fillId="0" borderId="37" xfId="40" applyFont="1" applyBorder="1" applyAlignment="1">
      <alignment horizontal="left" vertical="center"/>
    </xf>
    <xf numFmtId="0" fontId="26" fillId="0" borderId="52" xfId="40" applyFont="1" applyBorder="1" applyAlignment="1">
      <alignment horizontal="left" vertical="center"/>
    </xf>
    <xf numFmtId="0" fontId="26" fillId="0" borderId="32" xfId="40" applyFont="1" applyBorder="1" applyAlignment="1">
      <alignment horizontal="left" vertical="center"/>
    </xf>
    <xf numFmtId="0" fontId="5" fillId="0" borderId="78" xfId="40" applyFont="1" applyBorder="1" applyAlignment="1">
      <alignment horizontal="center" vertical="center" wrapText="1"/>
    </xf>
    <xf numFmtId="0" fontId="5" fillId="0" borderId="79" xfId="40" applyFont="1" applyBorder="1" applyAlignment="1">
      <alignment horizontal="center" vertical="center"/>
    </xf>
    <xf numFmtId="0" fontId="5" fillId="0" borderId="80" xfId="40" applyFont="1" applyBorder="1" applyAlignment="1">
      <alignment horizontal="center" vertical="center"/>
    </xf>
    <xf numFmtId="0" fontId="8" fillId="0" borderId="23" xfId="40" applyFont="1" applyBorder="1" applyAlignment="1">
      <alignment horizontal="left" vertical="center" wrapText="1" indent="1"/>
    </xf>
    <xf numFmtId="0" fontId="8" fillId="0" borderId="25" xfId="40" applyFont="1" applyBorder="1" applyAlignment="1">
      <alignment horizontal="left" vertical="center" wrapText="1" indent="1"/>
    </xf>
    <xf numFmtId="0" fontId="8" fillId="0" borderId="24" xfId="40" applyFont="1" applyBorder="1" applyAlignment="1">
      <alignment horizontal="left" vertical="center" wrapText="1" indent="1"/>
    </xf>
    <xf numFmtId="0" fontId="26" fillId="0" borderId="35" xfId="40" applyFont="1" applyBorder="1" applyAlignment="1">
      <alignment horizontal="left" vertical="center"/>
    </xf>
    <xf numFmtId="0" fontId="26" fillId="0" borderId="48" xfId="40" applyFont="1" applyBorder="1" applyAlignment="1">
      <alignment horizontal="left" vertical="center"/>
    </xf>
    <xf numFmtId="0" fontId="26" fillId="0" borderId="49" xfId="40" applyFont="1" applyBorder="1" applyAlignment="1">
      <alignment horizontal="left" vertical="center"/>
    </xf>
    <xf numFmtId="0" fontId="26" fillId="36" borderId="50" xfId="40" applyFont="1" applyFill="1" applyBorder="1" applyAlignment="1">
      <alignment horizontal="left" vertical="center"/>
    </xf>
    <xf numFmtId="0" fontId="26" fillId="36" borderId="0" xfId="40" applyFont="1" applyFill="1" applyBorder="1" applyAlignment="1">
      <alignment horizontal="left" vertical="center"/>
    </xf>
    <xf numFmtId="0" fontId="26" fillId="36" borderId="51" xfId="40" applyFont="1" applyFill="1" applyBorder="1" applyAlignment="1">
      <alignment horizontal="left" vertical="center"/>
    </xf>
    <xf numFmtId="0" fontId="26" fillId="0" borderId="50" xfId="40" applyFont="1" applyBorder="1" applyAlignment="1">
      <alignment horizontal="left" vertical="center"/>
    </xf>
    <xf numFmtId="0" fontId="26" fillId="0" borderId="0" xfId="40" applyFont="1" applyBorder="1" applyAlignment="1">
      <alignment horizontal="left" vertical="center"/>
    </xf>
    <xf numFmtId="0" fontId="26" fillId="0" borderId="51" xfId="40" applyFont="1" applyBorder="1" applyAlignment="1">
      <alignment horizontal="left" vertical="center"/>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36" fillId="0" borderId="0" xfId="0" applyFont="1" applyFill="1" applyBorder="1" applyAlignment="1">
      <alignment horizontal="left" vertical="top" wrapText="1"/>
    </xf>
    <xf numFmtId="49" fontId="3" fillId="36" borderId="34" xfId="0" applyNumberFormat="1" applyFont="1" applyFill="1" applyBorder="1" applyAlignment="1">
      <alignment horizontal="center" vertical="center" wrapText="1"/>
    </xf>
    <xf numFmtId="49" fontId="3" fillId="36" borderId="14" xfId="0" applyNumberFormat="1" applyFont="1" applyFill="1" applyBorder="1" applyAlignment="1">
      <alignment horizontal="center" vertical="center" wrapText="1"/>
    </xf>
    <xf numFmtId="0" fontId="5" fillId="0" borderId="7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4" xfId="0" applyFont="1" applyBorder="1" applyAlignment="1">
      <alignment horizontal="center" vertical="center" wrapText="1"/>
    </xf>
    <xf numFmtId="49" fontId="3" fillId="36" borderId="29" xfId="0" applyNumberFormat="1" applyFont="1" applyFill="1" applyBorder="1" applyAlignment="1">
      <alignment horizontal="center" vertical="center" wrapText="1"/>
    </xf>
    <xf numFmtId="49" fontId="3" fillId="36" borderId="13" xfId="0" applyNumberFormat="1" applyFont="1" applyFill="1" applyBorder="1" applyAlignment="1">
      <alignment horizontal="center" vertical="center" wrapText="1"/>
    </xf>
    <xf numFmtId="49" fontId="111" fillId="0" borderId="29" xfId="0" applyNumberFormat="1" applyFont="1" applyBorder="1" applyAlignment="1">
      <alignment horizontal="center" vertical="center" wrapText="1"/>
    </xf>
    <xf numFmtId="49" fontId="111"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6" fillId="0" borderId="0" xfId="0" applyFont="1" applyFill="1" applyBorder="1" applyAlignment="1">
      <alignment horizontal="left" wrapText="1"/>
    </xf>
    <xf numFmtId="0" fontId="5" fillId="0" borderId="7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8" fillId="0" borderId="66" xfId="0" applyFont="1" applyFill="1" applyBorder="1" applyAlignment="1">
      <alignment horizontal="left" vertical="center" wrapText="1" indent="1"/>
    </xf>
    <xf numFmtId="0" fontId="8" fillId="0" borderId="81" xfId="0" applyFont="1" applyFill="1" applyBorder="1" applyAlignment="1">
      <alignment horizontal="left" vertical="center" wrapText="1" indent="1"/>
    </xf>
    <xf numFmtId="0" fontId="8" fillId="0" borderId="75" xfId="0" applyFont="1" applyFill="1" applyBorder="1" applyAlignment="1">
      <alignment horizontal="left" vertical="center" wrapText="1" indent="1"/>
    </xf>
    <xf numFmtId="0" fontId="8" fillId="0" borderId="42" xfId="0" applyFont="1" applyFill="1" applyBorder="1" applyAlignment="1">
      <alignment horizontal="left" vertical="center" wrapText="1" indent="1"/>
    </xf>
    <xf numFmtId="0" fontId="89"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111"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0"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36" xfId="43"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4" xfId="0" applyFont="1" applyBorder="1" applyAlignment="1">
      <alignment horizontal="center" vertical="center" wrapText="1"/>
    </xf>
    <xf numFmtId="0" fontId="117" fillId="0" borderId="81" xfId="0" applyFont="1" applyBorder="1" applyAlignment="1">
      <alignment horizontal="center" vertical="center" wrapText="1"/>
    </xf>
    <xf numFmtId="0" fontId="117" fillId="0" borderId="42" xfId="0" applyFont="1" applyBorder="1" applyAlignment="1">
      <alignment horizontal="center" vertical="center" wrapText="1"/>
    </xf>
    <xf numFmtId="0" fontId="122" fillId="0" borderId="48" xfId="0" applyFont="1" applyBorder="1" applyAlignment="1">
      <alignment horizontal="left" vertical="center" wrapText="1"/>
    </xf>
    <xf numFmtId="0" fontId="31" fillId="0" borderId="35"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37" xfId="0" applyFont="1" applyBorder="1" applyAlignment="1">
      <alignment horizontal="left" vertical="center"/>
    </xf>
    <xf numFmtId="0" fontId="31" fillId="0" borderId="52" xfId="0" applyFont="1" applyBorder="1" applyAlignment="1">
      <alignment horizontal="left" vertical="center"/>
    </xf>
    <xf numFmtId="0" fontId="31" fillId="0" borderId="32" xfId="0" applyFont="1" applyBorder="1" applyAlignment="1">
      <alignment horizontal="left" vertical="center"/>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79" xfId="40" applyFont="1" applyBorder="1" applyAlignment="1">
      <alignment horizontal="center" vertical="center" wrapText="1"/>
    </xf>
    <xf numFmtId="0" fontId="5" fillId="0" borderId="83" xfId="40" applyFont="1" applyBorder="1" applyAlignment="1">
      <alignment horizontal="center" vertical="center" wrapText="1"/>
    </xf>
    <xf numFmtId="0" fontId="5" fillId="0" borderId="80" xfId="40" applyFont="1" applyBorder="1" applyAlignment="1">
      <alignment horizontal="center" vertical="center" wrapText="1"/>
    </xf>
    <xf numFmtId="0" fontId="8" fillId="0" borderId="65" xfId="40" applyFont="1" applyBorder="1" applyAlignment="1">
      <alignment horizontal="left" vertical="center" wrapText="1" indent="1"/>
    </xf>
    <xf numFmtId="0" fontId="8" fillId="0" borderId="52" xfId="40" applyFont="1" applyBorder="1" applyAlignment="1">
      <alignment horizontal="center" vertical="center" wrapText="1"/>
    </xf>
    <xf numFmtId="0" fontId="8" fillId="0" borderId="56" xfId="40" applyFont="1" applyBorder="1" applyAlignment="1">
      <alignment horizontal="center" vertical="center" wrapText="1"/>
    </xf>
    <xf numFmtId="0" fontId="26" fillId="0" borderId="13" xfId="40" applyFont="1" applyBorder="1" applyAlignment="1">
      <alignment horizontal="left" vertical="center" wrapText="1"/>
    </xf>
    <xf numFmtId="3" fontId="8" fillId="0" borderId="22" xfId="45" applyNumberFormat="1" applyFont="1" applyBorder="1" applyAlignment="1">
      <alignment horizontal="center" vertical="center" wrapText="1"/>
    </xf>
    <xf numFmtId="3" fontId="8" fillId="0" borderId="15" xfId="45"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3" fontId="13" fillId="0" borderId="71" xfId="45" applyNumberFormat="1" applyFont="1" applyBorder="1" applyAlignment="1">
      <alignment horizontal="center" vertical="center" wrapText="1"/>
    </xf>
    <xf numFmtId="3" fontId="13" fillId="0" borderId="62" xfId="45" applyNumberFormat="1" applyFont="1" applyBorder="1" applyAlignment="1">
      <alignment horizontal="center" vertical="center" wrapText="1"/>
    </xf>
    <xf numFmtId="3" fontId="13" fillId="0" borderId="64" xfId="45" applyNumberFormat="1" applyFont="1" applyBorder="1" applyAlignment="1">
      <alignment horizontal="center" vertical="center" wrapText="1"/>
    </xf>
    <xf numFmtId="0" fontId="136" fillId="0" borderId="75" xfId="0" applyFont="1" applyFill="1" applyBorder="1" applyAlignment="1">
      <alignment horizontal="left" vertical="top" wrapText="1"/>
    </xf>
    <xf numFmtId="0" fontId="61" fillId="32" borderId="15" xfId="42" applyFont="1" applyFill="1" applyBorder="1" applyAlignment="1"/>
    <xf numFmtId="0" fontId="61" fillId="32" borderId="13" xfId="42" applyFont="1" applyFill="1" applyBorder="1" applyAlignment="1"/>
    <xf numFmtId="0" fontId="61" fillId="0" borderId="15" xfId="42" applyFont="1" applyBorder="1" applyAlignment="1"/>
    <xf numFmtId="0" fontId="61" fillId="0" borderId="13" xfId="42" applyFont="1" applyBorder="1" applyAlignment="1"/>
    <xf numFmtId="0" fontId="61" fillId="32" borderId="16" xfId="42" applyFont="1" applyFill="1" applyBorder="1" applyAlignment="1"/>
    <xf numFmtId="0" fontId="61" fillId="32" borderId="17" xfId="42" applyFont="1" applyFill="1" applyBorder="1" applyAlignment="1"/>
    <xf numFmtId="3" fontId="13" fillId="0" borderId="71" xfId="44" applyNumberFormat="1" applyFont="1" applyBorder="1" applyAlignment="1">
      <alignment horizontal="center" vertical="center" wrapText="1"/>
    </xf>
    <xf numFmtId="3" fontId="13" fillId="0" borderId="62" xfId="44" applyNumberFormat="1" applyFont="1" applyBorder="1" applyAlignment="1">
      <alignment horizontal="center" vertical="center" wrapText="1"/>
    </xf>
    <xf numFmtId="3" fontId="13" fillId="0" borderId="64" xfId="44" applyNumberFormat="1" applyFont="1" applyBorder="1" applyAlignment="1">
      <alignment horizontal="center" vertical="center" wrapText="1"/>
    </xf>
    <xf numFmtId="3" fontId="8" fillId="0" borderId="71" xfId="44" applyNumberFormat="1" applyFont="1" applyBorder="1" applyAlignment="1">
      <alignment horizontal="left" vertical="center" wrapText="1" indent="1"/>
    </xf>
    <xf numFmtId="3" fontId="8" fillId="0" borderId="62" xfId="44" applyNumberFormat="1" applyFont="1" applyBorder="1" applyAlignment="1">
      <alignment horizontal="left" vertical="center" wrapText="1" indent="1"/>
    </xf>
    <xf numFmtId="3" fontId="8" fillId="0" borderId="64" xfId="44" applyNumberFormat="1" applyFont="1" applyBorder="1" applyAlignment="1">
      <alignment horizontal="left" vertical="center" wrapText="1" indent="1"/>
    </xf>
    <xf numFmtId="0" fontId="8" fillId="0" borderId="71" xfId="0" applyFont="1" applyBorder="1" applyAlignment="1">
      <alignment horizontal="left" vertical="center" wrapText="1"/>
    </xf>
    <xf numFmtId="0" fontId="8" fillId="0" borderId="62" xfId="0" applyFont="1" applyBorder="1" applyAlignment="1">
      <alignment horizontal="left" vertical="center" wrapText="1"/>
    </xf>
    <xf numFmtId="0" fontId="8" fillId="0" borderId="64" xfId="0" applyFont="1" applyBorder="1" applyAlignment="1">
      <alignment horizontal="left" vertical="center" wrapText="1"/>
    </xf>
    <xf numFmtId="0" fontId="13" fillId="0" borderId="74" xfId="0" applyNumberFormat="1" applyFont="1" applyBorder="1" applyAlignment="1">
      <alignment horizontal="center" vertical="center" wrapText="1"/>
    </xf>
    <xf numFmtId="0" fontId="13" fillId="0" borderId="75" xfId="0" applyNumberFormat="1" applyFont="1" applyBorder="1" applyAlignment="1">
      <alignment horizontal="center" vertical="center" wrapText="1"/>
    </xf>
    <xf numFmtId="0" fontId="13" fillId="0" borderId="76" xfId="0" applyNumberFormat="1" applyFont="1" applyBorder="1" applyAlignment="1">
      <alignment horizontal="center" vertical="center" wrapText="1"/>
    </xf>
    <xf numFmtId="0" fontId="61" fillId="32" borderId="30" xfId="42" applyFont="1" applyFill="1" applyBorder="1" applyAlignment="1">
      <alignment horizontal="left" vertical="center" indent="1"/>
    </xf>
    <xf numFmtId="0" fontId="61" fillId="32" borderId="31" xfId="42" applyFont="1" applyFill="1" applyBorder="1" applyAlignment="1">
      <alignment horizontal="left" vertical="center" indent="1"/>
    </xf>
    <xf numFmtId="0" fontId="8" fillId="38" borderId="84" xfId="42" applyFont="1" applyFill="1" applyBorder="1" applyAlignment="1" applyProtection="1">
      <alignment horizontal="left"/>
    </xf>
    <xf numFmtId="0" fontId="8" fillId="38" borderId="32" xfId="42" applyFont="1" applyFill="1" applyBorder="1" applyAlignment="1" applyProtection="1">
      <alignment horizontal="left"/>
    </xf>
    <xf numFmtId="0" fontId="8" fillId="0" borderId="22" xfId="42" applyFont="1" applyBorder="1" applyAlignment="1" applyProtection="1">
      <alignment horizontal="center" vertical="top" wrapText="1"/>
    </xf>
    <xf numFmtId="0" fontId="8" fillId="0" borderId="15" xfId="42" applyFont="1" applyBorder="1" applyAlignment="1" applyProtection="1">
      <alignment horizontal="center" vertical="top" wrapText="1"/>
    </xf>
    <xf numFmtId="0" fontId="70" fillId="0" borderId="70" xfId="42" applyFont="1" applyBorder="1" applyAlignment="1" applyProtection="1">
      <alignment horizontal="left" vertical="center" wrapText="1"/>
    </xf>
    <xf numFmtId="0" fontId="70" fillId="0" borderId="48" xfId="42" applyFont="1" applyBorder="1" applyAlignment="1" applyProtection="1">
      <alignment horizontal="left" vertical="center" wrapText="1"/>
    </xf>
    <xf numFmtId="0" fontId="70" fillId="0" borderId="77" xfId="42" applyFont="1" applyBorder="1" applyAlignment="1" applyProtection="1">
      <alignment horizontal="left" vertical="center" wrapText="1"/>
    </xf>
    <xf numFmtId="0" fontId="5" fillId="0" borderId="66"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42" xfId="0" applyFont="1" applyBorder="1" applyAlignment="1">
      <alignment horizontal="center" vertical="center" wrapText="1"/>
    </xf>
    <xf numFmtId="0" fontId="8" fillId="0" borderId="23" xfId="42" applyFont="1" applyBorder="1" applyAlignment="1" applyProtection="1">
      <alignment horizontal="center" vertical="center"/>
    </xf>
    <xf numFmtId="0" fontId="8" fillId="0" borderId="25" xfId="42" applyFont="1" applyBorder="1" applyAlignment="1" applyProtection="1">
      <alignment horizontal="center" vertical="center"/>
    </xf>
    <xf numFmtId="0" fontId="8" fillId="0" borderId="21" xfId="42" applyFont="1" applyBorder="1" applyAlignment="1" applyProtection="1">
      <alignment horizontal="center" vertical="center"/>
    </xf>
    <xf numFmtId="0" fontId="8" fillId="0" borderId="19" xfId="42" applyFont="1" applyBorder="1" applyAlignment="1" applyProtection="1">
      <alignment horizontal="center" vertical="center"/>
    </xf>
    <xf numFmtId="167" fontId="8" fillId="0" borderId="25" xfId="42" applyNumberFormat="1" applyFont="1" applyBorder="1" applyAlignment="1" applyProtection="1">
      <alignment horizontal="center" vertical="center"/>
    </xf>
    <xf numFmtId="0" fontId="9" fillId="0" borderId="30" xfId="42" applyFont="1" applyBorder="1" applyAlignment="1" applyProtection="1">
      <alignment horizontal="center"/>
    </xf>
    <xf numFmtId="0" fontId="9" fillId="0" borderId="31" xfId="42" applyFont="1" applyBorder="1" applyAlignment="1" applyProtection="1">
      <alignment horizontal="center"/>
    </xf>
    <xf numFmtId="0" fontId="8" fillId="24" borderId="71" xfId="42" applyFont="1" applyFill="1" applyBorder="1" applyAlignment="1">
      <alignment horizontal="left" vertical="center" wrapText="1"/>
    </xf>
    <xf numFmtId="0" fontId="8" fillId="24" borderId="47" xfId="42" applyFont="1" applyFill="1" applyBorder="1" applyAlignment="1">
      <alignment horizontal="left" vertical="center" wrapText="1"/>
    </xf>
    <xf numFmtId="0" fontId="70" fillId="0" borderId="84" xfId="42" applyFont="1" applyBorder="1" applyAlignment="1" applyProtection="1">
      <alignment horizontal="left" vertical="center" wrapText="1"/>
    </xf>
    <xf numFmtId="0" fontId="70" fillId="0" borderId="52" xfId="42" applyFont="1" applyBorder="1" applyAlignment="1" applyProtection="1">
      <alignment horizontal="left" vertical="center" wrapText="1"/>
    </xf>
    <xf numFmtId="0" fontId="70" fillId="0" borderId="56" xfId="42" applyFont="1" applyBorder="1" applyAlignment="1" applyProtection="1">
      <alignment horizontal="left" vertical="center" wrapText="1"/>
    </xf>
    <xf numFmtId="0" fontId="8" fillId="0" borderId="33" xfId="42" applyFont="1" applyBorder="1" applyAlignment="1">
      <alignment horizontal="center" vertical="center" wrapText="1"/>
    </xf>
    <xf numFmtId="0" fontId="8" fillId="0" borderId="22" xfId="42" applyFont="1" applyBorder="1" applyAlignment="1">
      <alignment horizontal="center" vertical="center" wrapText="1"/>
    </xf>
    <xf numFmtId="0" fontId="8" fillId="35" borderId="71" xfId="42" applyFont="1" applyFill="1" applyBorder="1" applyAlignment="1">
      <alignment vertical="center" wrapText="1"/>
    </xf>
    <xf numFmtId="0" fontId="9" fillId="35" borderId="47" xfId="42" applyFont="1" applyFill="1" applyBorder="1" applyAlignment="1">
      <alignment vertical="center" wrapText="1"/>
    </xf>
    <xf numFmtId="0" fontId="8" fillId="0" borderId="22" xfId="42" applyFont="1" applyBorder="1" applyAlignment="1">
      <alignment horizontal="center" vertical="center"/>
    </xf>
    <xf numFmtId="0" fontId="8" fillId="0" borderId="29" xfId="42" applyFont="1" applyBorder="1" applyAlignment="1">
      <alignment horizontal="center" vertical="center"/>
    </xf>
    <xf numFmtId="0" fontId="8" fillId="0" borderId="21" xfId="42" applyFont="1" applyBorder="1" applyAlignment="1">
      <alignment horizontal="center" vertical="center"/>
    </xf>
    <xf numFmtId="0" fontId="8" fillId="0" borderId="19" xfId="42" applyFont="1" applyBorder="1" applyAlignment="1">
      <alignment horizontal="center" vertical="center"/>
    </xf>
    <xf numFmtId="3" fontId="8" fillId="0" borderId="29" xfId="42" applyNumberFormat="1" applyFont="1" applyBorder="1" applyAlignment="1">
      <alignment horizontal="center" vertical="center"/>
    </xf>
    <xf numFmtId="0" fontId="9" fillId="0" borderId="30" xfId="42" applyFont="1" applyBorder="1" applyAlignment="1">
      <alignment horizontal="center" vertical="center"/>
    </xf>
    <xf numFmtId="0" fontId="9" fillId="0" borderId="31" xfId="42" applyFont="1" applyBorder="1" applyAlignment="1">
      <alignment horizontal="center" vertical="center"/>
    </xf>
    <xf numFmtId="0" fontId="8" fillId="35" borderId="84" xfId="42" applyFont="1" applyFill="1" applyBorder="1" applyAlignment="1">
      <alignment horizontal="left" vertical="center" wrapText="1"/>
    </xf>
    <xf numFmtId="0" fontId="8" fillId="35" borderId="32" xfId="42" applyFont="1" applyFill="1" applyBorder="1" applyAlignment="1">
      <alignment horizontal="left" vertical="center" wrapText="1"/>
    </xf>
    <xf numFmtId="0" fontId="8" fillId="0" borderId="15" xfId="42" applyFont="1" applyBorder="1" applyAlignment="1">
      <alignment horizontal="center" vertical="center" wrapText="1"/>
    </xf>
    <xf numFmtId="0" fontId="9" fillId="0" borderId="22" xfId="42" applyFont="1" applyBorder="1" applyAlignment="1">
      <alignment horizontal="center" vertical="center" wrapText="1"/>
    </xf>
    <xf numFmtId="0" fontId="8" fillId="0" borderId="21" xfId="42" applyFont="1" applyBorder="1" applyAlignment="1">
      <alignment horizontal="center" vertical="center" wrapText="1"/>
    </xf>
    <xf numFmtId="0" fontId="8" fillId="35" borderId="70" xfId="42" applyFont="1" applyFill="1" applyBorder="1" applyAlignment="1">
      <alignment vertical="center" wrapText="1"/>
    </xf>
    <xf numFmtId="0" fontId="9" fillId="35" borderId="49" xfId="42" applyFont="1" applyFill="1" applyBorder="1" applyAlignment="1">
      <alignment vertical="center" wrapText="1"/>
    </xf>
    <xf numFmtId="0" fontId="8" fillId="24" borderId="87" xfId="42" applyFont="1" applyFill="1" applyBorder="1" applyAlignment="1">
      <alignment horizontal="left" vertical="center" wrapText="1"/>
    </xf>
    <xf numFmtId="0" fontId="8" fillId="24" borderId="86" xfId="42" applyFont="1" applyFill="1" applyBorder="1" applyAlignment="1">
      <alignment horizontal="left" vertical="center" wrapText="1"/>
    </xf>
    <xf numFmtId="0" fontId="61" fillId="0" borderId="71" xfId="42" applyFont="1" applyBorder="1" applyAlignment="1" applyProtection="1">
      <alignment horizontal="left" vertical="center" wrapText="1"/>
    </xf>
    <xf numFmtId="0" fontId="61" fillId="0" borderId="62" xfId="42" applyFont="1" applyBorder="1" applyAlignment="1" applyProtection="1">
      <alignment horizontal="left" vertical="center" wrapText="1"/>
    </xf>
    <xf numFmtId="0" fontId="61" fillId="0" borderId="64" xfId="42" applyFont="1" applyBorder="1" applyAlignment="1" applyProtection="1">
      <alignment horizontal="left" vertical="center" wrapText="1"/>
    </xf>
    <xf numFmtId="0" fontId="8" fillId="35" borderId="67" xfId="42" applyFont="1" applyFill="1" applyBorder="1" applyAlignment="1">
      <alignment horizontal="left" vertical="center" wrapText="1"/>
    </xf>
    <xf numFmtId="0" fontId="8" fillId="35" borderId="27" xfId="42" applyFont="1" applyFill="1" applyBorder="1" applyAlignment="1">
      <alignment horizontal="left" vertical="center" wrapText="1"/>
    </xf>
    <xf numFmtId="0" fontId="61" fillId="0" borderId="22" xfId="42" applyFont="1" applyBorder="1" applyAlignment="1">
      <alignment horizontal="center" vertical="center"/>
    </xf>
    <xf numFmtId="0" fontId="61" fillId="0" borderId="29" xfId="42" applyFont="1" applyBorder="1" applyAlignment="1">
      <alignment horizontal="center" vertical="center"/>
    </xf>
    <xf numFmtId="0" fontId="61" fillId="0" borderId="16" xfId="42" applyFont="1" applyBorder="1" applyAlignment="1">
      <alignment horizontal="center" vertical="center"/>
    </xf>
    <xf numFmtId="0" fontId="61" fillId="0" borderId="17" xfId="42" applyFont="1" applyBorder="1" applyAlignment="1">
      <alignment horizontal="center" vertical="center"/>
    </xf>
    <xf numFmtId="0" fontId="61" fillId="0" borderId="50" xfId="42" applyFont="1" applyBorder="1" applyAlignment="1">
      <alignment horizontal="center" vertical="center"/>
    </xf>
    <xf numFmtId="0" fontId="61" fillId="0" borderId="0" xfId="42" applyFont="1" applyBorder="1" applyAlignment="1">
      <alignment horizontal="center" vertical="center"/>
    </xf>
    <xf numFmtId="0" fontId="61" fillId="0" borderId="51" xfId="42" applyFont="1" applyBorder="1" applyAlignment="1">
      <alignment horizontal="center" vertical="center"/>
    </xf>
    <xf numFmtId="0" fontId="26" fillId="0" borderId="59" xfId="42" applyFont="1" applyBorder="1" applyAlignment="1"/>
    <xf numFmtId="0" fontId="26" fillId="0" borderId="85" xfId="42" applyFont="1" applyBorder="1" applyAlignment="1"/>
    <xf numFmtId="0" fontId="26" fillId="0" borderId="86" xfId="42" applyFont="1" applyBorder="1" applyAlignment="1"/>
    <xf numFmtId="3" fontId="61" fillId="0" borderId="68" xfId="42" applyNumberFormat="1" applyFont="1" applyBorder="1" applyAlignment="1">
      <alignment horizontal="center" vertical="center" wrapText="1"/>
    </xf>
    <xf numFmtId="0" fontId="26" fillId="0" borderId="53" xfId="42" applyFont="1" applyBorder="1" applyAlignment="1">
      <alignment horizontal="center"/>
    </xf>
    <xf numFmtId="0" fontId="26" fillId="0" borderId="30" xfId="42" applyFont="1" applyBorder="1" applyAlignment="1">
      <alignment horizontal="center"/>
    </xf>
    <xf numFmtId="0" fontId="26" fillId="0" borderId="31" xfId="42" applyFont="1" applyBorder="1" applyAlignment="1">
      <alignment horizontal="center"/>
    </xf>
    <xf numFmtId="0" fontId="8" fillId="35" borderId="66" xfId="42" applyFont="1" applyFill="1" applyBorder="1" applyAlignment="1">
      <alignment vertical="center" wrapText="1"/>
    </xf>
    <xf numFmtId="0" fontId="9" fillId="0" borderId="41" xfId="42" applyFont="1" applyBorder="1" applyAlignment="1">
      <alignment vertical="center" wrapText="1"/>
    </xf>
    <xf numFmtId="0" fontId="9" fillId="0" borderId="52" xfId="0" applyFont="1" applyBorder="1" applyAlignment="1">
      <alignment horizontal="left"/>
    </xf>
    <xf numFmtId="0" fontId="5" fillId="0" borderId="41" xfId="0" applyFont="1" applyBorder="1" applyAlignment="1">
      <alignment horizontal="center" vertical="center" wrapText="1"/>
    </xf>
    <xf numFmtId="0" fontId="117" fillId="35" borderId="44" xfId="106" applyFont="1" applyFill="1" applyBorder="1" applyAlignment="1">
      <alignment horizontal="left" vertical="center" wrapText="1" indent="1"/>
    </xf>
    <xf numFmtId="0" fontId="106" fillId="0" borderId="61" xfId="0" applyFont="1" applyBorder="1" applyAlignment="1">
      <alignment vertical="center" wrapText="1"/>
    </xf>
    <xf numFmtId="0" fontId="106" fillId="0" borderId="44" xfId="106" applyFont="1" applyFill="1" applyBorder="1" applyAlignment="1">
      <alignment vertical="center" wrapText="1"/>
    </xf>
    <xf numFmtId="0" fontId="13" fillId="0" borderId="23" xfId="106" applyFont="1" applyBorder="1" applyAlignment="1">
      <alignment horizontal="center" vertical="center"/>
    </xf>
    <xf numFmtId="0" fontId="13" fillId="0" borderId="25" xfId="106" applyFont="1" applyBorder="1" applyAlignment="1">
      <alignment horizontal="center" vertical="center"/>
    </xf>
    <xf numFmtId="0" fontId="13" fillId="0" borderId="24" xfId="106" applyFont="1" applyBorder="1" applyAlignment="1">
      <alignment horizontal="center" vertical="center"/>
    </xf>
    <xf numFmtId="0" fontId="3" fillId="0" borderId="16" xfId="106" applyFont="1" applyFill="1" applyBorder="1" applyAlignment="1">
      <alignment horizontal="center" vertical="center" wrapText="1"/>
    </xf>
    <xf numFmtId="0" fontId="3" fillId="0" borderId="18" xfId="106" applyFont="1" applyFill="1" applyBorder="1" applyAlignment="1">
      <alignment horizontal="center" vertical="center" wrapText="1"/>
    </xf>
    <xf numFmtId="0" fontId="13" fillId="0" borderId="78" xfId="106" applyFont="1" applyBorder="1" applyAlignment="1">
      <alignment horizontal="center" vertical="center"/>
    </xf>
    <xf numFmtId="0" fontId="13" fillId="0" borderId="79" xfId="106" applyFont="1" applyBorder="1" applyAlignment="1">
      <alignment horizontal="center" vertical="center"/>
    </xf>
    <xf numFmtId="0" fontId="13" fillId="0" borderId="80" xfId="106" applyFont="1" applyBorder="1" applyAlignment="1">
      <alignment horizontal="center" vertical="center"/>
    </xf>
  </cellXfs>
  <cellStyles count="12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čiarky 2 2" xfId="105"/>
    <cellStyle name="čiarky 2 3" xfId="90"/>
    <cellStyle name="Explanatory Text" xfId="29"/>
    <cellStyle name="Good" xfId="30"/>
    <cellStyle name="Heading 1" xfId="31"/>
    <cellStyle name="Heading 2" xfId="32"/>
    <cellStyle name="Heading 3" xfId="33"/>
    <cellStyle name="Heading 4" xfId="34"/>
    <cellStyle name="Hypertextové prepojenie" xfId="35" builtinId="8"/>
    <cellStyle name="Check Cell" xfId="36"/>
    <cellStyle name="Input" xfId="37"/>
    <cellStyle name="Linked Cell" xfId="38"/>
    <cellStyle name="Neutral" xfId="39"/>
    <cellStyle name="Normálna" xfId="0" builtinId="0"/>
    <cellStyle name="Normálna 2" xfId="40"/>
    <cellStyle name="Normálna 2 2" xfId="106"/>
    <cellStyle name="Normálna 2 3" xfId="91"/>
    <cellStyle name="Normálna 2 3 2" xfId="120"/>
    <cellStyle name="Normálna 3" xfId="104"/>
    <cellStyle name="Normálna 3 2" xfId="119"/>
    <cellStyle name="normálne 2" xfId="41"/>
    <cellStyle name="normálne 3" xfId="42"/>
    <cellStyle name="normálne 3 2" xfId="107"/>
    <cellStyle name="normálne 3 3" xfId="92"/>
    <cellStyle name="normálne 4" xfId="43"/>
    <cellStyle name="normálne 4 2" xfId="108"/>
    <cellStyle name="normálne 4 3" xfId="93"/>
    <cellStyle name="normálne_Databazy_VVŠ_2007_ severská" xfId="44"/>
    <cellStyle name="normálne_Databazy_VVŠ_2007_ severská 2" xfId="118"/>
    <cellStyle name="normálne_Databazy_VVŠ_2007_ severská 3" xfId="94"/>
    <cellStyle name="normálne_sprava_VVŠ_2004_tabuľky_vláda" xfId="45"/>
    <cellStyle name="normální_List1" xfId="46"/>
    <cellStyle name="Note" xfId="47"/>
    <cellStyle name="Note 2" xfId="109"/>
    <cellStyle name="Note 3" xfId="95"/>
    <cellStyle name="Output" xfId="48"/>
    <cellStyle name="SAPBEXaggData" xfId="49"/>
    <cellStyle name="SAPBEXaggDataEmph" xfId="50"/>
    <cellStyle name="SAPBEXaggItem" xfId="51"/>
    <cellStyle name="SAPBEXaggItemX" xfId="52"/>
    <cellStyle name="SAPBEXexcBad7" xfId="53"/>
    <cellStyle name="SAPBEXexcBad8" xfId="54"/>
    <cellStyle name="SAPBEXexcBad9" xfId="55"/>
    <cellStyle name="SAPBEXexcCritical4" xfId="56"/>
    <cellStyle name="SAPBEXexcCritical5" xfId="57"/>
    <cellStyle name="SAPBEXexcCritical6" xfId="58"/>
    <cellStyle name="SAPBEXexcGood1" xfId="59"/>
    <cellStyle name="SAPBEXexcGood2" xfId="60"/>
    <cellStyle name="SAPBEXexcGood3" xfId="61"/>
    <cellStyle name="SAPBEXfilterDrill" xfId="62"/>
    <cellStyle name="SAPBEXfilterItem" xfId="63"/>
    <cellStyle name="SAPBEXfilterText" xfId="64"/>
    <cellStyle name="SAPBEXformats" xfId="65"/>
    <cellStyle name="SAPBEXheaderItem" xfId="66"/>
    <cellStyle name="SAPBEXheaderText" xfId="67"/>
    <cellStyle name="SAPBEXHLevel0" xfId="68"/>
    <cellStyle name="SAPBEXHLevel0 2" xfId="110"/>
    <cellStyle name="SAPBEXHLevel0 3" xfId="96"/>
    <cellStyle name="SAPBEXHLevel0X" xfId="69"/>
    <cellStyle name="SAPBEXHLevel0X 2" xfId="111"/>
    <cellStyle name="SAPBEXHLevel0X 3" xfId="97"/>
    <cellStyle name="SAPBEXHLevel1" xfId="70"/>
    <cellStyle name="SAPBEXHLevel1 2" xfId="112"/>
    <cellStyle name="SAPBEXHLevel1 3" xfId="98"/>
    <cellStyle name="SAPBEXHLevel1X" xfId="71"/>
    <cellStyle name="SAPBEXHLevel1X 2" xfId="113"/>
    <cellStyle name="SAPBEXHLevel1X 3" xfId="99"/>
    <cellStyle name="SAPBEXHLevel2" xfId="72"/>
    <cellStyle name="SAPBEXHLevel2 2" xfId="114"/>
    <cellStyle name="SAPBEXHLevel2 3" xfId="100"/>
    <cellStyle name="SAPBEXHLevel2X" xfId="73"/>
    <cellStyle name="SAPBEXHLevel2X 2" xfId="115"/>
    <cellStyle name="SAPBEXHLevel2X 3" xfId="101"/>
    <cellStyle name="SAPBEXHLevel3" xfId="74"/>
    <cellStyle name="SAPBEXHLevel3 2" xfId="116"/>
    <cellStyle name="SAPBEXHLevel3 3" xfId="102"/>
    <cellStyle name="SAPBEXHLevel3X" xfId="75"/>
    <cellStyle name="SAPBEXHLevel3X 2" xfId="117"/>
    <cellStyle name="SAPBEXHLevel3X 3" xfId="103"/>
    <cellStyle name="SAPBEXchaText" xfId="76"/>
    <cellStyle name="SAPBEXresData" xfId="77"/>
    <cellStyle name="SAPBEXresDataEmph" xfId="78"/>
    <cellStyle name="SAPBEXresItem" xfId="79"/>
    <cellStyle name="SAPBEXresItemX" xfId="80"/>
    <cellStyle name="SAPBEXstdData" xfId="81"/>
    <cellStyle name="SAPBEXstdDataEmph" xfId="82"/>
    <cellStyle name="SAPBEXstdItem" xfId="83"/>
    <cellStyle name="SAPBEXstdItemX" xfId="84"/>
    <cellStyle name="SAPBEXtitle" xfId="85"/>
    <cellStyle name="SAPBEXundefined" xfId="86"/>
    <cellStyle name="Title" xfId="87"/>
    <cellStyle name="Total" xfId="88"/>
    <cellStyle name="Warning Text" xfId="8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emilia.seversk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enableFormatConditionsCalculation="0">
    <tabColor indexed="35"/>
  </sheetPr>
  <dimension ref="A2:Q35"/>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RowHeight="13.2" x14ac:dyDescent="0.25"/>
  <cols>
    <col min="1" max="1" width="13.6640625" style="127" customWidth="1"/>
    <col min="17" max="17" width="10.33203125" customWidth="1"/>
    <col min="18" max="18" width="19.44140625" customWidth="1"/>
  </cols>
  <sheetData>
    <row r="2" spans="1:17" ht="23.25" customHeight="1" x14ac:dyDescent="0.3">
      <c r="A2" s="259"/>
      <c r="B2" s="298" t="s">
        <v>1287</v>
      </c>
      <c r="C2" s="299"/>
      <c r="D2" s="299"/>
      <c r="E2" s="299"/>
      <c r="F2" s="299"/>
      <c r="G2" s="299"/>
      <c r="H2" s="299"/>
      <c r="I2" s="299"/>
      <c r="J2" s="299"/>
      <c r="K2" s="299"/>
      <c r="L2" s="300"/>
      <c r="M2" s="260"/>
      <c r="N2" s="260"/>
      <c r="O2" s="260"/>
      <c r="P2" s="260"/>
      <c r="Q2" s="261"/>
    </row>
    <row r="3" spans="1:17" ht="15.6" x14ac:dyDescent="0.3">
      <c r="A3" s="262"/>
      <c r="B3" s="256"/>
      <c r="C3" s="257"/>
      <c r="D3" s="257"/>
      <c r="E3" s="257"/>
      <c r="F3" s="257"/>
      <c r="G3" s="257"/>
      <c r="H3" s="257"/>
      <c r="I3" s="257"/>
      <c r="J3" s="257"/>
      <c r="K3" s="257"/>
      <c r="L3" s="84"/>
      <c r="M3" s="84"/>
      <c r="N3" s="84"/>
      <c r="O3" s="84"/>
      <c r="P3" s="84"/>
      <c r="Q3" s="263"/>
    </row>
    <row r="4" spans="1:17" ht="23.1" customHeight="1" x14ac:dyDescent="0.3">
      <c r="A4" s="294" t="s">
        <v>12</v>
      </c>
      <c r="B4" s="265" t="s">
        <v>1360</v>
      </c>
      <c r="C4" s="266"/>
      <c r="D4" s="266"/>
      <c r="E4" s="266"/>
      <c r="F4" s="266"/>
      <c r="G4" s="266"/>
      <c r="H4" s="266"/>
      <c r="I4" s="266"/>
      <c r="J4" s="266"/>
      <c r="K4" s="266"/>
      <c r="L4" s="266"/>
      <c r="M4" s="266"/>
      <c r="N4" s="266"/>
      <c r="O4" s="266"/>
      <c r="P4" s="266"/>
      <c r="Q4" s="267"/>
    </row>
    <row r="5" spans="1:17" ht="23.1" customHeight="1" x14ac:dyDescent="0.3">
      <c r="A5" s="434" t="s">
        <v>852</v>
      </c>
      <c r="B5" s="265" t="s">
        <v>1361</v>
      </c>
      <c r="C5" s="266"/>
      <c r="D5" s="266"/>
      <c r="E5" s="266"/>
      <c r="F5" s="266"/>
      <c r="G5" s="266"/>
      <c r="H5" s="266"/>
      <c r="I5" s="266"/>
      <c r="J5" s="266"/>
      <c r="K5" s="266"/>
      <c r="L5" s="266"/>
      <c r="M5" s="266"/>
      <c r="N5" s="266"/>
      <c r="O5" s="266"/>
      <c r="P5" s="266"/>
      <c r="Q5" s="267"/>
    </row>
    <row r="6" spans="1:17" ht="23.1" customHeight="1" x14ac:dyDescent="0.3">
      <c r="A6" s="434" t="s">
        <v>1108</v>
      </c>
      <c r="B6" s="295" t="s">
        <v>1107</v>
      </c>
      <c r="C6" s="295"/>
      <c r="D6" s="266"/>
      <c r="E6" s="266"/>
      <c r="F6" s="266"/>
      <c r="G6" s="266"/>
      <c r="H6" s="266"/>
      <c r="I6" s="266"/>
      <c r="J6" s="266"/>
      <c r="K6" s="266"/>
      <c r="L6" s="266"/>
      <c r="M6" s="266"/>
      <c r="N6" s="266"/>
      <c r="O6" s="266"/>
      <c r="P6" s="266"/>
      <c r="Q6" s="267"/>
    </row>
    <row r="7" spans="1:17" ht="39.75" customHeight="1" x14ac:dyDescent="0.3">
      <c r="A7" s="293" t="s">
        <v>339</v>
      </c>
      <c r="B7" s="841" t="s">
        <v>1358</v>
      </c>
      <c r="C7" s="841"/>
      <c r="D7" s="841"/>
      <c r="E7" s="841"/>
      <c r="F7" s="841"/>
      <c r="G7" s="841"/>
      <c r="H7" s="841"/>
      <c r="I7" s="841"/>
      <c r="J7" s="841"/>
      <c r="K7" s="841"/>
      <c r="L7" s="841"/>
      <c r="M7" s="841"/>
      <c r="N7" s="841"/>
      <c r="O7" s="841"/>
      <c r="P7" s="841"/>
      <c r="Q7" s="842"/>
    </row>
    <row r="8" spans="1:17" ht="23.1" customHeight="1" x14ac:dyDescent="0.3">
      <c r="A8" s="293" t="s">
        <v>228</v>
      </c>
      <c r="B8" s="295" t="s">
        <v>1359</v>
      </c>
      <c r="C8" s="296"/>
      <c r="D8" s="296"/>
      <c r="E8" s="296"/>
      <c r="F8" s="296"/>
      <c r="G8" s="296"/>
      <c r="H8" s="296"/>
      <c r="I8" s="296"/>
      <c r="J8" s="296"/>
      <c r="K8" s="296"/>
      <c r="L8" s="296"/>
      <c r="M8" s="296"/>
      <c r="N8" s="296"/>
      <c r="O8" s="296"/>
      <c r="P8" s="296"/>
      <c r="Q8" s="297"/>
    </row>
    <row r="9" spans="1:17" ht="23.1" customHeight="1" x14ac:dyDescent="0.3">
      <c r="A9" s="293" t="s">
        <v>229</v>
      </c>
      <c r="B9" s="517" t="s">
        <v>1304</v>
      </c>
      <c r="C9" s="296"/>
      <c r="D9" s="296"/>
      <c r="E9" s="296"/>
      <c r="F9" s="296"/>
      <c r="G9" s="296"/>
      <c r="H9" s="296"/>
      <c r="I9" s="296"/>
      <c r="J9" s="296"/>
      <c r="K9" s="296"/>
      <c r="L9" s="296"/>
      <c r="M9" s="296"/>
      <c r="N9" s="296"/>
      <c r="O9" s="296"/>
      <c r="P9" s="296"/>
      <c r="Q9" s="297"/>
    </row>
    <row r="10" spans="1:17" ht="23.1" customHeight="1" x14ac:dyDescent="0.3">
      <c r="A10" s="518" t="s">
        <v>1165</v>
      </c>
      <c r="B10" s="522" t="s">
        <v>1465</v>
      </c>
      <c r="C10" s="523"/>
      <c r="D10" s="523"/>
      <c r="E10" s="523"/>
      <c r="F10" s="523"/>
      <c r="G10" s="523"/>
      <c r="H10" s="523"/>
      <c r="I10" s="523"/>
      <c r="J10" s="523"/>
      <c r="K10" s="523"/>
      <c r="L10" s="523"/>
      <c r="M10" s="523"/>
      <c r="N10" s="296"/>
      <c r="O10" s="296"/>
      <c r="P10" s="296"/>
      <c r="Q10" s="297"/>
    </row>
    <row r="11" spans="1:17" ht="23.1" customHeight="1" x14ac:dyDescent="0.3">
      <c r="A11" s="264" t="s">
        <v>230</v>
      </c>
      <c r="B11" s="258" t="s">
        <v>1288</v>
      </c>
      <c r="C11" s="84"/>
      <c r="D11" s="84"/>
      <c r="E11" s="84"/>
      <c r="F11" s="84"/>
      <c r="G11" s="84"/>
      <c r="H11" s="84"/>
      <c r="I11" s="84"/>
      <c r="J11" s="84"/>
      <c r="K11" s="84"/>
      <c r="L11" s="84"/>
      <c r="M11" s="84"/>
      <c r="N11" s="84"/>
      <c r="O11" s="84"/>
      <c r="P11" s="84"/>
      <c r="Q11" s="263"/>
    </row>
    <row r="12" spans="1:17" ht="23.1" customHeight="1" x14ac:dyDescent="0.3">
      <c r="A12" s="293" t="s">
        <v>231</v>
      </c>
      <c r="B12" s="295" t="s">
        <v>1289</v>
      </c>
      <c r="C12" s="296"/>
      <c r="D12" s="296"/>
      <c r="E12" s="296"/>
      <c r="F12" s="296"/>
      <c r="G12" s="296"/>
      <c r="H12" s="296"/>
      <c r="I12" s="296"/>
      <c r="J12" s="296"/>
      <c r="K12" s="296"/>
      <c r="L12" s="296"/>
      <c r="M12" s="296"/>
      <c r="N12" s="296"/>
      <c r="O12" s="296"/>
      <c r="P12" s="296"/>
      <c r="Q12" s="297"/>
    </row>
    <row r="13" spans="1:17" ht="23.1" customHeight="1" x14ac:dyDescent="0.3">
      <c r="A13" s="518" t="s">
        <v>1167</v>
      </c>
      <c r="B13" s="522" t="s">
        <v>1466</v>
      </c>
      <c r="C13" s="296"/>
      <c r="D13" s="296"/>
      <c r="E13" s="296"/>
      <c r="F13" s="296"/>
      <c r="G13" s="296"/>
      <c r="H13" s="296"/>
      <c r="I13" s="296"/>
      <c r="J13" s="296"/>
      <c r="K13" s="296"/>
      <c r="L13" s="296"/>
      <c r="M13" s="296"/>
      <c r="N13" s="296"/>
      <c r="O13" s="296"/>
      <c r="P13" s="296"/>
      <c r="Q13" s="297"/>
    </row>
    <row r="14" spans="1:17" ht="23.1" customHeight="1" x14ac:dyDescent="0.3">
      <c r="A14" s="293" t="s">
        <v>232</v>
      </c>
      <c r="B14" s="295" t="s">
        <v>1290</v>
      </c>
      <c r="C14" s="296"/>
      <c r="D14" s="296"/>
      <c r="E14" s="296"/>
      <c r="F14" s="296"/>
      <c r="G14" s="296"/>
      <c r="H14" s="296"/>
      <c r="I14" s="296"/>
      <c r="J14" s="296"/>
      <c r="K14" s="296"/>
      <c r="L14" s="296"/>
      <c r="M14" s="296"/>
      <c r="N14" s="296"/>
      <c r="O14" s="296"/>
      <c r="P14" s="296"/>
      <c r="Q14" s="297"/>
    </row>
    <row r="15" spans="1:17" ht="23.1" customHeight="1" x14ac:dyDescent="0.3">
      <c r="A15" s="264" t="s">
        <v>1127</v>
      </c>
      <c r="B15" s="258" t="s">
        <v>1366</v>
      </c>
      <c r="C15" s="84"/>
      <c r="D15" s="84"/>
      <c r="E15" s="84"/>
      <c r="F15" s="84"/>
      <c r="G15" s="84"/>
      <c r="H15" s="84"/>
      <c r="I15" s="84"/>
      <c r="J15" s="84"/>
      <c r="K15" s="84"/>
      <c r="L15" s="84"/>
      <c r="M15" s="84"/>
      <c r="N15" s="84"/>
      <c r="O15" s="84"/>
      <c r="P15" s="84"/>
      <c r="Q15" s="263"/>
    </row>
    <row r="16" spans="1:17" ht="23.1" customHeight="1" x14ac:dyDescent="0.3">
      <c r="A16" s="459" t="s">
        <v>233</v>
      </c>
      <c r="B16" s="295" t="s">
        <v>1291</v>
      </c>
      <c r="C16" s="296"/>
      <c r="D16" s="296"/>
      <c r="E16" s="296"/>
      <c r="F16" s="296"/>
      <c r="G16" s="296"/>
      <c r="H16" s="296"/>
      <c r="I16" s="296"/>
      <c r="J16" s="296"/>
      <c r="K16" s="296"/>
      <c r="L16" s="296"/>
      <c r="M16" s="296"/>
      <c r="N16" s="296"/>
      <c r="O16" s="296"/>
      <c r="P16" s="296"/>
      <c r="Q16" s="297"/>
    </row>
    <row r="17" spans="1:17" ht="23.1" customHeight="1" x14ac:dyDescent="0.3">
      <c r="A17" s="264" t="s">
        <v>211</v>
      </c>
      <c r="B17" s="258" t="s">
        <v>1292</v>
      </c>
      <c r="C17" s="84"/>
      <c r="D17" s="84"/>
      <c r="E17" s="84"/>
      <c r="F17" s="84"/>
      <c r="G17" s="84"/>
      <c r="H17" s="84"/>
      <c r="I17" s="84"/>
      <c r="J17" s="84"/>
      <c r="K17" s="84"/>
      <c r="L17" s="84"/>
      <c r="M17" s="84"/>
      <c r="N17" s="84"/>
      <c r="O17" s="84"/>
      <c r="P17" s="84"/>
      <c r="Q17" s="263"/>
    </row>
    <row r="18" spans="1:17" ht="23.1" customHeight="1" x14ac:dyDescent="0.3">
      <c r="A18" s="293" t="s">
        <v>0</v>
      </c>
      <c r="B18" s="295" t="s">
        <v>1293</v>
      </c>
      <c r="C18" s="296"/>
      <c r="D18" s="296"/>
      <c r="E18" s="296"/>
      <c r="F18" s="296"/>
      <c r="G18" s="296"/>
      <c r="H18" s="296"/>
      <c r="I18" s="296"/>
      <c r="J18" s="296"/>
      <c r="K18" s="296"/>
      <c r="L18" s="296"/>
      <c r="M18" s="296"/>
      <c r="N18" s="296"/>
      <c r="O18" s="296"/>
      <c r="P18" s="296"/>
      <c r="Q18" s="297"/>
    </row>
    <row r="19" spans="1:17" ht="23.1" customHeight="1" x14ac:dyDescent="0.3">
      <c r="A19" s="264" t="s">
        <v>1</v>
      </c>
      <c r="B19" s="258" t="s">
        <v>1294</v>
      </c>
      <c r="C19" s="84"/>
      <c r="D19" s="84"/>
      <c r="E19" s="84"/>
      <c r="F19" s="84"/>
      <c r="G19" s="84"/>
      <c r="H19" s="84"/>
      <c r="I19" s="84"/>
      <c r="J19" s="84"/>
      <c r="K19" s="84"/>
      <c r="L19" s="84"/>
      <c r="M19" s="84"/>
      <c r="N19" s="84"/>
      <c r="O19" s="84"/>
      <c r="P19" s="84"/>
      <c r="Q19" s="263"/>
    </row>
    <row r="20" spans="1:17" ht="23.1" customHeight="1" x14ac:dyDescent="0.3">
      <c r="A20" s="293" t="s">
        <v>2</v>
      </c>
      <c r="B20" s="295" t="s">
        <v>1295</v>
      </c>
      <c r="C20" s="295"/>
      <c r="D20" s="295"/>
      <c r="E20" s="295"/>
      <c r="F20" s="296"/>
      <c r="G20" s="296"/>
      <c r="H20" s="296"/>
      <c r="I20" s="296"/>
      <c r="J20" s="296"/>
      <c r="K20" s="296"/>
      <c r="L20" s="296"/>
      <c r="M20" s="296"/>
      <c r="N20" s="296"/>
      <c r="O20" s="296"/>
      <c r="P20" s="296"/>
      <c r="Q20" s="297"/>
    </row>
    <row r="21" spans="1:17" ht="23.1" customHeight="1" x14ac:dyDescent="0.3">
      <c r="A21" s="264" t="s">
        <v>3</v>
      </c>
      <c r="B21" s="258" t="s">
        <v>1296</v>
      </c>
      <c r="C21" s="84"/>
      <c r="D21" s="84"/>
      <c r="E21" s="84"/>
      <c r="F21" s="84"/>
      <c r="G21" s="84"/>
      <c r="H21" s="84"/>
      <c r="I21" s="84"/>
      <c r="J21" s="84"/>
      <c r="K21" s="84"/>
      <c r="L21" s="84"/>
      <c r="M21" s="84"/>
      <c r="N21" s="84"/>
      <c r="O21" s="84"/>
      <c r="P21" s="84"/>
      <c r="Q21" s="263"/>
    </row>
    <row r="22" spans="1:17" ht="23.1" customHeight="1" x14ac:dyDescent="0.3">
      <c r="A22" s="459" t="s">
        <v>4</v>
      </c>
      <c r="B22" s="295" t="s">
        <v>1297</v>
      </c>
      <c r="C22" s="296"/>
      <c r="D22" s="296"/>
      <c r="E22" s="296"/>
      <c r="F22" s="296"/>
      <c r="G22" s="296"/>
      <c r="H22" s="296"/>
      <c r="I22" s="296"/>
      <c r="J22" s="296"/>
      <c r="K22" s="296"/>
      <c r="L22" s="296"/>
      <c r="M22" s="296"/>
      <c r="N22" s="296"/>
      <c r="O22" s="296"/>
      <c r="P22" s="296"/>
      <c r="Q22" s="297"/>
    </row>
    <row r="23" spans="1:17" ht="23.1" customHeight="1" x14ac:dyDescent="0.3">
      <c r="A23" s="264" t="s">
        <v>5</v>
      </c>
      <c r="B23" s="258" t="s">
        <v>1363</v>
      </c>
      <c r="C23" s="84"/>
      <c r="D23" s="84"/>
      <c r="E23" s="84"/>
      <c r="F23" s="84"/>
      <c r="G23" s="84"/>
      <c r="H23" s="84"/>
      <c r="I23" s="84"/>
      <c r="J23" s="84"/>
      <c r="K23" s="84"/>
      <c r="L23" s="84"/>
      <c r="M23" s="84"/>
      <c r="N23" s="84"/>
      <c r="O23" s="84"/>
      <c r="P23" s="84"/>
      <c r="Q23" s="263"/>
    </row>
    <row r="24" spans="1:17" ht="32.4" customHeight="1" x14ac:dyDescent="0.3">
      <c r="A24" s="459" t="s">
        <v>78</v>
      </c>
      <c r="B24" s="845" t="s">
        <v>1298</v>
      </c>
      <c r="C24" s="845"/>
      <c r="D24" s="845"/>
      <c r="E24" s="845"/>
      <c r="F24" s="845"/>
      <c r="G24" s="845"/>
      <c r="H24" s="845"/>
      <c r="I24" s="845"/>
      <c r="J24" s="845"/>
      <c r="K24" s="845"/>
      <c r="L24" s="845"/>
      <c r="M24" s="845"/>
      <c r="N24" s="845"/>
      <c r="O24" s="845"/>
      <c r="P24" s="845"/>
      <c r="Q24" s="846"/>
    </row>
    <row r="25" spans="1:17" ht="33.6" customHeight="1" x14ac:dyDescent="0.3">
      <c r="A25" s="264" t="s">
        <v>6</v>
      </c>
      <c r="B25" s="843" t="s">
        <v>1362</v>
      </c>
      <c r="C25" s="843"/>
      <c r="D25" s="843"/>
      <c r="E25" s="843"/>
      <c r="F25" s="843"/>
      <c r="G25" s="843"/>
      <c r="H25" s="843"/>
      <c r="I25" s="843"/>
      <c r="J25" s="843"/>
      <c r="K25" s="843"/>
      <c r="L25" s="843"/>
      <c r="M25" s="843"/>
      <c r="N25" s="843"/>
      <c r="O25" s="843"/>
      <c r="P25" s="843"/>
      <c r="Q25" s="844"/>
    </row>
    <row r="26" spans="1:17" ht="23.1" customHeight="1" x14ac:dyDescent="0.3">
      <c r="A26" s="293" t="s">
        <v>7</v>
      </c>
      <c r="B26" s="295" t="s">
        <v>1299</v>
      </c>
      <c r="C26" s="296"/>
      <c r="D26" s="296"/>
      <c r="E26" s="296"/>
      <c r="F26" s="296"/>
      <c r="G26" s="296"/>
      <c r="H26" s="296"/>
      <c r="I26" s="296"/>
      <c r="J26" s="296"/>
      <c r="K26" s="296"/>
      <c r="L26" s="296"/>
      <c r="M26" s="296"/>
      <c r="N26" s="296"/>
      <c r="O26" s="296"/>
      <c r="P26" s="296"/>
      <c r="Q26" s="297"/>
    </row>
    <row r="27" spans="1:17" ht="23.1" customHeight="1" x14ac:dyDescent="0.3">
      <c r="A27" s="293" t="s">
        <v>8</v>
      </c>
      <c r="B27" s="258" t="s">
        <v>1300</v>
      </c>
      <c r="C27" s="84"/>
      <c r="D27" s="84"/>
      <c r="E27" s="84"/>
      <c r="F27" s="84"/>
      <c r="G27" s="84"/>
      <c r="H27" s="84"/>
      <c r="I27" s="84"/>
      <c r="J27" s="84"/>
      <c r="K27" s="84"/>
      <c r="L27" s="84"/>
      <c r="M27" s="84"/>
      <c r="N27" s="84"/>
      <c r="O27" s="84"/>
      <c r="P27" s="84"/>
      <c r="Q27" s="263"/>
    </row>
    <row r="28" spans="1:17" ht="23.1" customHeight="1" x14ac:dyDescent="0.3">
      <c r="A28" s="293" t="s">
        <v>9</v>
      </c>
      <c r="B28" s="295" t="s">
        <v>1301</v>
      </c>
      <c r="C28" s="296"/>
      <c r="D28" s="296"/>
      <c r="E28" s="296"/>
      <c r="F28" s="296"/>
      <c r="G28" s="296"/>
      <c r="H28" s="296"/>
      <c r="I28" s="296"/>
      <c r="J28" s="296"/>
      <c r="K28" s="296"/>
      <c r="L28" s="296"/>
      <c r="M28" s="296"/>
      <c r="N28" s="296"/>
      <c r="O28" s="296"/>
      <c r="P28" s="296"/>
      <c r="Q28" s="297"/>
    </row>
    <row r="29" spans="1:17" ht="23.1" customHeight="1" x14ac:dyDescent="0.3">
      <c r="A29" s="293" t="s">
        <v>662</v>
      </c>
      <c r="B29" s="258" t="s">
        <v>1302</v>
      </c>
      <c r="C29" s="84"/>
      <c r="D29" s="84"/>
      <c r="E29" s="84"/>
      <c r="F29" s="84"/>
      <c r="G29" s="84"/>
      <c r="H29" s="84"/>
      <c r="I29" s="84"/>
      <c r="J29" s="84"/>
      <c r="K29" s="84"/>
      <c r="L29" s="84"/>
      <c r="M29" s="84"/>
      <c r="N29" s="84"/>
      <c r="O29" s="84"/>
      <c r="P29" s="84"/>
      <c r="Q29" s="263"/>
    </row>
    <row r="30" spans="1:17" ht="23.1" customHeight="1" x14ac:dyDescent="0.3">
      <c r="A30" s="293" t="s">
        <v>663</v>
      </c>
      <c r="B30" s="295" t="s">
        <v>1303</v>
      </c>
      <c r="C30" s="296"/>
      <c r="D30" s="296"/>
      <c r="E30" s="296"/>
      <c r="F30" s="296"/>
      <c r="G30" s="296"/>
      <c r="H30" s="296"/>
      <c r="I30" s="296"/>
      <c r="J30" s="296"/>
      <c r="K30" s="296"/>
      <c r="L30" s="296"/>
      <c r="M30" s="296"/>
      <c r="N30" s="296"/>
      <c r="O30" s="296"/>
      <c r="P30" s="296"/>
      <c r="Q30" s="297"/>
    </row>
    <row r="31" spans="1:17" ht="23.1" customHeight="1" x14ac:dyDescent="0.3">
      <c r="A31" s="594" t="s">
        <v>849</v>
      </c>
      <c r="B31" s="258" t="s">
        <v>1355</v>
      </c>
      <c r="C31" s="301"/>
      <c r="D31" s="84"/>
      <c r="E31" s="84"/>
      <c r="F31" s="84"/>
      <c r="G31" s="84"/>
      <c r="H31" s="84"/>
      <c r="I31" s="84"/>
      <c r="J31" s="84"/>
      <c r="K31" s="84"/>
      <c r="L31" s="84"/>
      <c r="M31" s="84"/>
      <c r="N31" s="84"/>
      <c r="O31" s="84"/>
      <c r="P31" s="84"/>
      <c r="Q31" s="263"/>
    </row>
    <row r="32" spans="1:17" ht="23.1" customHeight="1" x14ac:dyDescent="0.3">
      <c r="A32" s="594" t="s">
        <v>850</v>
      </c>
      <c r="B32" s="295" t="s">
        <v>1356</v>
      </c>
      <c r="C32" s="302"/>
      <c r="D32" s="296"/>
      <c r="E32" s="296"/>
      <c r="F32" s="296"/>
      <c r="G32" s="296"/>
      <c r="H32" s="296"/>
      <c r="I32" s="296"/>
      <c r="J32" s="296"/>
      <c r="K32" s="296"/>
      <c r="L32" s="296"/>
      <c r="M32" s="296"/>
      <c r="N32" s="296"/>
      <c r="O32" s="296"/>
      <c r="P32" s="296"/>
      <c r="Q32" s="297"/>
    </row>
    <row r="33" spans="1:17" ht="23.1" customHeight="1" x14ac:dyDescent="0.3">
      <c r="A33" s="594" t="s">
        <v>664</v>
      </c>
      <c r="B33" s="265" t="s">
        <v>1357</v>
      </c>
      <c r="C33" s="303"/>
      <c r="D33" s="266"/>
      <c r="E33" s="266"/>
      <c r="F33" s="266"/>
      <c r="G33" s="266"/>
      <c r="H33" s="266"/>
      <c r="I33" s="266"/>
      <c r="J33" s="266"/>
      <c r="K33" s="266"/>
      <c r="L33" s="266"/>
      <c r="M33" s="266"/>
      <c r="N33" s="266"/>
      <c r="O33" s="266"/>
      <c r="P33" s="266"/>
      <c r="Q33" s="267"/>
    </row>
    <row r="34" spans="1:17" x14ac:dyDescent="0.25">
      <c r="A34" s="595"/>
    </row>
    <row r="35" spans="1:17" x14ac:dyDescent="0.25">
      <c r="A35" s="595"/>
    </row>
  </sheetData>
  <mergeCells count="3">
    <mergeCell ref="B7:Q7"/>
    <mergeCell ref="B25:Q25"/>
    <mergeCell ref="B24:Q24"/>
  </mergeCells>
  <phoneticPr fontId="7" type="noConversion"/>
  <hyperlinks>
    <hyperlink ref="B7" r:id="rId1" display="Tabuľky_VVŠ_2007_prázdne.xls"/>
    <hyperlink ref="A9" location="'T3-Výnosy'!A1" display="Tabuľka 3"/>
    <hyperlink ref="A8" location="'T2-Ostatné dot mimo MŠ SR'!A1" display="Tabuľka 2"/>
    <hyperlink ref="A11" location="'T4-Výnosy zo školného'!A1" display="Tabuľka 4"/>
    <hyperlink ref="A7" location="'T1-Dotácie podľa DZ'!A1" display="Tabuľka 1"/>
    <hyperlink ref="A12" location="'T5 - Analýza nákladov'!A1" display="Tabuľka 5"/>
    <hyperlink ref="A14" location="'T6-Zamestnanci_a_mzdy'!A1" display="Tabuľka 6"/>
    <hyperlink ref="A17" location="'T8-Soc_štipendiá'!A1" display="Tabuľka 8"/>
    <hyperlink ref="A18" location="'T9_ŠD '!A1" display="Tabuľka 9"/>
    <hyperlink ref="A19" location="'T10-ŠJ '!A1" display="Tabuľka 10"/>
    <hyperlink ref="A20" location="'T11-Zdroje KV'!A1" display="Tabuľka 11"/>
    <hyperlink ref="A21" location="'T12-KV'!A1" display="Tabuľka 12"/>
    <hyperlink ref="A22" location="'T13-Fondy'!A1" display="Tabuľka 13"/>
    <hyperlink ref="A23" location="'T16 - Štruktúra hotovosti'!A1" display="Tabuľka 16"/>
    <hyperlink ref="A24" location="'T17-Dotácie zo ŠF EU'!A1" display="Tabuľka 17"/>
    <hyperlink ref="A25" location="'T18-Ostatné dotacie z kap MŠ SR'!A1" display="Tabuľka 18"/>
    <hyperlink ref="A26" location="'T19-Štip_ z vlastných '!A1" display="Tabuľka 19"/>
    <hyperlink ref="A27" location="'T20_motivačné štipendiá_nová'!A1" display="Tabuľka 20"/>
    <hyperlink ref="A28" location="'T21-štruktúra_384'!A1" display="Tabuľka 21"/>
    <hyperlink ref="A5" location="Súvzťažnosti!A1" display="Súvzťažnosti"/>
    <hyperlink ref="A4" location="Vysvetlivky!A1" display="Vysvetlivky"/>
    <hyperlink ref="A29" location="T22_Výnosy_soc_oblasť!Oblasť_tlače" display="Tabuľka_22"/>
    <hyperlink ref="A30" location="T23_Náklady_soc_oblasť!A1" display="Tabuľka_­23"/>
    <hyperlink ref="A33" location="'T25_Pasíva '!A1" display="'Tabuľka_25"/>
    <hyperlink ref="A16" location="'T7_Doktorandi '!A1" display="Tabuľka 7"/>
    <hyperlink ref="A31" location="T24a_Aktíva_1!A1" display="Tabuľka 24a"/>
    <hyperlink ref="A32" location="T24b_Aktíva_2!A1" display="Tabuľka 24b"/>
    <hyperlink ref="A6" location="'Kódy z CRŠ'!A1" display="Kódy z CRŠ"/>
    <hyperlink ref="A15" location="'T6a-Zamestnanci_a_mzdy (ženy)'!A1" display="Tabuľka 6a"/>
    <hyperlink ref="A13" location="'T5a - Náklady '!A1" display="Tabuľka 5a"/>
    <hyperlink ref="A10" location="'T3a-Výnosy'!A1" display="Tabuľka 3a"/>
  </hyperlinks>
  <pageMargins left="0.70866141732283472" right="0.43307086614173229" top="0.47244094488188981" bottom="0.23622047244094491" header="0.23622047244094491" footer="0.19685039370078741"/>
  <pageSetup paperSize="9" scale="7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75" zoomScaleNormal="75" workbookViewId="0">
      <selection activeCell="F13" sqref="F13"/>
    </sheetView>
  </sheetViews>
  <sheetFormatPr defaultColWidth="9.109375" defaultRowHeight="15.6" x14ac:dyDescent="0.3"/>
  <cols>
    <col min="1" max="1" width="7.88671875" style="3" customWidth="1"/>
    <col min="2" max="2" width="89" style="6" customWidth="1"/>
    <col min="3" max="3" width="16.88671875" style="1" customWidth="1"/>
    <col min="4" max="4" width="17.33203125" style="1" customWidth="1"/>
    <col min="5" max="5" width="10" style="1" customWidth="1"/>
    <col min="6" max="9" width="9.109375" style="1"/>
    <col min="10" max="10" width="37" style="1" customWidth="1"/>
    <col min="11" max="16384" width="9.109375" style="1"/>
  </cols>
  <sheetData>
    <row r="1" spans="1:10" ht="45.75" customHeight="1" thickBot="1" x14ac:dyDescent="0.35">
      <c r="A1" s="865" t="s">
        <v>1261</v>
      </c>
      <c r="B1" s="866"/>
      <c r="C1" s="866"/>
      <c r="D1" s="867"/>
    </row>
    <row r="2" spans="1:10" ht="37.5" customHeight="1" x14ac:dyDescent="0.3">
      <c r="A2" s="861" t="s">
        <v>1470</v>
      </c>
      <c r="B2" s="862"/>
      <c r="C2" s="862"/>
      <c r="D2" s="863"/>
    </row>
    <row r="3" spans="1:10" s="10" customFormat="1" ht="31.2" x14ac:dyDescent="0.3">
      <c r="A3" s="528" t="s">
        <v>227</v>
      </c>
      <c r="B3" s="530" t="s">
        <v>360</v>
      </c>
      <c r="C3" s="529">
        <v>2014</v>
      </c>
      <c r="D3" s="441">
        <v>2015</v>
      </c>
    </row>
    <row r="4" spans="1:10" s="10" customFormat="1" x14ac:dyDescent="0.3">
      <c r="A4" s="528"/>
      <c r="B4" s="530"/>
      <c r="C4" s="529" t="s">
        <v>314</v>
      </c>
      <c r="D4" s="441" t="s">
        <v>315</v>
      </c>
      <c r="F4" s="87"/>
    </row>
    <row r="5" spans="1:10" x14ac:dyDescent="0.3">
      <c r="A5" s="33">
        <v>1</v>
      </c>
      <c r="B5" s="347" t="s">
        <v>1120</v>
      </c>
      <c r="C5" s="51">
        <f>+SUM(C6:C10)</f>
        <v>1454665.6</v>
      </c>
      <c r="D5" s="680">
        <f>+SUM(D6:D10)</f>
        <v>1424637.91</v>
      </c>
      <c r="E5" s="10"/>
      <c r="F5" s="462"/>
      <c r="G5" s="292"/>
      <c r="H5" s="292"/>
    </row>
    <row r="6" spans="1:10" x14ac:dyDescent="0.3">
      <c r="A6" s="33">
        <v>2</v>
      </c>
      <c r="B6" s="348" t="s">
        <v>1443</v>
      </c>
      <c r="C6" s="53">
        <v>0</v>
      </c>
      <c r="D6" s="681">
        <v>2145</v>
      </c>
      <c r="E6" s="460"/>
      <c r="F6" s="10"/>
      <c r="G6" s="292"/>
      <c r="J6" s="276"/>
    </row>
    <row r="7" spans="1:10" x14ac:dyDescent="0.3">
      <c r="A7" s="33">
        <v>3</v>
      </c>
      <c r="B7" s="348" t="s">
        <v>1129</v>
      </c>
      <c r="C7" s="140">
        <v>273501.57</v>
      </c>
      <c r="D7" s="682">
        <v>280780</v>
      </c>
      <c r="G7" s="292"/>
    </row>
    <row r="8" spans="1:10" x14ac:dyDescent="0.3">
      <c r="A8" s="33">
        <v>4</v>
      </c>
      <c r="B8" s="348" t="s">
        <v>1440</v>
      </c>
      <c r="C8" s="140">
        <v>11400</v>
      </c>
      <c r="D8" s="682">
        <v>1000</v>
      </c>
      <c r="G8" s="292"/>
    </row>
    <row r="9" spans="1:10" x14ac:dyDescent="0.3">
      <c r="A9" s="289">
        <v>5</v>
      </c>
      <c r="B9" s="348" t="s">
        <v>1130</v>
      </c>
      <c r="C9" s="140">
        <v>1169764.03</v>
      </c>
      <c r="D9" s="682">
        <v>1140712.9099999999</v>
      </c>
      <c r="G9" s="292"/>
    </row>
    <row r="10" spans="1:10" ht="18.600000000000001" x14ac:dyDescent="0.3">
      <c r="A10" s="289">
        <v>6</v>
      </c>
      <c r="B10" s="409" t="s">
        <v>1262</v>
      </c>
      <c r="C10" s="140">
        <v>0</v>
      </c>
      <c r="D10" s="682">
        <v>0</v>
      </c>
      <c r="G10" s="292"/>
    </row>
    <row r="11" spans="1:10" x14ac:dyDescent="0.3">
      <c r="A11" s="33">
        <v>7</v>
      </c>
      <c r="B11" s="46" t="s">
        <v>1121</v>
      </c>
      <c r="C11" s="626">
        <f>SUM(C12:C17)</f>
        <v>368082.01999999996</v>
      </c>
      <c r="D11" s="683">
        <f>SUM(D12:D17)</f>
        <v>342121.7</v>
      </c>
    </row>
    <row r="12" spans="1:10" x14ac:dyDescent="0.3">
      <c r="A12" s="33">
        <v>8</v>
      </c>
      <c r="B12" s="27" t="s">
        <v>1008</v>
      </c>
      <c r="C12" s="53">
        <v>185286.08</v>
      </c>
      <c r="D12" s="681">
        <v>174576</v>
      </c>
    </row>
    <row r="13" spans="1:10" x14ac:dyDescent="0.3">
      <c r="A13" s="33">
        <v>9</v>
      </c>
      <c r="B13" s="27" t="s">
        <v>1009</v>
      </c>
      <c r="C13" s="53">
        <v>108821</v>
      </c>
      <c r="D13" s="681">
        <v>89907</v>
      </c>
    </row>
    <row r="14" spans="1:10" x14ac:dyDescent="0.3">
      <c r="A14" s="33">
        <v>10</v>
      </c>
      <c r="B14" s="27" t="s">
        <v>1010</v>
      </c>
      <c r="C14" s="53">
        <v>14705</v>
      </c>
      <c r="D14" s="681">
        <v>14025</v>
      </c>
      <c r="E14" s="276"/>
    </row>
    <row r="15" spans="1:10" x14ac:dyDescent="0.3">
      <c r="A15" s="33">
        <v>11</v>
      </c>
      <c r="B15" s="47" t="s">
        <v>1137</v>
      </c>
      <c r="C15" s="53">
        <v>59269.94</v>
      </c>
      <c r="D15" s="681">
        <v>63367.7</v>
      </c>
      <c r="E15" s="276" t="s">
        <v>1263</v>
      </c>
    </row>
    <row r="16" spans="1:10" ht="31.2" x14ac:dyDescent="0.3">
      <c r="A16" s="33">
        <v>12</v>
      </c>
      <c r="B16" s="47" t="s">
        <v>1246</v>
      </c>
      <c r="C16" s="684" t="s">
        <v>345</v>
      </c>
      <c r="D16" s="681">
        <v>180</v>
      </c>
      <c r="F16" s="285"/>
      <c r="G16" s="285"/>
      <c r="H16" s="285"/>
      <c r="J16" s="461"/>
    </row>
    <row r="17" spans="1:10" x14ac:dyDescent="0.3">
      <c r="A17" s="33">
        <v>13</v>
      </c>
      <c r="B17" s="47" t="s">
        <v>1247</v>
      </c>
      <c r="C17" s="684" t="s">
        <v>345</v>
      </c>
      <c r="D17" s="681">
        <v>66</v>
      </c>
      <c r="F17" s="285"/>
      <c r="G17" s="285"/>
      <c r="H17" s="285"/>
      <c r="J17" s="461"/>
    </row>
    <row r="18" spans="1:10" x14ac:dyDescent="0.3">
      <c r="A18" s="33">
        <v>14</v>
      </c>
      <c r="B18" s="64" t="s">
        <v>270</v>
      </c>
      <c r="C18" s="626">
        <f>(C6+C7)*0.2</f>
        <v>54700.314000000006</v>
      </c>
      <c r="D18" s="683">
        <f>(D6+D7)*0.2</f>
        <v>56585</v>
      </c>
    </row>
    <row r="19" spans="1:10" ht="16.2" thickBot="1" x14ac:dyDescent="0.35">
      <c r="A19" s="34">
        <v>15</v>
      </c>
      <c r="B19" s="65" t="s">
        <v>366</v>
      </c>
      <c r="C19" s="685">
        <v>55070.33</v>
      </c>
      <c r="D19" s="686">
        <v>56585</v>
      </c>
    </row>
    <row r="20" spans="1:10" x14ac:dyDescent="0.3">
      <c r="B20" s="9"/>
    </row>
    <row r="21" spans="1:10" ht="18.600000000000001" x14ac:dyDescent="0.3">
      <c r="A21" s="364"/>
      <c r="B21" s="498" t="s">
        <v>1248</v>
      </c>
    </row>
    <row r="22" spans="1:10" x14ac:dyDescent="0.3">
      <c r="B22" s="453"/>
    </row>
    <row r="23" spans="1:10" ht="31.2" x14ac:dyDescent="0.3">
      <c r="B23" s="454" t="s">
        <v>1464</v>
      </c>
    </row>
    <row r="24" spans="1:10" x14ac:dyDescent="0.3">
      <c r="B24" s="9"/>
    </row>
    <row r="25" spans="1:10" x14ac:dyDescent="0.3">
      <c r="B25" s="9"/>
    </row>
    <row r="26" spans="1:10" x14ac:dyDescent="0.3">
      <c r="B26" s="9"/>
    </row>
    <row r="27" spans="1:10" x14ac:dyDescent="0.3">
      <c r="B27" s="9"/>
    </row>
    <row r="28" spans="1:10" x14ac:dyDescent="0.3">
      <c r="B28" s="9"/>
    </row>
  </sheetData>
  <mergeCells count="2">
    <mergeCell ref="A1:D1"/>
    <mergeCell ref="A2:D2"/>
  </mergeCells>
  <pageMargins left="0.70866141732283472" right="0.2" top="0.74803149606299213" bottom="0.74803149606299213" header="0.31496062992125984" footer="0.31496062992125984"/>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993"/>
  <sheetViews>
    <sheetView zoomScale="75" zoomScaleNormal="75" zoomScaleSheetLayoutView="80" workbookViewId="0">
      <pane xSplit="2" ySplit="5" topLeftCell="C85" activePane="bottomRight" state="frozen"/>
      <selection pane="topRight" activeCell="C1" sqref="C1"/>
      <selection pane="bottomLeft" activeCell="A6" sqref="A6"/>
      <selection pane="bottomRight" activeCell="E89" sqref="E89"/>
    </sheetView>
  </sheetViews>
  <sheetFormatPr defaultColWidth="9.109375" defaultRowHeight="15.6" x14ac:dyDescent="0.3"/>
  <cols>
    <col min="1" max="1" width="8.44140625" style="3" customWidth="1"/>
    <col min="2" max="2" width="74.109375" style="130" customWidth="1"/>
    <col min="3" max="3" width="18" style="1" customWidth="1"/>
    <col min="4" max="7" width="17" style="1" customWidth="1"/>
    <col min="8" max="8" width="18" style="1" customWidth="1"/>
    <col min="9" max="9" width="14" style="1" bestFit="1" customWidth="1"/>
    <col min="10" max="16384" width="9.109375" style="1"/>
  </cols>
  <sheetData>
    <row r="1" spans="1:8" ht="35.1" customHeight="1" thickBot="1" x14ac:dyDescent="0.35">
      <c r="A1" s="902" t="s">
        <v>1264</v>
      </c>
      <c r="B1" s="903"/>
      <c r="C1" s="903"/>
      <c r="D1" s="903"/>
      <c r="E1" s="903"/>
      <c r="F1" s="903"/>
      <c r="G1" s="903"/>
      <c r="H1" s="904"/>
    </row>
    <row r="2" spans="1:8" ht="32.4" customHeight="1" x14ac:dyDescent="0.3">
      <c r="A2" s="905" t="s">
        <v>1470</v>
      </c>
      <c r="B2" s="906"/>
      <c r="C2" s="906"/>
      <c r="D2" s="906"/>
      <c r="E2" s="906"/>
      <c r="F2" s="906"/>
      <c r="G2" s="906"/>
      <c r="H2" s="907"/>
    </row>
    <row r="3" spans="1:8" s="10" customFormat="1" ht="31.5" customHeight="1" x14ac:dyDescent="0.3">
      <c r="A3" s="880" t="s">
        <v>227</v>
      </c>
      <c r="B3" s="881" t="s">
        <v>360</v>
      </c>
      <c r="C3" s="908">
        <v>2014</v>
      </c>
      <c r="D3" s="908"/>
      <c r="E3" s="908">
        <v>2015</v>
      </c>
      <c r="F3" s="908"/>
      <c r="G3" s="883" t="s">
        <v>1259</v>
      </c>
      <c r="H3" s="885"/>
    </row>
    <row r="4" spans="1:8" ht="31.5" customHeight="1" x14ac:dyDescent="0.3">
      <c r="A4" s="880"/>
      <c r="B4" s="882"/>
      <c r="C4" s="570" t="s">
        <v>361</v>
      </c>
      <c r="D4" s="570" t="s">
        <v>362</v>
      </c>
      <c r="E4" s="570" t="s">
        <v>361</v>
      </c>
      <c r="F4" s="570" t="s">
        <v>362</v>
      </c>
      <c r="G4" s="570" t="s">
        <v>361</v>
      </c>
      <c r="H4" s="571" t="s">
        <v>362</v>
      </c>
    </row>
    <row r="5" spans="1:8" x14ac:dyDescent="0.3">
      <c r="A5" s="33"/>
      <c r="B5" s="408"/>
      <c r="C5" s="40" t="s">
        <v>314</v>
      </c>
      <c r="D5" s="40" t="s">
        <v>315</v>
      </c>
      <c r="E5" s="40" t="s">
        <v>316</v>
      </c>
      <c r="F5" s="40" t="s">
        <v>323</v>
      </c>
      <c r="G5" s="40" t="s">
        <v>34</v>
      </c>
      <c r="H5" s="78" t="s">
        <v>35</v>
      </c>
    </row>
    <row r="6" spans="1:8" x14ac:dyDescent="0.3">
      <c r="A6" s="33">
        <v>1</v>
      </c>
      <c r="B6" s="406" t="s">
        <v>1067</v>
      </c>
      <c r="C6" s="626">
        <f>SUM(C7:C18)</f>
        <v>1065028.5899999999</v>
      </c>
      <c r="D6" s="626">
        <f>SUM(D7:D18)</f>
        <v>6601.59</v>
      </c>
      <c r="E6" s="626">
        <f>SUM(E7:E18)</f>
        <v>1074585.22</v>
      </c>
      <c r="F6" s="626">
        <f>SUM(F7:F18)</f>
        <v>8671.65</v>
      </c>
      <c r="G6" s="626">
        <f>E6-C6</f>
        <v>9556.6300000001211</v>
      </c>
      <c r="H6" s="634">
        <f>F6-D6</f>
        <v>2070.0599999999995</v>
      </c>
    </row>
    <row r="7" spans="1:8" ht="17.25" customHeight="1" x14ac:dyDescent="0.3">
      <c r="A7" s="33">
        <f>A6+1</f>
        <v>2</v>
      </c>
      <c r="B7" s="403" t="s">
        <v>1032</v>
      </c>
      <c r="C7" s="53">
        <v>316828.71999999997</v>
      </c>
      <c r="D7" s="53">
        <v>0</v>
      </c>
      <c r="E7" s="53">
        <v>211030.86</v>
      </c>
      <c r="F7" s="53">
        <v>692.83</v>
      </c>
      <c r="G7" s="687">
        <f>E7-C7</f>
        <v>-105797.85999999999</v>
      </c>
      <c r="H7" s="688">
        <f>F7-D7</f>
        <v>692.83</v>
      </c>
    </row>
    <row r="8" spans="1:8" ht="30.6" customHeight="1" x14ac:dyDescent="0.3">
      <c r="A8" s="33">
        <f t="shared" ref="A8:A71" si="0">A7+1</f>
        <v>3</v>
      </c>
      <c r="B8" s="407" t="s">
        <v>122</v>
      </c>
      <c r="C8" s="53">
        <v>8192.43</v>
      </c>
      <c r="D8" s="53">
        <v>48</v>
      </c>
      <c r="E8" s="53">
        <v>12988.15</v>
      </c>
      <c r="F8" s="53">
        <v>0</v>
      </c>
      <c r="G8" s="687">
        <f t="shared" ref="G8:H71" si="1">E8-C8</f>
        <v>4795.7199999999993</v>
      </c>
      <c r="H8" s="688">
        <f t="shared" si="1"/>
        <v>-48</v>
      </c>
    </row>
    <row r="9" spans="1:8" x14ac:dyDescent="0.3">
      <c r="A9" s="33">
        <f t="shared" si="0"/>
        <v>4</v>
      </c>
      <c r="B9" s="403" t="s">
        <v>1033</v>
      </c>
      <c r="C9" s="53">
        <v>42420.09</v>
      </c>
      <c r="D9" s="53">
        <v>139.5</v>
      </c>
      <c r="E9" s="53">
        <v>17315.11</v>
      </c>
      <c r="F9" s="53">
        <v>124.4</v>
      </c>
      <c r="G9" s="687">
        <f t="shared" si="1"/>
        <v>-25104.979999999996</v>
      </c>
      <c r="H9" s="688">
        <f t="shared" si="1"/>
        <v>-15.099999999999994</v>
      </c>
    </row>
    <row r="10" spans="1:8" x14ac:dyDescent="0.3">
      <c r="A10" s="33">
        <f t="shared" si="0"/>
        <v>5</v>
      </c>
      <c r="B10" s="403" t="s">
        <v>1034</v>
      </c>
      <c r="C10" s="53">
        <v>5489.27</v>
      </c>
      <c r="D10" s="53">
        <v>0</v>
      </c>
      <c r="E10" s="53">
        <v>8106.57</v>
      </c>
      <c r="F10" s="53">
        <v>11.95</v>
      </c>
      <c r="G10" s="687">
        <f t="shared" si="1"/>
        <v>2617.2999999999993</v>
      </c>
      <c r="H10" s="688">
        <f t="shared" si="1"/>
        <v>11.95</v>
      </c>
    </row>
    <row r="11" spans="1:8" x14ac:dyDescent="0.3">
      <c r="A11" s="33">
        <f t="shared" si="0"/>
        <v>6</v>
      </c>
      <c r="B11" s="403" t="s">
        <v>1035</v>
      </c>
      <c r="C11" s="53">
        <v>23809.01</v>
      </c>
      <c r="D11" s="53">
        <v>96</v>
      </c>
      <c r="E11" s="53">
        <v>19150.330000000002</v>
      </c>
      <c r="F11" s="53">
        <v>0</v>
      </c>
      <c r="G11" s="687">
        <f t="shared" si="1"/>
        <v>-4658.6799999999967</v>
      </c>
      <c r="H11" s="688">
        <f t="shared" si="1"/>
        <v>-96</v>
      </c>
    </row>
    <row r="12" spans="1:8" x14ac:dyDescent="0.3">
      <c r="A12" s="33">
        <f t="shared" si="0"/>
        <v>7</v>
      </c>
      <c r="B12" s="403" t="s">
        <v>1036</v>
      </c>
      <c r="C12" s="53">
        <v>17768.39</v>
      </c>
      <c r="D12" s="53">
        <v>596</v>
      </c>
      <c r="E12" s="53">
        <v>20993.05</v>
      </c>
      <c r="F12" s="53">
        <v>339.19</v>
      </c>
      <c r="G12" s="687">
        <f t="shared" si="1"/>
        <v>3224.66</v>
      </c>
      <c r="H12" s="688">
        <f t="shared" si="1"/>
        <v>-256.81</v>
      </c>
    </row>
    <row r="13" spans="1:8" ht="31.2" x14ac:dyDescent="0.3">
      <c r="A13" s="33">
        <f t="shared" si="0"/>
        <v>8</v>
      </c>
      <c r="B13" s="403" t="s">
        <v>123</v>
      </c>
      <c r="C13" s="53">
        <v>3696.25</v>
      </c>
      <c r="D13" s="53">
        <v>0</v>
      </c>
      <c r="E13" s="53">
        <v>5133.12</v>
      </c>
      <c r="F13" s="53">
        <v>11</v>
      </c>
      <c r="G13" s="687">
        <f t="shared" si="1"/>
        <v>1436.87</v>
      </c>
      <c r="H13" s="688">
        <f t="shared" si="1"/>
        <v>11</v>
      </c>
    </row>
    <row r="14" spans="1:8" x14ac:dyDescent="0.3">
      <c r="A14" s="33">
        <f t="shared" si="0"/>
        <v>9</v>
      </c>
      <c r="B14" s="403" t="s">
        <v>124</v>
      </c>
      <c r="C14" s="53">
        <v>100717.9</v>
      </c>
      <c r="D14" s="53">
        <v>5161.05</v>
      </c>
      <c r="E14" s="53">
        <v>82520.55</v>
      </c>
      <c r="F14" s="53">
        <v>5764.16</v>
      </c>
      <c r="G14" s="687">
        <f t="shared" si="1"/>
        <v>-18197.349999999991</v>
      </c>
      <c r="H14" s="688">
        <f t="shared" si="1"/>
        <v>603.10999999999967</v>
      </c>
    </row>
    <row r="15" spans="1:8" x14ac:dyDescent="0.3">
      <c r="A15" s="33">
        <f t="shared" si="0"/>
        <v>10</v>
      </c>
      <c r="B15" s="409" t="s">
        <v>125</v>
      </c>
      <c r="C15" s="53">
        <v>201733.19</v>
      </c>
      <c r="D15" s="53">
        <v>148</v>
      </c>
      <c r="E15" s="53">
        <v>118891.66</v>
      </c>
      <c r="F15" s="53">
        <v>525.67999999999995</v>
      </c>
      <c r="G15" s="687">
        <f t="shared" si="1"/>
        <v>-82841.53</v>
      </c>
      <c r="H15" s="688">
        <f t="shared" si="1"/>
        <v>377.67999999999995</v>
      </c>
    </row>
    <row r="16" spans="1:8" ht="16.2" customHeight="1" x14ac:dyDescent="0.3">
      <c r="A16" s="33">
        <f t="shared" si="0"/>
        <v>11</v>
      </c>
      <c r="B16" s="403" t="s">
        <v>126</v>
      </c>
      <c r="C16" s="53">
        <v>203522.2</v>
      </c>
      <c r="D16" s="53">
        <v>0</v>
      </c>
      <c r="E16" s="53">
        <v>339336.62</v>
      </c>
      <c r="F16" s="53">
        <v>0</v>
      </c>
      <c r="G16" s="687">
        <f t="shared" si="1"/>
        <v>135814.41999999998</v>
      </c>
      <c r="H16" s="688">
        <f t="shared" si="1"/>
        <v>0</v>
      </c>
    </row>
    <row r="17" spans="1:8" x14ac:dyDescent="0.3">
      <c r="A17" s="33">
        <f t="shared" si="0"/>
        <v>12</v>
      </c>
      <c r="B17" s="409" t="s">
        <v>873</v>
      </c>
      <c r="C17" s="53">
        <v>119972.95</v>
      </c>
      <c r="D17" s="53">
        <v>124.86</v>
      </c>
      <c r="E17" s="53">
        <v>109223.77</v>
      </c>
      <c r="F17" s="53">
        <v>689.5</v>
      </c>
      <c r="G17" s="687">
        <f t="shared" si="1"/>
        <v>-10749.179999999993</v>
      </c>
      <c r="H17" s="688">
        <f t="shared" si="1"/>
        <v>564.64</v>
      </c>
    </row>
    <row r="18" spans="1:8" x14ac:dyDescent="0.3">
      <c r="A18" s="33">
        <f t="shared" si="0"/>
        <v>13</v>
      </c>
      <c r="B18" s="403" t="s">
        <v>1037</v>
      </c>
      <c r="C18" s="53">
        <v>20878.189999999999</v>
      </c>
      <c r="D18" s="53">
        <v>288.18</v>
      </c>
      <c r="E18" s="53">
        <v>129895.43</v>
      </c>
      <c r="F18" s="53">
        <v>512.94000000000005</v>
      </c>
      <c r="G18" s="687">
        <f t="shared" si="1"/>
        <v>109017.23999999999</v>
      </c>
      <c r="H18" s="688">
        <f t="shared" si="1"/>
        <v>224.76000000000005</v>
      </c>
    </row>
    <row r="19" spans="1:8" x14ac:dyDescent="0.3">
      <c r="A19" s="33">
        <f t="shared" si="0"/>
        <v>14</v>
      </c>
      <c r="B19" s="406" t="s">
        <v>1068</v>
      </c>
      <c r="C19" s="626">
        <f>SUM(C20:C25)</f>
        <v>226981.01</v>
      </c>
      <c r="D19" s="626">
        <f>SUM(D20:D25)</f>
        <v>1888.8700000000001</v>
      </c>
      <c r="E19" s="626">
        <f>SUM(E20:E25)</f>
        <v>254368.66</v>
      </c>
      <c r="F19" s="626">
        <f>SUM(F20:F25)</f>
        <v>4782.8999999999996</v>
      </c>
      <c r="G19" s="626">
        <f t="shared" si="1"/>
        <v>27387.649999999994</v>
      </c>
      <c r="H19" s="634">
        <f t="shared" si="1"/>
        <v>2894.0299999999997</v>
      </c>
    </row>
    <row r="20" spans="1:8" x14ac:dyDescent="0.3">
      <c r="A20" s="33">
        <f t="shared" si="0"/>
        <v>15</v>
      </c>
      <c r="B20" s="403" t="s">
        <v>1038</v>
      </c>
      <c r="C20" s="53">
        <v>115450.46</v>
      </c>
      <c r="D20" s="53">
        <v>1071.6500000000001</v>
      </c>
      <c r="E20" s="53">
        <v>114638.8</v>
      </c>
      <c r="F20" s="53">
        <v>2399.91</v>
      </c>
      <c r="G20" s="687">
        <f t="shared" si="1"/>
        <v>-811.66000000000349</v>
      </c>
      <c r="H20" s="688">
        <f t="shared" si="1"/>
        <v>1328.2599999999998</v>
      </c>
    </row>
    <row r="21" spans="1:8" x14ac:dyDescent="0.3">
      <c r="A21" s="33">
        <f t="shared" si="0"/>
        <v>16</v>
      </c>
      <c r="B21" s="403" t="s">
        <v>1039</v>
      </c>
      <c r="C21" s="53">
        <v>93269.35</v>
      </c>
      <c r="D21" s="53">
        <v>606</v>
      </c>
      <c r="E21" s="53">
        <v>108000.05</v>
      </c>
      <c r="F21" s="53">
        <v>1891</v>
      </c>
      <c r="G21" s="687">
        <f t="shared" si="1"/>
        <v>14730.699999999997</v>
      </c>
      <c r="H21" s="688">
        <f t="shared" si="1"/>
        <v>1285</v>
      </c>
    </row>
    <row r="22" spans="1:8" x14ac:dyDescent="0.3">
      <c r="A22" s="33">
        <f t="shared" si="0"/>
        <v>17</v>
      </c>
      <c r="B22" s="403" t="s">
        <v>1040</v>
      </c>
      <c r="C22" s="53">
        <v>6616.34</v>
      </c>
      <c r="D22" s="53">
        <v>55</v>
      </c>
      <c r="E22" s="53">
        <v>12321.5</v>
      </c>
      <c r="F22" s="53">
        <v>319.83999999999997</v>
      </c>
      <c r="G22" s="687">
        <f t="shared" si="1"/>
        <v>5705.16</v>
      </c>
      <c r="H22" s="688">
        <f t="shared" si="1"/>
        <v>264.83999999999997</v>
      </c>
    </row>
    <row r="23" spans="1:8" x14ac:dyDescent="0.3">
      <c r="A23" s="33">
        <f t="shared" si="0"/>
        <v>18</v>
      </c>
      <c r="B23" s="403" t="s">
        <v>1041</v>
      </c>
      <c r="C23" s="53">
        <v>11644.86</v>
      </c>
      <c r="D23" s="53">
        <v>156.22</v>
      </c>
      <c r="E23" s="53">
        <v>19408.310000000001</v>
      </c>
      <c r="F23" s="53">
        <v>172.15</v>
      </c>
      <c r="G23" s="687">
        <f t="shared" si="1"/>
        <v>7763.4500000000007</v>
      </c>
      <c r="H23" s="688">
        <f t="shared" si="1"/>
        <v>15.930000000000007</v>
      </c>
    </row>
    <row r="24" spans="1:8" x14ac:dyDescent="0.3">
      <c r="A24" s="33">
        <f t="shared" si="0"/>
        <v>19</v>
      </c>
      <c r="B24" s="403" t="s">
        <v>1042</v>
      </c>
      <c r="C24" s="53">
        <v>0</v>
      </c>
      <c r="D24" s="53">
        <v>0</v>
      </c>
      <c r="E24" s="53">
        <v>0</v>
      </c>
      <c r="F24" s="53">
        <v>0</v>
      </c>
      <c r="G24" s="687">
        <f t="shared" si="1"/>
        <v>0</v>
      </c>
      <c r="H24" s="688">
        <f t="shared" si="1"/>
        <v>0</v>
      </c>
    </row>
    <row r="25" spans="1:8" x14ac:dyDescent="0.3">
      <c r="A25" s="33">
        <f t="shared" si="0"/>
        <v>20</v>
      </c>
      <c r="B25" s="403" t="s">
        <v>851</v>
      </c>
      <c r="C25" s="53">
        <v>0</v>
      </c>
      <c r="D25" s="53">
        <v>0</v>
      </c>
      <c r="E25" s="53">
        <v>0</v>
      </c>
      <c r="F25" s="53">
        <v>0</v>
      </c>
      <c r="G25" s="687">
        <f t="shared" si="1"/>
        <v>0</v>
      </c>
      <c r="H25" s="688">
        <f t="shared" si="1"/>
        <v>0</v>
      </c>
    </row>
    <row r="26" spans="1:8" x14ac:dyDescent="0.3">
      <c r="A26" s="33">
        <f t="shared" si="0"/>
        <v>21</v>
      </c>
      <c r="B26" s="406" t="s">
        <v>355</v>
      </c>
      <c r="C26" s="38" t="s">
        <v>345</v>
      </c>
      <c r="D26" s="38" t="s">
        <v>345</v>
      </c>
      <c r="E26" s="38" t="s">
        <v>345</v>
      </c>
      <c r="F26" s="38" t="s">
        <v>345</v>
      </c>
      <c r="G26" s="66" t="s">
        <v>178</v>
      </c>
      <c r="H26" s="644" t="s">
        <v>178</v>
      </c>
    </row>
    <row r="27" spans="1:8" x14ac:dyDescent="0.3">
      <c r="A27" s="33">
        <f t="shared" si="0"/>
        <v>22</v>
      </c>
      <c r="B27" s="406" t="s">
        <v>1069</v>
      </c>
      <c r="C27" s="626">
        <f>SUM(C28:C31)</f>
        <v>0</v>
      </c>
      <c r="D27" s="626">
        <f>SUM(D28:D31)</f>
        <v>25512.460000000003</v>
      </c>
      <c r="E27" s="626">
        <f>SUM(E28:E31)</f>
        <v>0</v>
      </c>
      <c r="F27" s="626">
        <f>SUM(F28:F31)</f>
        <v>20424.059999999998</v>
      </c>
      <c r="G27" s="626">
        <f t="shared" si="1"/>
        <v>0</v>
      </c>
      <c r="H27" s="634">
        <f t="shared" si="1"/>
        <v>-5088.4000000000051</v>
      </c>
    </row>
    <row r="28" spans="1:8" x14ac:dyDescent="0.3">
      <c r="A28" s="33">
        <f t="shared" si="0"/>
        <v>23</v>
      </c>
      <c r="B28" s="403" t="s">
        <v>304</v>
      </c>
      <c r="C28" s="53">
        <v>0</v>
      </c>
      <c r="D28" s="53">
        <v>0</v>
      </c>
      <c r="E28" s="53">
        <v>0</v>
      </c>
      <c r="F28" s="53">
        <v>0</v>
      </c>
      <c r="G28" s="687">
        <f t="shared" si="1"/>
        <v>0</v>
      </c>
      <c r="H28" s="688">
        <f t="shared" si="1"/>
        <v>0</v>
      </c>
    </row>
    <row r="29" spans="1:8" x14ac:dyDescent="0.3">
      <c r="A29" s="33">
        <f t="shared" si="0"/>
        <v>24</v>
      </c>
      <c r="B29" s="407" t="s">
        <v>330</v>
      </c>
      <c r="C29" s="53">
        <v>0</v>
      </c>
      <c r="D29" s="53">
        <v>0</v>
      </c>
      <c r="E29" s="53">
        <v>0</v>
      </c>
      <c r="F29" s="53">
        <v>0</v>
      </c>
      <c r="G29" s="687">
        <f t="shared" si="1"/>
        <v>0</v>
      </c>
      <c r="H29" s="688">
        <f t="shared" si="1"/>
        <v>0</v>
      </c>
    </row>
    <row r="30" spans="1:8" x14ac:dyDescent="0.3">
      <c r="A30" s="33">
        <f t="shared" si="0"/>
        <v>25</v>
      </c>
      <c r="B30" s="407" t="s">
        <v>70</v>
      </c>
      <c r="C30" s="53">
        <v>0</v>
      </c>
      <c r="D30" s="53">
        <v>19407.400000000001</v>
      </c>
      <c r="E30" s="53">
        <v>0</v>
      </c>
      <c r="F30" s="53">
        <v>16759.3</v>
      </c>
      <c r="G30" s="687">
        <f t="shared" si="1"/>
        <v>0</v>
      </c>
      <c r="H30" s="688">
        <f t="shared" si="1"/>
        <v>-2648.1000000000022</v>
      </c>
    </row>
    <row r="31" spans="1:8" x14ac:dyDescent="0.3">
      <c r="A31" s="33">
        <f t="shared" si="0"/>
        <v>26</v>
      </c>
      <c r="B31" s="403" t="s">
        <v>71</v>
      </c>
      <c r="C31" s="53">
        <v>0</v>
      </c>
      <c r="D31" s="53">
        <v>6105.06</v>
      </c>
      <c r="E31" s="53">
        <v>0</v>
      </c>
      <c r="F31" s="53">
        <v>3664.76</v>
      </c>
      <c r="G31" s="687">
        <f t="shared" si="1"/>
        <v>0</v>
      </c>
      <c r="H31" s="688">
        <f t="shared" si="1"/>
        <v>-2440.3000000000002</v>
      </c>
    </row>
    <row r="32" spans="1:8" x14ac:dyDescent="0.3">
      <c r="A32" s="33">
        <f t="shared" si="0"/>
        <v>27</v>
      </c>
      <c r="B32" s="406" t="s">
        <v>1070</v>
      </c>
      <c r="C32" s="626">
        <f>SUM(C33:C39)</f>
        <v>51372.579999999994</v>
      </c>
      <c r="D32" s="626">
        <f>SUM(D33:D39)</f>
        <v>1721.76</v>
      </c>
      <c r="E32" s="626">
        <f>SUM(E33:E39)</f>
        <v>70795.55</v>
      </c>
      <c r="F32" s="626">
        <f>SUM(F33:F39)</f>
        <v>855.76</v>
      </c>
      <c r="G32" s="626">
        <f t="shared" si="1"/>
        <v>19422.970000000008</v>
      </c>
      <c r="H32" s="634">
        <f t="shared" si="1"/>
        <v>-866</v>
      </c>
    </row>
    <row r="33" spans="1:8" x14ac:dyDescent="0.3">
      <c r="A33" s="33">
        <f t="shared" si="0"/>
        <v>28</v>
      </c>
      <c r="B33" s="403" t="s">
        <v>127</v>
      </c>
      <c r="C33" s="53">
        <v>5141.78</v>
      </c>
      <c r="D33" s="53">
        <v>0</v>
      </c>
      <c r="E33" s="53">
        <v>12153.39</v>
      </c>
      <c r="F33" s="53">
        <v>0</v>
      </c>
      <c r="G33" s="687">
        <f t="shared" si="1"/>
        <v>7011.61</v>
      </c>
      <c r="H33" s="688">
        <f t="shared" si="1"/>
        <v>0</v>
      </c>
    </row>
    <row r="34" spans="1:8" ht="31.2" x14ac:dyDescent="0.3">
      <c r="A34" s="33">
        <f t="shared" si="0"/>
        <v>29</v>
      </c>
      <c r="B34" s="403" t="s">
        <v>128</v>
      </c>
      <c r="C34" s="53">
        <v>18774.84</v>
      </c>
      <c r="D34" s="53">
        <v>1302</v>
      </c>
      <c r="E34" s="53">
        <v>28299.94</v>
      </c>
      <c r="F34" s="53">
        <v>436</v>
      </c>
      <c r="G34" s="687">
        <f t="shared" si="1"/>
        <v>9525.0999999999985</v>
      </c>
      <c r="H34" s="688">
        <f t="shared" si="1"/>
        <v>-866</v>
      </c>
    </row>
    <row r="35" spans="1:8" x14ac:dyDescent="0.3">
      <c r="A35" s="33">
        <f t="shared" si="0"/>
        <v>30</v>
      </c>
      <c r="B35" s="403" t="s">
        <v>129</v>
      </c>
      <c r="C35" s="53">
        <v>2337.2600000000002</v>
      </c>
      <c r="D35" s="53">
        <v>0</v>
      </c>
      <c r="E35" s="53">
        <v>3135.36</v>
      </c>
      <c r="F35" s="53">
        <v>0</v>
      </c>
      <c r="G35" s="687">
        <f t="shared" si="1"/>
        <v>798.09999999999991</v>
      </c>
      <c r="H35" s="688">
        <f t="shared" si="1"/>
        <v>0</v>
      </c>
    </row>
    <row r="36" spans="1:8" x14ac:dyDescent="0.3">
      <c r="A36" s="33">
        <f t="shared" si="0"/>
        <v>31</v>
      </c>
      <c r="B36" s="403" t="s">
        <v>130</v>
      </c>
      <c r="C36" s="53">
        <v>17242.939999999999</v>
      </c>
      <c r="D36" s="53">
        <v>0</v>
      </c>
      <c r="E36" s="53">
        <v>15173.82</v>
      </c>
      <c r="F36" s="53">
        <v>0</v>
      </c>
      <c r="G36" s="687">
        <f t="shared" si="1"/>
        <v>-2069.119999999999</v>
      </c>
      <c r="H36" s="688">
        <f t="shared" si="1"/>
        <v>0</v>
      </c>
    </row>
    <row r="37" spans="1:8" ht="31.2" x14ac:dyDescent="0.3">
      <c r="A37" s="33">
        <f t="shared" si="0"/>
        <v>32</v>
      </c>
      <c r="B37" s="409" t="s">
        <v>133</v>
      </c>
      <c r="C37" s="53">
        <v>0</v>
      </c>
      <c r="D37" s="53">
        <v>0</v>
      </c>
      <c r="E37" s="53">
        <v>0</v>
      </c>
      <c r="F37" s="53">
        <v>0</v>
      </c>
      <c r="G37" s="687">
        <f t="shared" si="1"/>
        <v>0</v>
      </c>
      <c r="H37" s="688">
        <f t="shared" si="1"/>
        <v>0</v>
      </c>
    </row>
    <row r="38" spans="1:8" x14ac:dyDescent="0.3">
      <c r="A38" s="33">
        <f t="shared" si="0"/>
        <v>33</v>
      </c>
      <c r="B38" s="509" t="s">
        <v>1117</v>
      </c>
      <c r="C38" s="53">
        <v>5631.89</v>
      </c>
      <c r="D38" s="53">
        <v>0</v>
      </c>
      <c r="E38" s="53">
        <v>11296.53</v>
      </c>
      <c r="F38" s="53"/>
      <c r="G38" s="687">
        <f t="shared" si="1"/>
        <v>5664.64</v>
      </c>
      <c r="H38" s="688">
        <f t="shared" si="1"/>
        <v>0</v>
      </c>
    </row>
    <row r="39" spans="1:8" x14ac:dyDescent="0.3">
      <c r="A39" s="33">
        <f t="shared" si="0"/>
        <v>34</v>
      </c>
      <c r="B39" s="403" t="s">
        <v>134</v>
      </c>
      <c r="C39" s="53">
        <v>2243.87</v>
      </c>
      <c r="D39" s="53">
        <v>419.76</v>
      </c>
      <c r="E39" s="53">
        <v>736.51</v>
      </c>
      <c r="F39" s="53">
        <v>419.76</v>
      </c>
      <c r="G39" s="687">
        <f t="shared" si="1"/>
        <v>-1507.36</v>
      </c>
      <c r="H39" s="688">
        <f t="shared" si="1"/>
        <v>0</v>
      </c>
    </row>
    <row r="40" spans="1:8" x14ac:dyDescent="0.3">
      <c r="A40" s="33">
        <f t="shared" si="0"/>
        <v>35</v>
      </c>
      <c r="B40" s="406" t="s">
        <v>1071</v>
      </c>
      <c r="C40" s="626">
        <f>C41+C42</f>
        <v>171557.28</v>
      </c>
      <c r="D40" s="626">
        <f>D41+D42</f>
        <v>704.25</v>
      </c>
      <c r="E40" s="626">
        <f>E41+E42</f>
        <v>150614.03</v>
      </c>
      <c r="F40" s="626">
        <f>F41+F42</f>
        <v>2319.7700000000004</v>
      </c>
      <c r="G40" s="626">
        <f t="shared" si="1"/>
        <v>-20943.25</v>
      </c>
      <c r="H40" s="634">
        <f t="shared" si="1"/>
        <v>1615.5200000000004</v>
      </c>
    </row>
    <row r="41" spans="1:8" x14ac:dyDescent="0.3">
      <c r="A41" s="33">
        <f t="shared" si="0"/>
        <v>36</v>
      </c>
      <c r="B41" s="403" t="s">
        <v>1043</v>
      </c>
      <c r="C41" s="53">
        <v>12653.84</v>
      </c>
      <c r="D41" s="53">
        <v>0</v>
      </c>
      <c r="E41" s="53">
        <v>13746.41</v>
      </c>
      <c r="F41" s="53">
        <v>45.76</v>
      </c>
      <c r="G41" s="687">
        <f t="shared" si="1"/>
        <v>1092.5699999999997</v>
      </c>
      <c r="H41" s="688">
        <f t="shared" si="1"/>
        <v>45.76</v>
      </c>
    </row>
    <row r="42" spans="1:8" x14ac:dyDescent="0.3">
      <c r="A42" s="33">
        <f t="shared" si="0"/>
        <v>37</v>
      </c>
      <c r="B42" s="403" t="s">
        <v>1044</v>
      </c>
      <c r="C42" s="53">
        <v>158903.44</v>
      </c>
      <c r="D42" s="53">
        <v>704.25</v>
      </c>
      <c r="E42" s="53">
        <v>136867.62</v>
      </c>
      <c r="F42" s="53">
        <v>2274.0100000000002</v>
      </c>
      <c r="G42" s="687">
        <f t="shared" si="1"/>
        <v>-22035.820000000007</v>
      </c>
      <c r="H42" s="688">
        <f t="shared" si="1"/>
        <v>1569.7600000000002</v>
      </c>
    </row>
    <row r="43" spans="1:8" x14ac:dyDescent="0.3">
      <c r="A43" s="33">
        <f t="shared" si="0"/>
        <v>38</v>
      </c>
      <c r="B43" s="406" t="s">
        <v>356</v>
      </c>
      <c r="C43" s="689">
        <v>29826.19</v>
      </c>
      <c r="D43" s="689">
        <v>17.25</v>
      </c>
      <c r="E43" s="689">
        <v>26424.02</v>
      </c>
      <c r="F43" s="689">
        <v>16</v>
      </c>
      <c r="G43" s="687">
        <f t="shared" si="1"/>
        <v>-3402.1699999999983</v>
      </c>
      <c r="H43" s="688">
        <f t="shared" si="1"/>
        <v>-1.25</v>
      </c>
    </row>
    <row r="44" spans="1:8" x14ac:dyDescent="0.3">
      <c r="A44" s="33">
        <f t="shared" si="0"/>
        <v>39</v>
      </c>
      <c r="B44" s="406" t="s">
        <v>1072</v>
      </c>
      <c r="C44" s="626">
        <f>SUM(C45:C59)</f>
        <v>941877.01</v>
      </c>
      <c r="D44" s="626">
        <f>SUM(D45:D59)</f>
        <v>12769.7</v>
      </c>
      <c r="E44" s="626">
        <f>SUM(E45:E59)</f>
        <v>747969.98</v>
      </c>
      <c r="F44" s="626">
        <f>SUM(F45:F59)</f>
        <v>11117.769999999999</v>
      </c>
      <c r="G44" s="626">
        <f t="shared" si="1"/>
        <v>-193907.03000000003</v>
      </c>
      <c r="H44" s="634">
        <f t="shared" si="1"/>
        <v>-1651.9300000000021</v>
      </c>
    </row>
    <row r="45" spans="1:8" x14ac:dyDescent="0.3">
      <c r="A45" s="33">
        <f t="shared" si="0"/>
        <v>40</v>
      </c>
      <c r="B45" s="403" t="s">
        <v>136</v>
      </c>
      <c r="C45" s="53">
        <v>163430.23000000001</v>
      </c>
      <c r="D45" s="53">
        <v>808.33</v>
      </c>
      <c r="E45" s="53">
        <v>126660.71</v>
      </c>
      <c r="F45" s="53">
        <v>498.17</v>
      </c>
      <c r="G45" s="687">
        <f t="shared" si="1"/>
        <v>-36769.520000000004</v>
      </c>
      <c r="H45" s="688">
        <f t="shared" si="1"/>
        <v>-310.16000000000003</v>
      </c>
    </row>
    <row r="46" spans="1:8" x14ac:dyDescent="0.3">
      <c r="A46" s="33">
        <f t="shared" si="0"/>
        <v>41</v>
      </c>
      <c r="B46" s="403" t="s">
        <v>135</v>
      </c>
      <c r="C46" s="53">
        <v>420.69</v>
      </c>
      <c r="D46" s="53">
        <v>0</v>
      </c>
      <c r="E46" s="53">
        <v>1550.08</v>
      </c>
      <c r="F46" s="53">
        <v>0</v>
      </c>
      <c r="G46" s="687">
        <f t="shared" si="1"/>
        <v>1129.3899999999999</v>
      </c>
      <c r="H46" s="688">
        <f t="shared" si="1"/>
        <v>0</v>
      </c>
    </row>
    <row r="47" spans="1:8" x14ac:dyDescent="0.3">
      <c r="A47" s="33">
        <f t="shared" si="0"/>
        <v>42</v>
      </c>
      <c r="B47" s="403" t="s">
        <v>137</v>
      </c>
      <c r="C47" s="53">
        <v>24144.89</v>
      </c>
      <c r="D47" s="53">
        <v>0</v>
      </c>
      <c r="E47" s="53">
        <v>21106.59</v>
      </c>
      <c r="F47" s="53">
        <v>0</v>
      </c>
      <c r="G47" s="687">
        <f t="shared" si="1"/>
        <v>-3038.2999999999993</v>
      </c>
      <c r="H47" s="688">
        <f t="shared" si="1"/>
        <v>0</v>
      </c>
    </row>
    <row r="48" spans="1:8" x14ac:dyDescent="0.3">
      <c r="A48" s="33">
        <f t="shared" si="0"/>
        <v>43</v>
      </c>
      <c r="B48" s="403" t="s">
        <v>138</v>
      </c>
      <c r="C48" s="53">
        <v>3176.15</v>
      </c>
      <c r="D48" s="53">
        <v>0</v>
      </c>
      <c r="E48" s="53">
        <v>6828.52</v>
      </c>
      <c r="F48" s="53">
        <v>302.5</v>
      </c>
      <c r="G48" s="687">
        <f t="shared" si="1"/>
        <v>3652.3700000000003</v>
      </c>
      <c r="H48" s="688">
        <f t="shared" si="1"/>
        <v>302.5</v>
      </c>
    </row>
    <row r="49" spans="1:9" x14ac:dyDescent="0.3">
      <c r="A49" s="33">
        <f t="shared" si="0"/>
        <v>44</v>
      </c>
      <c r="B49" s="403" t="s">
        <v>1045</v>
      </c>
      <c r="C49" s="53">
        <v>44983.25</v>
      </c>
      <c r="D49" s="53">
        <v>141</v>
      </c>
      <c r="E49" s="53">
        <v>34776.99</v>
      </c>
      <c r="F49" s="53">
        <v>0</v>
      </c>
      <c r="G49" s="687">
        <f t="shared" si="1"/>
        <v>-10206.260000000002</v>
      </c>
      <c r="H49" s="688">
        <f t="shared" si="1"/>
        <v>-141</v>
      </c>
    </row>
    <row r="50" spans="1:9" x14ac:dyDescent="0.3">
      <c r="A50" s="33">
        <f t="shared" si="0"/>
        <v>45</v>
      </c>
      <c r="B50" s="403" t="s">
        <v>139</v>
      </c>
      <c r="C50" s="53">
        <v>96391.54</v>
      </c>
      <c r="D50" s="53">
        <v>0</v>
      </c>
      <c r="E50" s="53">
        <v>57459.41</v>
      </c>
      <c r="F50" s="53">
        <v>0</v>
      </c>
      <c r="G50" s="687">
        <f t="shared" si="1"/>
        <v>-38932.12999999999</v>
      </c>
      <c r="H50" s="688">
        <f t="shared" si="1"/>
        <v>0</v>
      </c>
    </row>
    <row r="51" spans="1:9" x14ac:dyDescent="0.3">
      <c r="A51" s="33">
        <f t="shared" si="0"/>
        <v>46</v>
      </c>
      <c r="B51" s="403" t="s">
        <v>1046</v>
      </c>
      <c r="C51" s="53">
        <v>31661.94</v>
      </c>
      <c r="D51" s="53">
        <v>0</v>
      </c>
      <c r="E51" s="53">
        <v>35884.400000000001</v>
      </c>
      <c r="F51" s="53">
        <v>0</v>
      </c>
      <c r="G51" s="687">
        <f t="shared" si="1"/>
        <v>4222.4600000000028</v>
      </c>
      <c r="H51" s="688">
        <f t="shared" si="1"/>
        <v>0</v>
      </c>
    </row>
    <row r="52" spans="1:9" x14ac:dyDescent="0.3">
      <c r="A52" s="33">
        <f t="shared" si="0"/>
        <v>47</v>
      </c>
      <c r="B52" s="403" t="s">
        <v>1047</v>
      </c>
      <c r="C52" s="53">
        <v>27.3</v>
      </c>
      <c r="D52" s="53">
        <v>0</v>
      </c>
      <c r="E52" s="53">
        <v>222.37</v>
      </c>
      <c r="F52" s="53">
        <v>0</v>
      </c>
      <c r="G52" s="687">
        <f t="shared" si="1"/>
        <v>195.07</v>
      </c>
      <c r="H52" s="688">
        <f t="shared" si="1"/>
        <v>0</v>
      </c>
    </row>
    <row r="53" spans="1:9" x14ac:dyDescent="0.3">
      <c r="A53" s="33">
        <f t="shared" si="0"/>
        <v>48</v>
      </c>
      <c r="B53" s="403" t="s">
        <v>140</v>
      </c>
      <c r="C53" s="53">
        <v>21496.23</v>
      </c>
      <c r="D53" s="53">
        <v>0</v>
      </c>
      <c r="E53" s="53">
        <v>21231.45</v>
      </c>
      <c r="F53" s="53">
        <v>136</v>
      </c>
      <c r="G53" s="687">
        <f t="shared" si="1"/>
        <v>-264.77999999999884</v>
      </c>
      <c r="H53" s="688">
        <f t="shared" si="1"/>
        <v>136</v>
      </c>
    </row>
    <row r="54" spans="1:9" x14ac:dyDescent="0.3">
      <c r="A54" s="33">
        <f t="shared" si="0"/>
        <v>49</v>
      </c>
      <c r="B54" s="403" t="s">
        <v>141</v>
      </c>
      <c r="C54" s="53">
        <v>0</v>
      </c>
      <c r="D54" s="53">
        <v>0</v>
      </c>
      <c r="E54" s="53">
        <v>0</v>
      </c>
      <c r="F54" s="53">
        <v>0</v>
      </c>
      <c r="G54" s="687">
        <f t="shared" si="1"/>
        <v>0</v>
      </c>
      <c r="H54" s="688">
        <f t="shared" si="1"/>
        <v>0</v>
      </c>
    </row>
    <row r="55" spans="1:9" x14ac:dyDescent="0.3">
      <c r="A55" s="33">
        <f t="shared" si="0"/>
        <v>50</v>
      </c>
      <c r="B55" s="403" t="s">
        <v>1486</v>
      </c>
      <c r="C55" s="53">
        <v>54094.33</v>
      </c>
      <c r="D55" s="53">
        <v>0</v>
      </c>
      <c r="E55" s="53">
        <v>58090.61</v>
      </c>
      <c r="F55" s="53">
        <v>690.22</v>
      </c>
      <c r="G55" s="687">
        <f t="shared" si="1"/>
        <v>3996.2799999999988</v>
      </c>
      <c r="H55" s="688">
        <f t="shared" si="1"/>
        <v>690.22</v>
      </c>
    </row>
    <row r="56" spans="1:9" x14ac:dyDescent="0.3">
      <c r="A56" s="33">
        <f t="shared" si="0"/>
        <v>51</v>
      </c>
      <c r="B56" s="403" t="s">
        <v>109</v>
      </c>
      <c r="C56" s="53">
        <v>15369.29</v>
      </c>
      <c r="D56" s="53">
        <v>0</v>
      </c>
      <c r="E56" s="53">
        <v>17364.63</v>
      </c>
      <c r="F56" s="53">
        <v>0</v>
      </c>
      <c r="G56" s="687">
        <f t="shared" si="1"/>
        <v>1995.3400000000001</v>
      </c>
      <c r="H56" s="688">
        <f t="shared" si="1"/>
        <v>0</v>
      </c>
    </row>
    <row r="57" spans="1:9" x14ac:dyDescent="0.3">
      <c r="A57" s="33">
        <f t="shared" si="0"/>
        <v>52</v>
      </c>
      <c r="B57" s="403" t="s">
        <v>110</v>
      </c>
      <c r="C57" s="53">
        <v>2706</v>
      </c>
      <c r="D57" s="53">
        <v>0</v>
      </c>
      <c r="E57" s="53">
        <v>2986.2</v>
      </c>
      <c r="F57" s="53">
        <v>0</v>
      </c>
      <c r="G57" s="687">
        <f t="shared" si="1"/>
        <v>280.19999999999982</v>
      </c>
      <c r="H57" s="688">
        <f t="shared" si="1"/>
        <v>0</v>
      </c>
    </row>
    <row r="58" spans="1:9" ht="31.2" x14ac:dyDescent="0.3">
      <c r="A58" s="33">
        <f t="shared" si="0"/>
        <v>53</v>
      </c>
      <c r="B58" s="403" t="s">
        <v>1485</v>
      </c>
      <c r="C58" s="53">
        <v>163796.70000000001</v>
      </c>
      <c r="D58" s="53">
        <v>11696.37</v>
      </c>
      <c r="E58" s="53">
        <v>219701.19</v>
      </c>
      <c r="F58" s="53">
        <v>9260.64</v>
      </c>
      <c r="G58" s="687">
        <f t="shared" si="1"/>
        <v>55904.489999999991</v>
      </c>
      <c r="H58" s="688">
        <f t="shared" si="1"/>
        <v>-2435.7300000000014</v>
      </c>
      <c r="I58" s="276"/>
    </row>
    <row r="59" spans="1:9" x14ac:dyDescent="0.3">
      <c r="A59" s="33">
        <f t="shared" si="0"/>
        <v>54</v>
      </c>
      <c r="B59" s="403" t="s">
        <v>142</v>
      </c>
      <c r="C59" s="53">
        <v>320178.46999999997</v>
      </c>
      <c r="D59" s="53">
        <v>124</v>
      </c>
      <c r="E59" s="53">
        <v>144106.82999999999</v>
      </c>
      <c r="F59" s="53">
        <v>230.24</v>
      </c>
      <c r="G59" s="687">
        <f t="shared" si="1"/>
        <v>-176071.63999999998</v>
      </c>
      <c r="H59" s="688">
        <f t="shared" si="1"/>
        <v>106.24000000000001</v>
      </c>
    </row>
    <row r="60" spans="1:9" x14ac:dyDescent="0.3">
      <c r="A60" s="33">
        <f t="shared" si="0"/>
        <v>55</v>
      </c>
      <c r="B60" s="406" t="s">
        <v>1073</v>
      </c>
      <c r="C60" s="626">
        <f>C61+C62</f>
        <v>7497443.7700000005</v>
      </c>
      <c r="D60" s="626">
        <f>D61+D62</f>
        <v>33871.96</v>
      </c>
      <c r="E60" s="626">
        <f>E61+E62</f>
        <v>7101800.04</v>
      </c>
      <c r="F60" s="626">
        <f>F61+F62</f>
        <v>51182.62</v>
      </c>
      <c r="G60" s="626">
        <f t="shared" si="1"/>
        <v>-395643.73000000045</v>
      </c>
      <c r="H60" s="634">
        <f t="shared" si="1"/>
        <v>17310.660000000003</v>
      </c>
    </row>
    <row r="61" spans="1:9" x14ac:dyDescent="0.3">
      <c r="A61" s="33">
        <f t="shared" si="0"/>
        <v>56</v>
      </c>
      <c r="B61" s="403" t="s">
        <v>1048</v>
      </c>
      <c r="C61" s="53">
        <v>7072133.2400000002</v>
      </c>
      <c r="D61" s="53">
        <v>29631.759999999998</v>
      </c>
      <c r="E61" s="53">
        <v>6847863.2199999997</v>
      </c>
      <c r="F61" s="53">
        <v>48936.12</v>
      </c>
      <c r="G61" s="687">
        <f t="shared" si="1"/>
        <v>-224270.02000000048</v>
      </c>
      <c r="H61" s="688">
        <f t="shared" si="1"/>
        <v>19304.360000000004</v>
      </c>
    </row>
    <row r="62" spans="1:9" x14ac:dyDescent="0.3">
      <c r="A62" s="33">
        <f t="shared" si="0"/>
        <v>57</v>
      </c>
      <c r="B62" s="406" t="s">
        <v>15</v>
      </c>
      <c r="C62" s="626">
        <f>SUM(C63:C65)</f>
        <v>425310.53</v>
      </c>
      <c r="D62" s="626">
        <f>SUM(D63:D65)</f>
        <v>4240.2</v>
      </c>
      <c r="E62" s="626">
        <f>SUM(E63:E65)</f>
        <v>253936.82</v>
      </c>
      <c r="F62" s="626">
        <f>SUM(F63:F65)</f>
        <v>2246.5</v>
      </c>
      <c r="G62" s="626">
        <f t="shared" si="1"/>
        <v>-171373.71000000002</v>
      </c>
      <c r="H62" s="634">
        <f t="shared" si="1"/>
        <v>-1993.6999999999998</v>
      </c>
    </row>
    <row r="63" spans="1:9" s="135" customFormat="1" ht="16.5" customHeight="1" x14ac:dyDescent="0.25">
      <c r="A63" s="33">
        <f t="shared" si="0"/>
        <v>58</v>
      </c>
      <c r="B63" s="410" t="s">
        <v>13</v>
      </c>
      <c r="C63" s="53">
        <v>31613.4</v>
      </c>
      <c r="D63" s="53">
        <v>2563.1999999999998</v>
      </c>
      <c r="E63" s="53">
        <v>29968.6</v>
      </c>
      <c r="F63" s="53">
        <v>1420</v>
      </c>
      <c r="G63" s="687">
        <f t="shared" si="1"/>
        <v>-1644.8000000000029</v>
      </c>
      <c r="H63" s="688">
        <f t="shared" si="1"/>
        <v>-1143.1999999999998</v>
      </c>
    </row>
    <row r="64" spans="1:9" ht="31.2" x14ac:dyDescent="0.3">
      <c r="A64" s="33">
        <f t="shared" si="0"/>
        <v>59</v>
      </c>
      <c r="B64" s="410" t="s">
        <v>14</v>
      </c>
      <c r="C64" s="53">
        <v>393037.13</v>
      </c>
      <c r="D64" s="53">
        <v>1677</v>
      </c>
      <c r="E64" s="53">
        <v>222948.22</v>
      </c>
      <c r="F64" s="53">
        <v>826.5</v>
      </c>
      <c r="G64" s="687">
        <f t="shared" si="1"/>
        <v>-170088.91</v>
      </c>
      <c r="H64" s="688">
        <f t="shared" si="1"/>
        <v>-850.5</v>
      </c>
    </row>
    <row r="65" spans="1:8" x14ac:dyDescent="0.3">
      <c r="A65" s="33">
        <f t="shared" si="0"/>
        <v>60</v>
      </c>
      <c r="B65" s="403" t="s">
        <v>266</v>
      </c>
      <c r="C65" s="53">
        <v>660</v>
      </c>
      <c r="D65" s="53">
        <v>0</v>
      </c>
      <c r="E65" s="53">
        <v>1020</v>
      </c>
      <c r="F65" s="53">
        <v>0</v>
      </c>
      <c r="G65" s="687">
        <f t="shared" si="1"/>
        <v>360</v>
      </c>
      <c r="H65" s="688">
        <f t="shared" si="1"/>
        <v>0</v>
      </c>
    </row>
    <row r="66" spans="1:8" x14ac:dyDescent="0.3">
      <c r="A66" s="33">
        <f t="shared" si="0"/>
        <v>61</v>
      </c>
      <c r="B66" s="406" t="s">
        <v>199</v>
      </c>
      <c r="C66" s="689">
        <v>2548931.17</v>
      </c>
      <c r="D66" s="689">
        <v>14063.8</v>
      </c>
      <c r="E66" s="689">
        <v>2427592.92</v>
      </c>
      <c r="F66" s="689">
        <v>18158.82</v>
      </c>
      <c r="G66" s="687">
        <f t="shared" si="1"/>
        <v>-121338.25</v>
      </c>
      <c r="H66" s="688">
        <f t="shared" si="1"/>
        <v>4095.0200000000004</v>
      </c>
    </row>
    <row r="67" spans="1:8" x14ac:dyDescent="0.3">
      <c r="A67" s="33">
        <f t="shared" si="0"/>
        <v>62</v>
      </c>
      <c r="B67" s="406" t="s">
        <v>32</v>
      </c>
      <c r="C67" s="689">
        <v>17469.84</v>
      </c>
      <c r="D67" s="689">
        <v>0</v>
      </c>
      <c r="E67" s="689">
        <v>18810.84</v>
      </c>
      <c r="F67" s="689">
        <v>153</v>
      </c>
      <c r="G67" s="687">
        <f t="shared" si="1"/>
        <v>1341</v>
      </c>
      <c r="H67" s="688">
        <f t="shared" si="1"/>
        <v>153</v>
      </c>
    </row>
    <row r="68" spans="1:8" x14ac:dyDescent="0.3">
      <c r="A68" s="33">
        <f t="shared" si="0"/>
        <v>63</v>
      </c>
      <c r="B68" s="406" t="s">
        <v>16</v>
      </c>
      <c r="C68" s="626">
        <f>SUM(C69:C74)</f>
        <v>249570.16</v>
      </c>
      <c r="D68" s="626">
        <f>SUM(D69:D74)</f>
        <v>0</v>
      </c>
      <c r="E68" s="626">
        <f>SUM(E69:E74)</f>
        <v>259732.45999999996</v>
      </c>
      <c r="F68" s="626">
        <f>SUM(F69:F74)</f>
        <v>1164</v>
      </c>
      <c r="G68" s="626">
        <f t="shared" si="1"/>
        <v>10162.299999999959</v>
      </c>
      <c r="H68" s="634">
        <f t="shared" si="1"/>
        <v>1164</v>
      </c>
    </row>
    <row r="69" spans="1:8" x14ac:dyDescent="0.3">
      <c r="A69" s="33">
        <f t="shared" si="0"/>
        <v>64</v>
      </c>
      <c r="B69" s="403" t="s">
        <v>97</v>
      </c>
      <c r="C69" s="53">
        <v>92702</v>
      </c>
      <c r="D69" s="53">
        <v>0</v>
      </c>
      <c r="E69" s="53">
        <v>88609</v>
      </c>
      <c r="F69" s="53">
        <v>291</v>
      </c>
      <c r="G69" s="687">
        <f t="shared" si="1"/>
        <v>-4093</v>
      </c>
      <c r="H69" s="688">
        <f t="shared" si="1"/>
        <v>291</v>
      </c>
    </row>
    <row r="70" spans="1:8" x14ac:dyDescent="0.3">
      <c r="A70" s="33">
        <f t="shared" si="0"/>
        <v>65</v>
      </c>
      <c r="B70" s="403" t="s">
        <v>143</v>
      </c>
      <c r="C70" s="53">
        <v>119343.83</v>
      </c>
      <c r="D70" s="53">
        <v>0</v>
      </c>
      <c r="E70" s="53">
        <v>113809.8</v>
      </c>
      <c r="F70" s="53">
        <v>508</v>
      </c>
      <c r="G70" s="687">
        <f t="shared" si="1"/>
        <v>-5534.0299999999988</v>
      </c>
      <c r="H70" s="688">
        <f t="shared" si="1"/>
        <v>508</v>
      </c>
    </row>
    <row r="71" spans="1:8" x14ac:dyDescent="0.3">
      <c r="A71" s="33">
        <f t="shared" si="0"/>
        <v>66</v>
      </c>
      <c r="B71" s="403" t="s">
        <v>144</v>
      </c>
      <c r="C71" s="53">
        <v>24400.12</v>
      </c>
      <c r="D71" s="53">
        <v>0</v>
      </c>
      <c r="E71" s="53">
        <v>36936.9</v>
      </c>
      <c r="F71" s="53">
        <v>173</v>
      </c>
      <c r="G71" s="687">
        <f t="shared" si="1"/>
        <v>12536.780000000002</v>
      </c>
      <c r="H71" s="688">
        <f t="shared" si="1"/>
        <v>173</v>
      </c>
    </row>
    <row r="72" spans="1:8" x14ac:dyDescent="0.3">
      <c r="A72" s="33">
        <f t="shared" ref="A72:A102" si="2">A71+1</f>
        <v>67</v>
      </c>
      <c r="B72" s="403" t="s">
        <v>145</v>
      </c>
      <c r="C72" s="53">
        <v>12211.14</v>
      </c>
      <c r="D72" s="53">
        <v>0</v>
      </c>
      <c r="E72" s="53">
        <v>19289.18</v>
      </c>
      <c r="F72" s="53">
        <v>192</v>
      </c>
      <c r="G72" s="687">
        <f t="shared" ref="G72:H101" si="3">E72-C72</f>
        <v>7078.0400000000009</v>
      </c>
      <c r="H72" s="688">
        <f t="shared" si="3"/>
        <v>192</v>
      </c>
    </row>
    <row r="73" spans="1:8" x14ac:dyDescent="0.3">
      <c r="A73" s="33">
        <f t="shared" si="2"/>
        <v>68</v>
      </c>
      <c r="B73" s="403" t="s">
        <v>146</v>
      </c>
      <c r="C73" s="53">
        <v>776.11</v>
      </c>
      <c r="D73" s="53">
        <v>0</v>
      </c>
      <c r="E73" s="53">
        <v>678.86</v>
      </c>
      <c r="F73" s="53">
        <v>0</v>
      </c>
      <c r="G73" s="687">
        <f t="shared" si="3"/>
        <v>-97.25</v>
      </c>
      <c r="H73" s="688">
        <f t="shared" si="3"/>
        <v>0</v>
      </c>
    </row>
    <row r="74" spans="1:8" x14ac:dyDescent="0.3">
      <c r="A74" s="33">
        <f t="shared" si="2"/>
        <v>69</v>
      </c>
      <c r="B74" s="403" t="s">
        <v>147</v>
      </c>
      <c r="C74" s="53">
        <v>136.96</v>
      </c>
      <c r="D74" s="53">
        <v>0</v>
      </c>
      <c r="E74" s="53">
        <v>408.72</v>
      </c>
      <c r="F74" s="53">
        <v>0</v>
      </c>
      <c r="G74" s="687">
        <f t="shared" si="3"/>
        <v>271.76</v>
      </c>
      <c r="H74" s="688">
        <f t="shared" si="3"/>
        <v>0</v>
      </c>
    </row>
    <row r="75" spans="1:8" x14ac:dyDescent="0.3">
      <c r="A75" s="33">
        <f t="shared" si="2"/>
        <v>70</v>
      </c>
      <c r="B75" s="406" t="s">
        <v>47</v>
      </c>
      <c r="C75" s="689">
        <v>0</v>
      </c>
      <c r="D75" s="689">
        <v>0</v>
      </c>
      <c r="E75" s="689">
        <v>0</v>
      </c>
      <c r="F75" s="689">
        <v>0</v>
      </c>
      <c r="G75" s="687">
        <f t="shared" si="3"/>
        <v>0</v>
      </c>
      <c r="H75" s="688">
        <f t="shared" si="3"/>
        <v>0</v>
      </c>
    </row>
    <row r="76" spans="1:8" x14ac:dyDescent="0.3">
      <c r="A76" s="33">
        <f t="shared" si="2"/>
        <v>71</v>
      </c>
      <c r="B76" s="406" t="s">
        <v>412</v>
      </c>
      <c r="C76" s="689">
        <v>0</v>
      </c>
      <c r="D76" s="689">
        <v>0</v>
      </c>
      <c r="E76" s="689">
        <v>0</v>
      </c>
      <c r="F76" s="689">
        <v>0</v>
      </c>
      <c r="G76" s="687">
        <f t="shared" si="3"/>
        <v>0</v>
      </c>
      <c r="H76" s="688">
        <f t="shared" si="3"/>
        <v>0</v>
      </c>
    </row>
    <row r="77" spans="1:8" x14ac:dyDescent="0.3">
      <c r="A77" s="33">
        <f t="shared" si="2"/>
        <v>72</v>
      </c>
      <c r="B77" s="406" t="s">
        <v>201</v>
      </c>
      <c r="C77" s="689">
        <v>2268.2399999999998</v>
      </c>
      <c r="D77" s="689">
        <v>0</v>
      </c>
      <c r="E77" s="689">
        <v>196.38</v>
      </c>
      <c r="F77" s="689">
        <v>0</v>
      </c>
      <c r="G77" s="687">
        <f t="shared" si="3"/>
        <v>-2071.8599999999997</v>
      </c>
      <c r="H77" s="688">
        <f t="shared" si="3"/>
        <v>0</v>
      </c>
    </row>
    <row r="78" spans="1:8" x14ac:dyDescent="0.3">
      <c r="A78" s="33">
        <f t="shared" si="2"/>
        <v>73</v>
      </c>
      <c r="B78" s="406" t="s">
        <v>327</v>
      </c>
      <c r="C78" s="689">
        <v>15184.42</v>
      </c>
      <c r="D78" s="689">
        <v>0</v>
      </c>
      <c r="E78" s="689">
        <v>13300.96</v>
      </c>
      <c r="F78" s="689">
        <v>633.77</v>
      </c>
      <c r="G78" s="687">
        <f t="shared" si="3"/>
        <v>-1883.4600000000009</v>
      </c>
      <c r="H78" s="688">
        <f t="shared" si="3"/>
        <v>633.77</v>
      </c>
    </row>
    <row r="79" spans="1:8" x14ac:dyDescent="0.3">
      <c r="A79" s="33">
        <f t="shared" si="2"/>
        <v>74</v>
      </c>
      <c r="B79" s="406" t="s">
        <v>1074</v>
      </c>
      <c r="C79" s="626">
        <f>C80+C81</f>
        <v>968001.36</v>
      </c>
      <c r="D79" s="626">
        <f>D80+D81</f>
        <v>95.990000000000009</v>
      </c>
      <c r="E79" s="626">
        <f>E80+E81</f>
        <v>911270.47999999986</v>
      </c>
      <c r="F79" s="626">
        <f>F80+F81</f>
        <v>50.55</v>
      </c>
      <c r="G79" s="626">
        <f t="shared" si="3"/>
        <v>-56730.880000000121</v>
      </c>
      <c r="H79" s="634">
        <f t="shared" si="3"/>
        <v>-45.440000000000012</v>
      </c>
    </row>
    <row r="80" spans="1:8" ht="31.2" x14ac:dyDescent="0.3">
      <c r="A80" s="33">
        <f t="shared" si="2"/>
        <v>75</v>
      </c>
      <c r="B80" s="406" t="s">
        <v>269</v>
      </c>
      <c r="C80" s="689">
        <v>2008.27</v>
      </c>
      <c r="D80" s="689">
        <v>3.75</v>
      </c>
      <c r="E80" s="689">
        <v>4459.08</v>
      </c>
      <c r="F80" s="689">
        <v>0</v>
      </c>
      <c r="G80" s="687">
        <f t="shared" si="3"/>
        <v>2450.81</v>
      </c>
      <c r="H80" s="688">
        <f t="shared" si="3"/>
        <v>-3.75</v>
      </c>
    </row>
    <row r="81" spans="1:8" x14ac:dyDescent="0.3">
      <c r="A81" s="33">
        <f t="shared" si="2"/>
        <v>76</v>
      </c>
      <c r="B81" s="406" t="s">
        <v>17</v>
      </c>
      <c r="C81" s="626">
        <f>SUM(C82:C88)</f>
        <v>965993.09</v>
      </c>
      <c r="D81" s="626">
        <f>SUM(D82:D88)</f>
        <v>92.240000000000009</v>
      </c>
      <c r="E81" s="626">
        <f>SUM(E82:E88)</f>
        <v>906811.39999999991</v>
      </c>
      <c r="F81" s="626">
        <f>SUM(F82:F88)</f>
        <v>50.55</v>
      </c>
      <c r="G81" s="626">
        <f t="shared" si="3"/>
        <v>-59181.690000000061</v>
      </c>
      <c r="H81" s="634">
        <f t="shared" si="3"/>
        <v>-41.690000000000012</v>
      </c>
    </row>
    <row r="82" spans="1:8" x14ac:dyDescent="0.3">
      <c r="A82" s="33">
        <f t="shared" si="2"/>
        <v>77</v>
      </c>
      <c r="B82" s="403" t="s">
        <v>956</v>
      </c>
      <c r="C82" s="53">
        <v>503923</v>
      </c>
      <c r="D82" s="53">
        <v>0</v>
      </c>
      <c r="E82" s="53">
        <v>405423</v>
      </c>
      <c r="F82" s="53">
        <v>0</v>
      </c>
      <c r="G82" s="687">
        <f t="shared" si="3"/>
        <v>-98500</v>
      </c>
      <c r="H82" s="688">
        <f t="shared" si="3"/>
        <v>0</v>
      </c>
    </row>
    <row r="83" spans="1:8" x14ac:dyDescent="0.3">
      <c r="A83" s="33">
        <f t="shared" si="2"/>
        <v>78</v>
      </c>
      <c r="B83" s="403" t="s">
        <v>148</v>
      </c>
      <c r="C83" s="53">
        <v>1669.22</v>
      </c>
      <c r="D83" s="53">
        <v>58.2</v>
      </c>
      <c r="E83" s="53">
        <v>1950.42</v>
      </c>
      <c r="F83" s="53">
        <v>50.55</v>
      </c>
      <c r="G83" s="687">
        <f t="shared" si="3"/>
        <v>281.20000000000005</v>
      </c>
      <c r="H83" s="688">
        <f t="shared" si="3"/>
        <v>-7.6500000000000057</v>
      </c>
    </row>
    <row r="84" spans="1:8" x14ac:dyDescent="0.3">
      <c r="A84" s="33">
        <f t="shared" si="2"/>
        <v>79</v>
      </c>
      <c r="B84" s="403" t="s">
        <v>149</v>
      </c>
      <c r="C84" s="53">
        <v>0</v>
      </c>
      <c r="D84" s="53">
        <v>0</v>
      </c>
      <c r="E84" s="53">
        <v>0</v>
      </c>
      <c r="F84" s="53">
        <v>0</v>
      </c>
      <c r="G84" s="687">
        <f t="shared" si="3"/>
        <v>0</v>
      </c>
      <c r="H84" s="688">
        <f t="shared" si="3"/>
        <v>0</v>
      </c>
    </row>
    <row r="85" spans="1:8" ht="31.2" x14ac:dyDescent="0.3">
      <c r="A85" s="33">
        <f t="shared" si="2"/>
        <v>80</v>
      </c>
      <c r="B85" s="509" t="s">
        <v>1118</v>
      </c>
      <c r="C85" s="53">
        <v>26708.01</v>
      </c>
      <c r="D85" s="53">
        <v>0</v>
      </c>
      <c r="E85" s="53">
        <v>25983.99</v>
      </c>
      <c r="F85" s="53">
        <v>0</v>
      </c>
      <c r="G85" s="687">
        <f t="shared" si="3"/>
        <v>-724.0199999999968</v>
      </c>
      <c r="H85" s="688">
        <f t="shared" si="3"/>
        <v>0</v>
      </c>
    </row>
    <row r="86" spans="1:8" x14ac:dyDescent="0.3">
      <c r="A86" s="33">
        <f t="shared" si="2"/>
        <v>81</v>
      </c>
      <c r="B86" s="403" t="s">
        <v>150</v>
      </c>
      <c r="C86" s="53">
        <v>6000</v>
      </c>
      <c r="D86" s="53">
        <v>0</v>
      </c>
      <c r="E86" s="53">
        <v>7400</v>
      </c>
      <c r="F86" s="53">
        <v>0</v>
      </c>
      <c r="G86" s="687">
        <f t="shared" si="3"/>
        <v>1400</v>
      </c>
      <c r="H86" s="688">
        <f t="shared" si="3"/>
        <v>0</v>
      </c>
    </row>
    <row r="87" spans="1:8" x14ac:dyDescent="0.3">
      <c r="A87" s="33">
        <f t="shared" si="2"/>
        <v>82</v>
      </c>
      <c r="B87" s="403" t="s">
        <v>151</v>
      </c>
      <c r="C87" s="53">
        <v>10883.76</v>
      </c>
      <c r="D87" s="53">
        <v>0</v>
      </c>
      <c r="E87" s="53">
        <v>18786.189999999999</v>
      </c>
      <c r="F87" s="53">
        <v>0</v>
      </c>
      <c r="G87" s="687">
        <f t="shared" si="3"/>
        <v>7902.4299999999985</v>
      </c>
      <c r="H87" s="688">
        <f t="shared" si="3"/>
        <v>0</v>
      </c>
    </row>
    <row r="88" spans="1:8" x14ac:dyDescent="0.3">
      <c r="A88" s="33">
        <f t="shared" si="2"/>
        <v>83</v>
      </c>
      <c r="B88" s="509" t="s">
        <v>1119</v>
      </c>
      <c r="C88" s="53">
        <v>416809.1</v>
      </c>
      <c r="D88" s="53">
        <v>34.04</v>
      </c>
      <c r="E88" s="53">
        <v>447267.8</v>
      </c>
      <c r="F88" s="53">
        <v>0</v>
      </c>
      <c r="G88" s="687">
        <f t="shared" si="3"/>
        <v>30458.700000000012</v>
      </c>
      <c r="H88" s="688">
        <f t="shared" si="3"/>
        <v>-34.04</v>
      </c>
    </row>
    <row r="89" spans="1:8" ht="31.2" x14ac:dyDescent="0.3">
      <c r="A89" s="33">
        <f t="shared" si="2"/>
        <v>84</v>
      </c>
      <c r="B89" s="510" t="s">
        <v>1265</v>
      </c>
      <c r="C89" s="626">
        <f>SUM(C90:C98)</f>
        <v>2710066.01</v>
      </c>
      <c r="D89" s="626">
        <f>SUM(D90:D98)</f>
        <v>-88.86</v>
      </c>
      <c r="E89" s="626">
        <f>SUM(E90:E98)</f>
        <v>2224397.66</v>
      </c>
      <c r="F89" s="626">
        <f>SUM(F90:F98)</f>
        <v>0</v>
      </c>
      <c r="G89" s="626">
        <f t="shared" si="3"/>
        <v>-485668.34999999963</v>
      </c>
      <c r="H89" s="634">
        <f t="shared" si="3"/>
        <v>88.86</v>
      </c>
    </row>
    <row r="90" spans="1:8" ht="31.5" customHeight="1" x14ac:dyDescent="0.3">
      <c r="A90" s="33">
        <f t="shared" si="2"/>
        <v>85</v>
      </c>
      <c r="B90" s="403" t="s">
        <v>1049</v>
      </c>
      <c r="C90" s="53">
        <v>505138.62</v>
      </c>
      <c r="D90" s="53">
        <v>0</v>
      </c>
      <c r="E90" s="53">
        <v>612685.43999999994</v>
      </c>
      <c r="F90" s="53">
        <v>0</v>
      </c>
      <c r="G90" s="687">
        <f t="shared" si="3"/>
        <v>107546.81999999995</v>
      </c>
      <c r="H90" s="688">
        <f t="shared" si="3"/>
        <v>0</v>
      </c>
    </row>
    <row r="91" spans="1:8" x14ac:dyDescent="0.3">
      <c r="A91" s="33">
        <f t="shared" si="2"/>
        <v>86</v>
      </c>
      <c r="B91" s="411" t="s">
        <v>1075</v>
      </c>
      <c r="C91" s="53">
        <v>247661.46</v>
      </c>
      <c r="D91" s="53">
        <v>0</v>
      </c>
      <c r="E91" s="53">
        <v>230305.86</v>
      </c>
      <c r="F91" s="53">
        <v>0</v>
      </c>
      <c r="G91" s="687">
        <f t="shared" si="3"/>
        <v>-17355.600000000006</v>
      </c>
      <c r="H91" s="688">
        <f t="shared" si="3"/>
        <v>0</v>
      </c>
    </row>
    <row r="92" spans="1:8" ht="31.2" x14ac:dyDescent="0.3">
      <c r="A92" s="33" t="s">
        <v>874</v>
      </c>
      <c r="B92" s="411" t="s">
        <v>1076</v>
      </c>
      <c r="C92" s="53">
        <v>1023219.6</v>
      </c>
      <c r="D92" s="53">
        <v>0</v>
      </c>
      <c r="E92" s="53">
        <v>535323.36</v>
      </c>
      <c r="F92" s="53">
        <v>0</v>
      </c>
      <c r="G92" s="687">
        <f>E92-C92</f>
        <v>-487896.24</v>
      </c>
      <c r="H92" s="688">
        <f>F92-D92</f>
        <v>0</v>
      </c>
    </row>
    <row r="93" spans="1:8" x14ac:dyDescent="0.3">
      <c r="A93" s="33">
        <f>A91+1</f>
        <v>87</v>
      </c>
      <c r="B93" s="403" t="s">
        <v>1050</v>
      </c>
      <c r="C93" s="53">
        <v>0</v>
      </c>
      <c r="D93" s="53">
        <v>-88.86</v>
      </c>
      <c r="E93" s="53">
        <v>0</v>
      </c>
      <c r="F93" s="53">
        <v>0</v>
      </c>
      <c r="G93" s="687">
        <f t="shared" si="3"/>
        <v>0</v>
      </c>
      <c r="H93" s="688">
        <f t="shared" si="3"/>
        <v>88.86</v>
      </c>
    </row>
    <row r="94" spans="1:8" x14ac:dyDescent="0.3">
      <c r="A94" s="33">
        <f t="shared" si="2"/>
        <v>88</v>
      </c>
      <c r="B94" s="403" t="s">
        <v>181</v>
      </c>
      <c r="C94" s="53">
        <v>0</v>
      </c>
      <c r="D94" s="53">
        <v>0</v>
      </c>
      <c r="E94" s="53">
        <v>0</v>
      </c>
      <c r="F94" s="53">
        <v>0</v>
      </c>
      <c r="G94" s="687">
        <f t="shared" si="3"/>
        <v>0</v>
      </c>
      <c r="H94" s="688">
        <f t="shared" si="3"/>
        <v>0</v>
      </c>
    </row>
    <row r="95" spans="1:8" x14ac:dyDescent="0.3">
      <c r="A95" s="33">
        <f t="shared" si="2"/>
        <v>89</v>
      </c>
      <c r="B95" s="403" t="s">
        <v>182</v>
      </c>
      <c r="C95" s="53">
        <v>934046.33</v>
      </c>
      <c r="D95" s="53">
        <v>0</v>
      </c>
      <c r="E95" s="53">
        <v>846083</v>
      </c>
      <c r="F95" s="53">
        <v>0</v>
      </c>
      <c r="G95" s="687">
        <f t="shared" si="3"/>
        <v>-87963.329999999958</v>
      </c>
      <c r="H95" s="688">
        <f t="shared" si="3"/>
        <v>0</v>
      </c>
    </row>
    <row r="96" spans="1:8" x14ac:dyDescent="0.3">
      <c r="A96" s="33">
        <f t="shared" si="2"/>
        <v>90</v>
      </c>
      <c r="B96" s="403" t="s">
        <v>1051</v>
      </c>
      <c r="C96" s="53">
        <v>0</v>
      </c>
      <c r="D96" s="53">
        <v>0</v>
      </c>
      <c r="E96" s="53">
        <v>0</v>
      </c>
      <c r="F96" s="53">
        <v>0</v>
      </c>
      <c r="G96" s="687">
        <f t="shared" si="3"/>
        <v>0</v>
      </c>
      <c r="H96" s="688">
        <f t="shared" si="3"/>
        <v>0</v>
      </c>
    </row>
    <row r="97" spans="1:9" ht="46.8" x14ac:dyDescent="0.3">
      <c r="A97" s="33">
        <f t="shared" si="2"/>
        <v>91</v>
      </c>
      <c r="B97" s="47" t="s">
        <v>1139</v>
      </c>
      <c r="C97" s="53">
        <v>0</v>
      </c>
      <c r="D97" s="53">
        <v>0</v>
      </c>
      <c r="E97" s="53">
        <v>0</v>
      </c>
      <c r="F97" s="53">
        <v>0</v>
      </c>
      <c r="G97" s="687">
        <f t="shared" ref="G97" si="4">E97-C97</f>
        <v>0</v>
      </c>
      <c r="H97" s="688">
        <f t="shared" ref="H97" si="5">F97-D97</f>
        <v>0</v>
      </c>
    </row>
    <row r="98" spans="1:9" x14ac:dyDescent="0.3">
      <c r="A98" s="33">
        <f>A97+1</f>
        <v>92</v>
      </c>
      <c r="B98" s="403" t="s">
        <v>1131</v>
      </c>
      <c r="C98" s="53">
        <v>0</v>
      </c>
      <c r="D98" s="53">
        <v>0</v>
      </c>
      <c r="E98" s="53">
        <v>0</v>
      </c>
      <c r="F98" s="53">
        <v>0</v>
      </c>
      <c r="G98" s="687">
        <f t="shared" si="3"/>
        <v>0</v>
      </c>
      <c r="H98" s="688">
        <f t="shared" si="3"/>
        <v>0</v>
      </c>
    </row>
    <row r="99" spans="1:9" x14ac:dyDescent="0.3">
      <c r="A99" s="33">
        <f t="shared" si="2"/>
        <v>93</v>
      </c>
      <c r="B99" s="406" t="s">
        <v>1077</v>
      </c>
      <c r="C99" s="53">
        <v>0</v>
      </c>
      <c r="D99" s="53">
        <v>0</v>
      </c>
      <c r="E99" s="53">
        <v>0</v>
      </c>
      <c r="F99" s="53">
        <v>0</v>
      </c>
      <c r="G99" s="687">
        <f t="shared" si="3"/>
        <v>0</v>
      </c>
      <c r="H99" s="688">
        <f t="shared" si="3"/>
        <v>0</v>
      </c>
    </row>
    <row r="100" spans="1:9" x14ac:dyDescent="0.3">
      <c r="A100" s="275" t="s">
        <v>1138</v>
      </c>
      <c r="B100" s="572" t="s">
        <v>875</v>
      </c>
      <c r="C100" s="645" t="s">
        <v>345</v>
      </c>
      <c r="D100" s="645" t="s">
        <v>345</v>
      </c>
      <c r="E100" s="645" t="s">
        <v>345</v>
      </c>
      <c r="F100" s="645" t="s">
        <v>345</v>
      </c>
      <c r="G100" s="66" t="s">
        <v>178</v>
      </c>
      <c r="H100" s="644" t="s">
        <v>178</v>
      </c>
    </row>
    <row r="101" spans="1:9" x14ac:dyDescent="0.3">
      <c r="A101" s="33">
        <f>A99+1</f>
        <v>94</v>
      </c>
      <c r="B101" s="406" t="s">
        <v>303</v>
      </c>
      <c r="C101" s="689">
        <v>0.71</v>
      </c>
      <c r="D101" s="689">
        <v>6270.12</v>
      </c>
      <c r="E101" s="689">
        <v>1.24</v>
      </c>
      <c r="F101" s="689">
        <v>3754.43</v>
      </c>
      <c r="G101" s="687">
        <f t="shared" si="3"/>
        <v>0.53</v>
      </c>
      <c r="H101" s="688">
        <f t="shared" si="3"/>
        <v>-2515.69</v>
      </c>
    </row>
    <row r="102" spans="1:9" ht="31.8" thickBot="1" x14ac:dyDescent="0.35">
      <c r="A102" s="34">
        <f t="shared" si="2"/>
        <v>95</v>
      </c>
      <c r="B102" s="511" t="s">
        <v>1266</v>
      </c>
      <c r="C102" s="616">
        <f>C6+C19+C27+C32+C40+C43+C44+C60+C66+C67+C68+SUM(C75:C79)+C89+C99+C101</f>
        <v>16495578.34</v>
      </c>
      <c r="D102" s="616">
        <f>D6+D19+D27+D32+D40+D43+D44+D60+D66+D67+D68+SUM(D75:D79)+D89+D99+D101</f>
        <v>103428.89</v>
      </c>
      <c r="E102" s="616">
        <f>E6+E19+E27+E32+E40+E43+E44+E60+E66+E67+E68+SUM(E75:E79)+E89+E99+E101</f>
        <v>15281860.439999999</v>
      </c>
      <c r="F102" s="616">
        <f>F6+F19+F27+F32+F40+F43+F44+F60+F66+F67+F68+SUM(F75:F79)+F89+F99+F101</f>
        <v>123285.1</v>
      </c>
      <c r="G102" s="616">
        <f>E102-C102</f>
        <v>-1213717.9000000004</v>
      </c>
      <c r="H102" s="141">
        <f>F102-D102</f>
        <v>19856.210000000006</v>
      </c>
    </row>
    <row r="103" spans="1:9" x14ac:dyDescent="0.3">
      <c r="A103" s="4"/>
      <c r="D103" s="592">
        <f>C102+D102-D101-C101</f>
        <v>16592736.4</v>
      </c>
      <c r="E103" s="593"/>
      <c r="F103" s="592">
        <f>E102+F102-F101-E101</f>
        <v>15401389.869999999</v>
      </c>
      <c r="I103" s="591" t="s">
        <v>1455</v>
      </c>
    </row>
    <row r="104" spans="1:9" s="135" customFormat="1" ht="27" customHeight="1" x14ac:dyDescent="0.25">
      <c r="A104" s="899" t="s">
        <v>183</v>
      </c>
      <c r="B104" s="900"/>
      <c r="C104" s="900"/>
      <c r="D104" s="900"/>
      <c r="E104" s="900"/>
      <c r="F104" s="900"/>
      <c r="G104" s="900"/>
      <c r="H104" s="901"/>
    </row>
    <row r="106" spans="1:9" x14ac:dyDescent="0.3">
      <c r="A106" s="404" t="s">
        <v>1052</v>
      </c>
      <c r="B106" s="405" t="s">
        <v>1053</v>
      </c>
    </row>
    <row r="107" spans="1:9" x14ac:dyDescent="0.3">
      <c r="A107" s="628" t="s">
        <v>1539</v>
      </c>
    </row>
    <row r="974" spans="6:6" x14ac:dyDescent="0.3">
      <c r="F974" s="1" t="s">
        <v>416</v>
      </c>
    </row>
    <row r="993" spans="4:4" x14ac:dyDescent="0.3">
      <c r="D993" s="1" t="s">
        <v>415</v>
      </c>
    </row>
  </sheetData>
  <mergeCells count="8">
    <mergeCell ref="A104:H104"/>
    <mergeCell ref="A1:H1"/>
    <mergeCell ref="A2:H2"/>
    <mergeCell ref="A3:A4"/>
    <mergeCell ref="B3:B4"/>
    <mergeCell ref="C3:D3"/>
    <mergeCell ref="E3:F3"/>
    <mergeCell ref="G3:H3"/>
  </mergeCells>
  <printOptions gridLines="1"/>
  <pageMargins left="0.74803149606299213" right="0.62992125984251968" top="0.62992125984251968" bottom="0.39370078740157483" header="0.39370078740157483" footer="0.23622047244094491"/>
  <pageSetup paperSize="9" scale="70" fitToWidth="3" fitToHeight="3" orientation="landscape" r:id="rId1"/>
  <headerFooter alignWithMargins="0"/>
  <rowBreaks count="2" manualBreakCount="2">
    <brk id="39" max="7" man="1"/>
    <brk id="78"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890"/>
  <sheetViews>
    <sheetView zoomScale="75" zoomScaleNormal="75" workbookViewId="0">
      <pane xSplit="2" ySplit="5" topLeftCell="C6" activePane="bottomRight" state="frozen"/>
      <selection pane="topRight" activeCell="C1" sqref="C1"/>
      <selection pane="bottomLeft" activeCell="A6" sqref="A6"/>
      <selection pane="bottomRight" activeCell="B25" sqref="B25"/>
    </sheetView>
  </sheetViews>
  <sheetFormatPr defaultColWidth="9.109375" defaultRowHeight="15.6" x14ac:dyDescent="0.3"/>
  <cols>
    <col min="1" max="1" width="8.44140625" style="3" customWidth="1"/>
    <col min="2" max="2" width="74.109375" style="130" customWidth="1"/>
    <col min="3" max="8" width="17" style="1" customWidth="1"/>
    <col min="9" max="9" width="14" style="1" bestFit="1" customWidth="1"/>
    <col min="10" max="16384" width="9.109375" style="1"/>
  </cols>
  <sheetData>
    <row r="1" spans="1:9" ht="35.1" customHeight="1" thickBot="1" x14ac:dyDescent="0.4">
      <c r="A1" s="1170" t="s">
        <v>1551</v>
      </c>
      <c r="B1" s="1171"/>
      <c r="C1" s="1171"/>
      <c r="D1" s="1171"/>
      <c r="E1" s="1171"/>
      <c r="F1" s="1171"/>
      <c r="G1" s="1171"/>
      <c r="H1" s="1172"/>
      <c r="I1" s="468"/>
    </row>
    <row r="2" spans="1:9" ht="32.4" customHeight="1" thickBot="1" x14ac:dyDescent="0.35">
      <c r="A2" s="909" t="s">
        <v>1470</v>
      </c>
      <c r="B2" s="910"/>
      <c r="C2" s="910"/>
      <c r="D2" s="910"/>
      <c r="E2" s="910"/>
      <c r="F2" s="910"/>
      <c r="G2" s="910"/>
      <c r="H2" s="911"/>
    </row>
    <row r="3" spans="1:9" s="10" customFormat="1" ht="31.5" customHeight="1" x14ac:dyDescent="0.3">
      <c r="A3" s="912" t="s">
        <v>227</v>
      </c>
      <c r="B3" s="914" t="s">
        <v>360</v>
      </c>
      <c r="C3" s="895">
        <v>2014</v>
      </c>
      <c r="D3" s="896"/>
      <c r="E3" s="915">
        <v>2015</v>
      </c>
      <c r="F3" s="916"/>
      <c r="G3" s="917" t="s">
        <v>1259</v>
      </c>
      <c r="H3" s="898"/>
    </row>
    <row r="4" spans="1:9" ht="52.2" customHeight="1" thickBot="1" x14ac:dyDescent="0.35">
      <c r="A4" s="913"/>
      <c r="B4" s="892"/>
      <c r="C4" s="1168" t="s">
        <v>1549</v>
      </c>
      <c r="D4" s="1169" t="s">
        <v>1550</v>
      </c>
      <c r="E4" s="1168" t="s">
        <v>1549</v>
      </c>
      <c r="F4" s="1169" t="s">
        <v>1550</v>
      </c>
      <c r="G4" s="1168" t="s">
        <v>1549</v>
      </c>
      <c r="H4" s="1169" t="s">
        <v>1550</v>
      </c>
    </row>
    <row r="5" spans="1:9" ht="16.2" thickBot="1" x14ac:dyDescent="0.35">
      <c r="A5" s="493"/>
      <c r="B5" s="494"/>
      <c r="C5" s="486" t="s">
        <v>314</v>
      </c>
      <c r="D5" s="487" t="s">
        <v>315</v>
      </c>
      <c r="E5" s="605" t="s">
        <v>316</v>
      </c>
      <c r="F5" s="488" t="s">
        <v>323</v>
      </c>
      <c r="G5" s="489" t="s">
        <v>34</v>
      </c>
      <c r="H5" s="487" t="s">
        <v>35</v>
      </c>
    </row>
    <row r="6" spans="1:9" x14ac:dyDescent="0.3">
      <c r="A6" s="482" t="s">
        <v>692</v>
      </c>
      <c r="B6" s="484" t="s">
        <v>1168</v>
      </c>
      <c r="C6" s="690">
        <v>1065028.5900000001</v>
      </c>
      <c r="D6" s="691">
        <v>6601.59</v>
      </c>
      <c r="E6" s="692">
        <v>1074585.22</v>
      </c>
      <c r="F6" s="693">
        <v>8671.65</v>
      </c>
      <c r="G6" s="694">
        <f t="shared" ref="G6:H42" si="0">E6-C6</f>
        <v>9556.6299999998882</v>
      </c>
      <c r="H6" s="695">
        <f t="shared" si="0"/>
        <v>2070.0599999999995</v>
      </c>
    </row>
    <row r="7" spans="1:9" x14ac:dyDescent="0.3">
      <c r="A7" s="483" t="s">
        <v>694</v>
      </c>
      <c r="B7" s="485" t="s">
        <v>1169</v>
      </c>
      <c r="C7" s="696">
        <v>226981.01</v>
      </c>
      <c r="D7" s="697">
        <v>1888.87</v>
      </c>
      <c r="E7" s="698">
        <v>254368.66</v>
      </c>
      <c r="F7" s="699">
        <v>4782.8999999999996</v>
      </c>
      <c r="G7" s="654">
        <f t="shared" si="0"/>
        <v>27387.649999999994</v>
      </c>
      <c r="H7" s="634">
        <f t="shared" si="0"/>
        <v>2894.0299999999997</v>
      </c>
    </row>
    <row r="8" spans="1:9" x14ac:dyDescent="0.3">
      <c r="A8" s="483" t="s">
        <v>696</v>
      </c>
      <c r="B8" s="485" t="s">
        <v>1170</v>
      </c>
      <c r="C8" s="696">
        <v>0</v>
      </c>
      <c r="D8" s="697">
        <v>25512.46</v>
      </c>
      <c r="E8" s="698">
        <v>0</v>
      </c>
      <c r="F8" s="699">
        <v>20424.060000000001</v>
      </c>
      <c r="G8" s="654">
        <f t="shared" si="0"/>
        <v>0</v>
      </c>
      <c r="H8" s="634">
        <f t="shared" si="0"/>
        <v>-5088.3999999999978</v>
      </c>
    </row>
    <row r="9" spans="1:9" x14ac:dyDescent="0.3">
      <c r="A9" s="483" t="s">
        <v>698</v>
      </c>
      <c r="B9" s="485" t="s">
        <v>1171</v>
      </c>
      <c r="C9" s="696">
        <v>51372.58</v>
      </c>
      <c r="D9" s="697">
        <v>1721.76</v>
      </c>
      <c r="E9" s="698">
        <v>70795.55</v>
      </c>
      <c r="F9" s="699">
        <v>855.76</v>
      </c>
      <c r="G9" s="654">
        <f t="shared" si="0"/>
        <v>19422.97</v>
      </c>
      <c r="H9" s="634">
        <f t="shared" si="0"/>
        <v>-866</v>
      </c>
    </row>
    <row r="10" spans="1:9" x14ac:dyDescent="0.3">
      <c r="A10" s="483" t="s">
        <v>700</v>
      </c>
      <c r="B10" s="485" t="s">
        <v>1172</v>
      </c>
      <c r="C10" s="696">
        <v>171557.28</v>
      </c>
      <c r="D10" s="697">
        <v>704.25</v>
      </c>
      <c r="E10" s="698">
        <v>150614.03</v>
      </c>
      <c r="F10" s="699">
        <v>2319.77</v>
      </c>
      <c r="G10" s="654">
        <f t="shared" si="0"/>
        <v>-20943.25</v>
      </c>
      <c r="H10" s="634">
        <f t="shared" si="0"/>
        <v>1615.52</v>
      </c>
    </row>
    <row r="11" spans="1:9" x14ac:dyDescent="0.3">
      <c r="A11" s="483" t="s">
        <v>702</v>
      </c>
      <c r="B11" s="485" t="s">
        <v>1173</v>
      </c>
      <c r="C11" s="696">
        <v>29826.19</v>
      </c>
      <c r="D11" s="697">
        <v>17.25</v>
      </c>
      <c r="E11" s="698">
        <v>26424.02</v>
      </c>
      <c r="F11" s="699">
        <v>16</v>
      </c>
      <c r="G11" s="654">
        <f t="shared" si="0"/>
        <v>-3402.1699999999983</v>
      </c>
      <c r="H11" s="634">
        <f t="shared" si="0"/>
        <v>-1.25</v>
      </c>
    </row>
    <row r="12" spans="1:9" x14ac:dyDescent="0.3">
      <c r="A12" s="483" t="s">
        <v>704</v>
      </c>
      <c r="B12" s="485" t="s">
        <v>1174</v>
      </c>
      <c r="C12" s="696">
        <v>941877.01</v>
      </c>
      <c r="D12" s="697">
        <v>12769.7</v>
      </c>
      <c r="E12" s="698">
        <v>747969.98</v>
      </c>
      <c r="F12" s="699">
        <v>11117.77</v>
      </c>
      <c r="G12" s="654">
        <f t="shared" si="0"/>
        <v>-193907.03000000003</v>
      </c>
      <c r="H12" s="634">
        <f t="shared" si="0"/>
        <v>-1651.9300000000003</v>
      </c>
    </row>
    <row r="13" spans="1:9" x14ac:dyDescent="0.3">
      <c r="A13" s="483" t="s">
        <v>706</v>
      </c>
      <c r="B13" s="485" t="s">
        <v>1175</v>
      </c>
      <c r="C13" s="696">
        <v>7497443.7699999996</v>
      </c>
      <c r="D13" s="697">
        <v>33871.96</v>
      </c>
      <c r="E13" s="698">
        <v>7101800.04</v>
      </c>
      <c r="F13" s="699">
        <v>51182.62</v>
      </c>
      <c r="G13" s="654">
        <f t="shared" si="0"/>
        <v>-395643.72999999952</v>
      </c>
      <c r="H13" s="634">
        <f t="shared" si="0"/>
        <v>17310.660000000003</v>
      </c>
    </row>
    <row r="14" spans="1:9" x14ac:dyDescent="0.3">
      <c r="A14" s="483" t="s">
        <v>708</v>
      </c>
      <c r="B14" s="485" t="s">
        <v>1176</v>
      </c>
      <c r="C14" s="696">
        <v>2548931.17</v>
      </c>
      <c r="D14" s="697">
        <v>14063.8</v>
      </c>
      <c r="E14" s="698">
        <v>2427592.92</v>
      </c>
      <c r="F14" s="699">
        <v>18158.82</v>
      </c>
      <c r="G14" s="654">
        <f t="shared" si="0"/>
        <v>-121338.25</v>
      </c>
      <c r="H14" s="634">
        <f t="shared" si="0"/>
        <v>4095.0200000000004</v>
      </c>
    </row>
    <row r="15" spans="1:9" x14ac:dyDescent="0.3">
      <c r="A15" s="483" t="s">
        <v>710</v>
      </c>
      <c r="B15" s="485" t="s">
        <v>1177</v>
      </c>
      <c r="C15" s="696">
        <v>17469.84</v>
      </c>
      <c r="D15" s="697">
        <v>0</v>
      </c>
      <c r="E15" s="698">
        <v>18810.84</v>
      </c>
      <c r="F15" s="699">
        <v>153</v>
      </c>
      <c r="G15" s="654">
        <f t="shared" si="0"/>
        <v>1341</v>
      </c>
      <c r="H15" s="634">
        <f t="shared" si="0"/>
        <v>153</v>
      </c>
    </row>
    <row r="16" spans="1:9" x14ac:dyDescent="0.3">
      <c r="A16" s="483" t="s">
        <v>712</v>
      </c>
      <c r="B16" s="485" t="s">
        <v>1178</v>
      </c>
      <c r="C16" s="696">
        <v>249570.16</v>
      </c>
      <c r="D16" s="697">
        <v>0</v>
      </c>
      <c r="E16" s="698">
        <v>259732.46</v>
      </c>
      <c r="F16" s="699">
        <v>1164</v>
      </c>
      <c r="G16" s="654">
        <f t="shared" si="0"/>
        <v>10162.299999999988</v>
      </c>
      <c r="H16" s="634">
        <f t="shared" si="0"/>
        <v>1164</v>
      </c>
    </row>
    <row r="17" spans="1:8" x14ac:dyDescent="0.3">
      <c r="A17" s="483" t="s">
        <v>714</v>
      </c>
      <c r="B17" s="485" t="s">
        <v>1179</v>
      </c>
      <c r="C17" s="696">
        <v>0</v>
      </c>
      <c r="D17" s="697">
        <v>0</v>
      </c>
      <c r="E17" s="698">
        <v>0</v>
      </c>
      <c r="F17" s="699">
        <v>0</v>
      </c>
      <c r="G17" s="654">
        <f t="shared" si="0"/>
        <v>0</v>
      </c>
      <c r="H17" s="634">
        <f t="shared" si="0"/>
        <v>0</v>
      </c>
    </row>
    <row r="18" spans="1:8" x14ac:dyDescent="0.3">
      <c r="A18" s="483" t="s">
        <v>716</v>
      </c>
      <c r="B18" s="485" t="s">
        <v>1180</v>
      </c>
      <c r="C18" s="696">
        <v>0</v>
      </c>
      <c r="D18" s="697">
        <v>0</v>
      </c>
      <c r="E18" s="698">
        <v>0</v>
      </c>
      <c r="F18" s="699">
        <v>0</v>
      </c>
      <c r="G18" s="654">
        <f t="shared" si="0"/>
        <v>0</v>
      </c>
      <c r="H18" s="634">
        <f t="shared" si="0"/>
        <v>0</v>
      </c>
    </row>
    <row r="19" spans="1:8" x14ac:dyDescent="0.3">
      <c r="A19" s="483" t="s">
        <v>718</v>
      </c>
      <c r="B19" s="485" t="s">
        <v>1181</v>
      </c>
      <c r="C19" s="696">
        <v>2268.2399999999998</v>
      </c>
      <c r="D19" s="697">
        <v>0</v>
      </c>
      <c r="E19" s="698">
        <v>196.38</v>
      </c>
      <c r="F19" s="699">
        <v>0</v>
      </c>
      <c r="G19" s="654">
        <f t="shared" si="0"/>
        <v>-2071.8599999999997</v>
      </c>
      <c r="H19" s="634">
        <f t="shared" si="0"/>
        <v>0</v>
      </c>
    </row>
    <row r="20" spans="1:8" x14ac:dyDescent="0.3">
      <c r="A20" s="483" t="s">
        <v>720</v>
      </c>
      <c r="B20" s="485" t="s">
        <v>1182</v>
      </c>
      <c r="C20" s="696">
        <v>15184.42</v>
      </c>
      <c r="D20" s="697">
        <v>0</v>
      </c>
      <c r="E20" s="698">
        <v>13300.96</v>
      </c>
      <c r="F20" s="699">
        <v>633.77</v>
      </c>
      <c r="G20" s="654">
        <f t="shared" si="0"/>
        <v>-1883.4600000000009</v>
      </c>
      <c r="H20" s="634">
        <f t="shared" si="0"/>
        <v>633.77</v>
      </c>
    </row>
    <row r="21" spans="1:8" x14ac:dyDescent="0.3">
      <c r="A21" s="483" t="s">
        <v>722</v>
      </c>
      <c r="B21" s="485" t="s">
        <v>1183</v>
      </c>
      <c r="C21" s="696">
        <v>0</v>
      </c>
      <c r="D21" s="697">
        <v>0</v>
      </c>
      <c r="E21" s="698">
        <v>414</v>
      </c>
      <c r="F21" s="699">
        <v>0</v>
      </c>
      <c r="G21" s="654">
        <f t="shared" si="0"/>
        <v>414</v>
      </c>
      <c r="H21" s="634">
        <f t="shared" si="0"/>
        <v>0</v>
      </c>
    </row>
    <row r="22" spans="1:8" x14ac:dyDescent="0.3">
      <c r="A22" s="483" t="s">
        <v>724</v>
      </c>
      <c r="B22" s="485" t="s">
        <v>1184</v>
      </c>
      <c r="C22" s="696">
        <v>915.16</v>
      </c>
      <c r="D22" s="697">
        <v>0</v>
      </c>
      <c r="E22" s="698">
        <v>29.72</v>
      </c>
      <c r="F22" s="699">
        <v>0</v>
      </c>
      <c r="G22" s="654">
        <f t="shared" si="0"/>
        <v>-885.43999999999994</v>
      </c>
      <c r="H22" s="634">
        <f t="shared" si="0"/>
        <v>0</v>
      </c>
    </row>
    <row r="23" spans="1:8" x14ac:dyDescent="0.3">
      <c r="A23" s="483" t="s">
        <v>726</v>
      </c>
      <c r="B23" s="485" t="s">
        <v>1185</v>
      </c>
      <c r="C23" s="696">
        <v>0</v>
      </c>
      <c r="D23" s="697">
        <v>0</v>
      </c>
      <c r="E23" s="698">
        <v>0</v>
      </c>
      <c r="F23" s="699">
        <v>0</v>
      </c>
      <c r="G23" s="654">
        <f t="shared" si="0"/>
        <v>0</v>
      </c>
      <c r="H23" s="634">
        <f t="shared" si="0"/>
        <v>0</v>
      </c>
    </row>
    <row r="24" spans="1:8" x14ac:dyDescent="0.3">
      <c r="A24" s="483" t="s">
        <v>728</v>
      </c>
      <c r="B24" s="485" t="s">
        <v>1186</v>
      </c>
      <c r="C24" s="696">
        <v>0</v>
      </c>
      <c r="D24" s="697">
        <v>0</v>
      </c>
      <c r="E24" s="696">
        <v>0</v>
      </c>
      <c r="F24" s="700">
        <v>0</v>
      </c>
      <c r="G24" s="654">
        <f t="shared" si="0"/>
        <v>0</v>
      </c>
      <c r="H24" s="634">
        <f t="shared" si="0"/>
        <v>0</v>
      </c>
    </row>
    <row r="25" spans="1:8" x14ac:dyDescent="0.3">
      <c r="A25" s="483" t="s">
        <v>730</v>
      </c>
      <c r="B25" s="485" t="s">
        <v>1187</v>
      </c>
      <c r="C25" s="696">
        <v>859.52</v>
      </c>
      <c r="D25" s="697">
        <v>3.75</v>
      </c>
      <c r="E25" s="696">
        <v>1008.97</v>
      </c>
      <c r="F25" s="700">
        <v>0</v>
      </c>
      <c r="G25" s="654">
        <f t="shared" si="0"/>
        <v>149.45000000000005</v>
      </c>
      <c r="H25" s="634">
        <f t="shared" si="0"/>
        <v>-3.75</v>
      </c>
    </row>
    <row r="26" spans="1:8" x14ac:dyDescent="0.3">
      <c r="A26" s="483" t="s">
        <v>732</v>
      </c>
      <c r="B26" s="485" t="s">
        <v>1188</v>
      </c>
      <c r="C26" s="696">
        <v>0</v>
      </c>
      <c r="D26" s="697">
        <v>0</v>
      </c>
      <c r="E26" s="696">
        <v>0</v>
      </c>
      <c r="F26" s="700">
        <v>0</v>
      </c>
      <c r="G26" s="654">
        <f t="shared" si="0"/>
        <v>0</v>
      </c>
      <c r="H26" s="634">
        <f t="shared" si="0"/>
        <v>0</v>
      </c>
    </row>
    <row r="27" spans="1:8" x14ac:dyDescent="0.3">
      <c r="A27" s="483" t="s">
        <v>734</v>
      </c>
      <c r="B27" s="485" t="s">
        <v>1189</v>
      </c>
      <c r="C27" s="696">
        <v>0</v>
      </c>
      <c r="D27" s="697">
        <v>0</v>
      </c>
      <c r="E27" s="696">
        <v>0</v>
      </c>
      <c r="F27" s="700">
        <v>0</v>
      </c>
      <c r="G27" s="654">
        <f t="shared" si="0"/>
        <v>0</v>
      </c>
      <c r="H27" s="634">
        <f t="shared" si="0"/>
        <v>0</v>
      </c>
    </row>
    <row r="28" spans="1:8" x14ac:dyDescent="0.3">
      <c r="A28" s="483" t="s">
        <v>736</v>
      </c>
      <c r="B28" s="485" t="s">
        <v>1190</v>
      </c>
      <c r="C28" s="696">
        <v>233.59</v>
      </c>
      <c r="D28" s="697">
        <v>0</v>
      </c>
      <c r="E28" s="696">
        <v>3006.39</v>
      </c>
      <c r="F28" s="700">
        <v>0</v>
      </c>
      <c r="G28" s="654">
        <f t="shared" si="0"/>
        <v>2772.7999999999997</v>
      </c>
      <c r="H28" s="634">
        <f t="shared" si="0"/>
        <v>0</v>
      </c>
    </row>
    <row r="29" spans="1:8" x14ac:dyDescent="0.3">
      <c r="A29" s="483" t="s">
        <v>738</v>
      </c>
      <c r="B29" s="603" t="s">
        <v>1191</v>
      </c>
      <c r="C29" s="696">
        <v>965993.09</v>
      </c>
      <c r="D29" s="697">
        <v>92.24</v>
      </c>
      <c r="E29" s="696">
        <v>906811.4</v>
      </c>
      <c r="F29" s="700">
        <v>50.55</v>
      </c>
      <c r="G29" s="654">
        <f t="shared" si="0"/>
        <v>-59181.689999999944</v>
      </c>
      <c r="H29" s="634">
        <f t="shared" si="0"/>
        <v>-41.69</v>
      </c>
    </row>
    <row r="30" spans="1:8" x14ac:dyDescent="0.3">
      <c r="A30" s="483" t="s">
        <v>740</v>
      </c>
      <c r="B30" s="485" t="s">
        <v>1192</v>
      </c>
      <c r="C30" s="696">
        <v>1776019.68</v>
      </c>
      <c r="D30" s="697">
        <v>0</v>
      </c>
      <c r="E30" s="696">
        <v>1378314.66</v>
      </c>
      <c r="F30" s="700">
        <v>0</v>
      </c>
      <c r="G30" s="654">
        <f t="shared" si="0"/>
        <v>-397705.02</v>
      </c>
      <c r="H30" s="634">
        <f t="shared" si="0"/>
        <v>0</v>
      </c>
    </row>
    <row r="31" spans="1:8" x14ac:dyDescent="0.3">
      <c r="A31" s="483" t="s">
        <v>741</v>
      </c>
      <c r="B31" s="603" t="s">
        <v>1193</v>
      </c>
      <c r="C31" s="698">
        <v>0</v>
      </c>
      <c r="D31" s="701">
        <v>0</v>
      </c>
      <c r="E31" s="696">
        <v>0</v>
      </c>
      <c r="F31" s="701">
        <v>0</v>
      </c>
      <c r="G31" s="654">
        <f t="shared" si="0"/>
        <v>0</v>
      </c>
      <c r="H31" s="634">
        <f t="shared" si="0"/>
        <v>0</v>
      </c>
    </row>
    <row r="32" spans="1:8" x14ac:dyDescent="0.3">
      <c r="A32" s="483" t="s">
        <v>743</v>
      </c>
      <c r="B32" s="603" t="s">
        <v>1194</v>
      </c>
      <c r="C32" s="698">
        <v>0</v>
      </c>
      <c r="D32" s="701">
        <v>0</v>
      </c>
      <c r="E32" s="696">
        <v>0</v>
      </c>
      <c r="F32" s="701">
        <v>0</v>
      </c>
      <c r="G32" s="654">
        <f t="shared" si="0"/>
        <v>0</v>
      </c>
      <c r="H32" s="634">
        <f t="shared" si="0"/>
        <v>0</v>
      </c>
    </row>
    <row r="33" spans="1:8" x14ac:dyDescent="0.3">
      <c r="A33" s="483" t="s">
        <v>745</v>
      </c>
      <c r="B33" s="603" t="s">
        <v>1195</v>
      </c>
      <c r="C33" s="698">
        <v>0</v>
      </c>
      <c r="D33" s="701">
        <v>0</v>
      </c>
      <c r="E33" s="696">
        <v>0</v>
      </c>
      <c r="F33" s="701">
        <v>0</v>
      </c>
      <c r="G33" s="654">
        <f t="shared" si="0"/>
        <v>0</v>
      </c>
      <c r="H33" s="634">
        <f t="shared" si="0"/>
        <v>0</v>
      </c>
    </row>
    <row r="34" spans="1:8" x14ac:dyDescent="0.3">
      <c r="A34" s="483" t="s">
        <v>747</v>
      </c>
      <c r="B34" s="603" t="s">
        <v>1196</v>
      </c>
      <c r="C34" s="698">
        <v>0</v>
      </c>
      <c r="D34" s="701">
        <v>0</v>
      </c>
      <c r="E34" s="696">
        <v>0</v>
      </c>
      <c r="F34" s="701">
        <v>0</v>
      </c>
      <c r="G34" s="654">
        <f t="shared" si="0"/>
        <v>0</v>
      </c>
      <c r="H34" s="634">
        <f t="shared" si="0"/>
        <v>0</v>
      </c>
    </row>
    <row r="35" spans="1:8" x14ac:dyDescent="0.3">
      <c r="A35" s="483" t="s">
        <v>749</v>
      </c>
      <c r="B35" s="485" t="s">
        <v>1197</v>
      </c>
      <c r="C35" s="696">
        <v>934046.33</v>
      </c>
      <c r="D35" s="701">
        <v>0</v>
      </c>
      <c r="E35" s="696">
        <v>846083</v>
      </c>
      <c r="F35" s="700">
        <v>0</v>
      </c>
      <c r="G35" s="654">
        <f t="shared" si="0"/>
        <v>-87963.329999999958</v>
      </c>
      <c r="H35" s="634">
        <f t="shared" si="0"/>
        <v>0</v>
      </c>
    </row>
    <row r="36" spans="1:8" x14ac:dyDescent="0.3">
      <c r="A36" s="483" t="s">
        <v>751</v>
      </c>
      <c r="B36" s="485" t="s">
        <v>1198</v>
      </c>
      <c r="C36" s="696">
        <v>0</v>
      </c>
      <c r="D36" s="701">
        <v>0</v>
      </c>
      <c r="E36" s="696">
        <v>0</v>
      </c>
      <c r="F36" s="700">
        <v>0</v>
      </c>
      <c r="G36" s="654">
        <f t="shared" si="0"/>
        <v>0</v>
      </c>
      <c r="H36" s="634">
        <f t="shared" si="0"/>
        <v>0</v>
      </c>
    </row>
    <row r="37" spans="1:8" x14ac:dyDescent="0.3">
      <c r="A37" s="483" t="s">
        <v>753</v>
      </c>
      <c r="B37" s="603" t="s">
        <v>1199</v>
      </c>
      <c r="C37" s="698">
        <v>0</v>
      </c>
      <c r="D37" s="701">
        <v>-88.86</v>
      </c>
      <c r="E37" s="696">
        <v>0</v>
      </c>
      <c r="F37" s="700">
        <v>0</v>
      </c>
      <c r="G37" s="654">
        <f t="shared" si="0"/>
        <v>0</v>
      </c>
      <c r="H37" s="634">
        <f t="shared" si="0"/>
        <v>88.86</v>
      </c>
    </row>
    <row r="38" spans="1:8" x14ac:dyDescent="0.3">
      <c r="A38" s="483" t="s">
        <v>754</v>
      </c>
      <c r="B38" s="603" t="s">
        <v>1200</v>
      </c>
      <c r="C38" s="698">
        <v>0</v>
      </c>
      <c r="D38" s="701">
        <v>0</v>
      </c>
      <c r="E38" s="696">
        <v>0</v>
      </c>
      <c r="F38" s="701">
        <v>0</v>
      </c>
      <c r="G38" s="654">
        <f t="shared" si="0"/>
        <v>0</v>
      </c>
      <c r="H38" s="634">
        <f t="shared" si="0"/>
        <v>0</v>
      </c>
    </row>
    <row r="39" spans="1:8" x14ac:dyDescent="0.3">
      <c r="A39" s="483" t="s">
        <v>756</v>
      </c>
      <c r="B39" s="603" t="s">
        <v>1201</v>
      </c>
      <c r="C39" s="698">
        <v>0</v>
      </c>
      <c r="D39" s="701">
        <v>0</v>
      </c>
      <c r="E39" s="696">
        <v>0</v>
      </c>
      <c r="F39" s="701">
        <v>0</v>
      </c>
      <c r="G39" s="654">
        <f t="shared" si="0"/>
        <v>0</v>
      </c>
      <c r="H39" s="634">
        <f t="shared" si="0"/>
        <v>0</v>
      </c>
    </row>
    <row r="40" spans="1:8" x14ac:dyDescent="0.3">
      <c r="A40" s="483" t="s">
        <v>758</v>
      </c>
      <c r="B40" s="603" t="s">
        <v>1202</v>
      </c>
      <c r="C40" s="698">
        <v>0</v>
      </c>
      <c r="D40" s="701">
        <v>0</v>
      </c>
      <c r="E40" s="696">
        <v>0</v>
      </c>
      <c r="F40" s="701">
        <v>0</v>
      </c>
      <c r="G40" s="654">
        <f t="shared" si="0"/>
        <v>0</v>
      </c>
      <c r="H40" s="634">
        <f t="shared" si="0"/>
        <v>0</v>
      </c>
    </row>
    <row r="41" spans="1:8" x14ac:dyDescent="0.3">
      <c r="A41" s="483" t="s">
        <v>760</v>
      </c>
      <c r="B41" s="603" t="s">
        <v>1203</v>
      </c>
      <c r="C41" s="698">
        <v>0</v>
      </c>
      <c r="D41" s="701">
        <v>0</v>
      </c>
      <c r="E41" s="696">
        <v>0</v>
      </c>
      <c r="F41" s="701">
        <v>0</v>
      </c>
      <c r="G41" s="654">
        <f t="shared" si="0"/>
        <v>0</v>
      </c>
      <c r="H41" s="634">
        <f t="shared" si="0"/>
        <v>0</v>
      </c>
    </row>
    <row r="42" spans="1:8" ht="16.2" thickBot="1" x14ac:dyDescent="0.35">
      <c r="A42" s="490" t="s">
        <v>762</v>
      </c>
      <c r="B42" s="604" t="s">
        <v>1204</v>
      </c>
      <c r="C42" s="702">
        <v>0</v>
      </c>
      <c r="D42" s="703">
        <v>0</v>
      </c>
      <c r="E42" s="704">
        <v>0</v>
      </c>
      <c r="F42" s="703">
        <v>0</v>
      </c>
      <c r="G42" s="659">
        <f t="shared" si="0"/>
        <v>0</v>
      </c>
      <c r="H42" s="660">
        <f t="shared" si="0"/>
        <v>0</v>
      </c>
    </row>
    <row r="43" spans="1:8" ht="16.2" thickBot="1" x14ac:dyDescent="0.35">
      <c r="A43" s="491" t="s">
        <v>763</v>
      </c>
      <c r="B43" s="492" t="s">
        <v>1205</v>
      </c>
      <c r="C43" s="663">
        <f>SUM(C6:C42)</f>
        <v>16495577.629999999</v>
      </c>
      <c r="D43" s="664">
        <f>SUM(D6:D42)</f>
        <v>97158.77</v>
      </c>
      <c r="E43" s="661">
        <f>SUM(E6:E42)</f>
        <v>15281859.200000005</v>
      </c>
      <c r="F43" s="662">
        <f>SUM(F6:F42)</f>
        <v>119530.67000000001</v>
      </c>
      <c r="G43" s="665">
        <f>E43-C43</f>
        <v>-1213718.4299999941</v>
      </c>
      <c r="H43" s="666">
        <f>F43-D43</f>
        <v>22371.900000000009</v>
      </c>
    </row>
    <row r="871" spans="6:6" x14ac:dyDescent="0.3">
      <c r="F871" s="1" t="s">
        <v>416</v>
      </c>
    </row>
    <row r="890" spans="4:4" x14ac:dyDescent="0.3">
      <c r="D890" s="1" t="s">
        <v>415</v>
      </c>
    </row>
  </sheetData>
  <mergeCells count="7">
    <mergeCell ref="A1:H1"/>
    <mergeCell ref="A2:H2"/>
    <mergeCell ref="A3:A4"/>
    <mergeCell ref="B3:B4"/>
    <mergeCell ref="C3:D3"/>
    <mergeCell ref="E3:F3"/>
    <mergeCell ref="G3:H3"/>
  </mergeCells>
  <printOptions gridLines="1"/>
  <pageMargins left="0.74803149606299213" right="0.74803149606299213" top="0.43307086614173229" bottom="0.39370078740157483" header="0.39370078740157483" footer="0.23622047244094491"/>
  <pageSetup paperSize="9" scale="71" orientation="landscape" r:id="rId1"/>
  <headerFooter alignWithMargins="0"/>
  <rowBreaks count="1" manualBreakCount="1">
    <brk id="43"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enableFormatConditionsCalculation="0">
    <tabColor indexed="42"/>
    <pageSetUpPr fitToPage="1"/>
  </sheetPr>
  <dimension ref="A1:K38"/>
  <sheetViews>
    <sheetView zoomScale="75" zoomScaleNormal="75" workbookViewId="0">
      <pane xSplit="2" ySplit="6" topLeftCell="C7" activePane="bottomRight" state="frozen"/>
      <selection pane="topRight" activeCell="C1" sqref="C1"/>
      <selection pane="bottomLeft" activeCell="A7" sqref="A7"/>
      <selection pane="bottomRight" activeCell="H19" sqref="H19"/>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6384" width="9.109375" style="19"/>
  </cols>
  <sheetData>
    <row r="1" spans="1:11" ht="35.1" customHeight="1" thickBot="1" x14ac:dyDescent="0.3">
      <c r="A1" s="927" t="s">
        <v>1267</v>
      </c>
      <c r="B1" s="928"/>
      <c r="C1" s="928"/>
      <c r="D1" s="928"/>
      <c r="E1" s="928"/>
      <c r="F1" s="928"/>
      <c r="G1" s="928"/>
      <c r="H1" s="928"/>
      <c r="I1" s="928"/>
      <c r="J1" s="928"/>
      <c r="K1" s="928"/>
    </row>
    <row r="2" spans="1:11" ht="35.4" customHeight="1" x14ac:dyDescent="0.25">
      <c r="A2" s="905" t="s">
        <v>1470</v>
      </c>
      <c r="B2" s="906"/>
      <c r="C2" s="906"/>
      <c r="D2" s="906"/>
      <c r="E2" s="906"/>
      <c r="F2" s="906"/>
      <c r="G2" s="906"/>
      <c r="H2" s="906"/>
      <c r="I2" s="906"/>
      <c r="J2" s="906"/>
      <c r="K2" s="907"/>
    </row>
    <row r="3" spans="1:11" ht="42.75" customHeight="1" x14ac:dyDescent="0.25">
      <c r="A3" s="925" t="s">
        <v>227</v>
      </c>
      <c r="B3" s="882" t="s">
        <v>256</v>
      </c>
      <c r="C3" s="919" t="s">
        <v>1268</v>
      </c>
      <c r="D3" s="919"/>
      <c r="E3" s="919"/>
      <c r="F3" s="919"/>
      <c r="G3" s="919" t="s">
        <v>917</v>
      </c>
      <c r="H3" s="934" t="s">
        <v>331</v>
      </c>
      <c r="I3" s="919" t="s">
        <v>919</v>
      </c>
      <c r="J3" s="929" t="s">
        <v>920</v>
      </c>
      <c r="K3" s="936" t="s">
        <v>1122</v>
      </c>
    </row>
    <row r="4" spans="1:11" ht="34.5" customHeight="1" x14ac:dyDescent="0.25">
      <c r="A4" s="926"/>
      <c r="B4" s="924"/>
      <c r="C4" s="920" t="s">
        <v>254</v>
      </c>
      <c r="D4" s="14" t="s">
        <v>331</v>
      </c>
      <c r="E4" s="920" t="s">
        <v>255</v>
      </c>
      <c r="F4" s="920" t="s">
        <v>205</v>
      </c>
      <c r="G4" s="920"/>
      <c r="H4" s="935"/>
      <c r="I4" s="920"/>
      <c r="J4" s="930"/>
      <c r="K4" s="936"/>
    </row>
    <row r="5" spans="1:11" s="75" customFormat="1" ht="62.4" x14ac:dyDescent="0.25">
      <c r="A5" s="926"/>
      <c r="B5" s="924"/>
      <c r="C5" s="920"/>
      <c r="D5" s="14" t="s">
        <v>856</v>
      </c>
      <c r="E5" s="920"/>
      <c r="F5" s="920"/>
      <c r="G5" s="920"/>
      <c r="H5" s="14" t="s">
        <v>918</v>
      </c>
      <c r="I5" s="920"/>
      <c r="J5" s="930"/>
      <c r="K5" s="937"/>
    </row>
    <row r="6" spans="1:11" s="76" customFormat="1" ht="18" customHeight="1" x14ac:dyDescent="0.25">
      <c r="A6" s="138"/>
      <c r="B6" s="64"/>
      <c r="C6" s="16" t="s">
        <v>314</v>
      </c>
      <c r="D6" s="16" t="s">
        <v>315</v>
      </c>
      <c r="E6" s="16" t="s">
        <v>316</v>
      </c>
      <c r="F6" s="16" t="s">
        <v>206</v>
      </c>
      <c r="G6" s="16" t="s">
        <v>317</v>
      </c>
      <c r="H6" s="16" t="s">
        <v>318</v>
      </c>
      <c r="I6" s="16" t="s">
        <v>319</v>
      </c>
      <c r="J6" s="440" t="s">
        <v>207</v>
      </c>
      <c r="K6" s="587" t="s">
        <v>1123</v>
      </c>
    </row>
    <row r="7" spans="1:11" s="22" customFormat="1" x14ac:dyDescent="0.25">
      <c r="A7" s="31">
        <v>1</v>
      </c>
      <c r="B7" s="46" t="s">
        <v>310</v>
      </c>
      <c r="C7" s="610">
        <f>SUM(C8:C12)</f>
        <v>268.3</v>
      </c>
      <c r="D7" s="610">
        <f>SUM(D8:D12)</f>
        <v>266.60000000000002</v>
      </c>
      <c r="E7" s="610">
        <f>SUM(E8:E12)</f>
        <v>34.699999999999996</v>
      </c>
      <c r="F7" s="610">
        <f t="shared" ref="F7:F13" si="0">C7+E7</f>
        <v>303</v>
      </c>
      <c r="G7" s="626">
        <f>SUM(G8:G12)</f>
        <v>3831942</v>
      </c>
      <c r="H7" s="626">
        <f>SUM(H8:H12)</f>
        <v>3737491</v>
      </c>
      <c r="I7" s="626">
        <f>SUM(I8:I12)</f>
        <v>750821</v>
      </c>
      <c r="J7" s="617">
        <f t="shared" ref="J7:J13" si="1">G7+I7</f>
        <v>4582763</v>
      </c>
      <c r="K7" s="442">
        <f>IF(F7=0,0,J7/F7/12)</f>
        <v>1260.3858635863587</v>
      </c>
    </row>
    <row r="8" spans="1:11" ht="31.2" x14ac:dyDescent="0.25">
      <c r="A8" s="31">
        <v>2</v>
      </c>
      <c r="B8" s="27" t="s">
        <v>1124</v>
      </c>
      <c r="C8" s="612">
        <v>45.8</v>
      </c>
      <c r="D8" s="612">
        <v>45.6</v>
      </c>
      <c r="E8" s="612">
        <v>4.7</v>
      </c>
      <c r="F8" s="610">
        <f t="shared" si="0"/>
        <v>50.5</v>
      </c>
      <c r="G8" s="631">
        <v>872299</v>
      </c>
      <c r="H8" s="631">
        <v>847056</v>
      </c>
      <c r="I8" s="631">
        <v>140741</v>
      </c>
      <c r="J8" s="617">
        <f t="shared" si="1"/>
        <v>1013040</v>
      </c>
      <c r="K8" s="442">
        <f t="shared" ref="K8:K30" si="2">IF(F8=0,0,J8/F8/12)</f>
        <v>1671.6831683168318</v>
      </c>
    </row>
    <row r="9" spans="1:11" x14ac:dyDescent="0.25">
      <c r="A9" s="31">
        <v>3</v>
      </c>
      <c r="B9" s="27" t="s">
        <v>257</v>
      </c>
      <c r="C9" s="612">
        <v>73.8</v>
      </c>
      <c r="D9" s="612">
        <v>73.7</v>
      </c>
      <c r="E9" s="612">
        <v>10.199999999999999</v>
      </c>
      <c r="F9" s="610">
        <f t="shared" si="0"/>
        <v>84</v>
      </c>
      <c r="G9" s="631">
        <v>1198262</v>
      </c>
      <c r="H9" s="631">
        <v>1176675</v>
      </c>
      <c r="I9" s="631">
        <v>253420</v>
      </c>
      <c r="J9" s="617">
        <f t="shared" si="1"/>
        <v>1451682</v>
      </c>
      <c r="K9" s="442">
        <f t="shared" si="2"/>
        <v>1440.1607142857144</v>
      </c>
    </row>
    <row r="10" spans="1:11" x14ac:dyDescent="0.25">
      <c r="A10" s="31">
        <v>4</v>
      </c>
      <c r="B10" s="27" t="s">
        <v>258</v>
      </c>
      <c r="C10" s="612">
        <v>146.6</v>
      </c>
      <c r="D10" s="612">
        <v>145.19999999999999</v>
      </c>
      <c r="E10" s="612">
        <v>19.5</v>
      </c>
      <c r="F10" s="610">
        <f t="shared" si="0"/>
        <v>166.1</v>
      </c>
      <c r="G10" s="631">
        <v>1742595</v>
      </c>
      <c r="H10" s="631">
        <v>1694974</v>
      </c>
      <c r="I10" s="631">
        <v>353961</v>
      </c>
      <c r="J10" s="617">
        <f t="shared" si="1"/>
        <v>2096556</v>
      </c>
      <c r="K10" s="442">
        <f t="shared" si="2"/>
        <v>1051.8543046357615</v>
      </c>
    </row>
    <row r="11" spans="1:11" x14ac:dyDescent="0.25">
      <c r="A11" s="31">
        <v>5</v>
      </c>
      <c r="B11" s="27" t="s">
        <v>259</v>
      </c>
      <c r="C11" s="612">
        <v>2.1</v>
      </c>
      <c r="D11" s="612">
        <v>2.1</v>
      </c>
      <c r="E11" s="612">
        <v>0.3</v>
      </c>
      <c r="F11" s="610">
        <f t="shared" si="0"/>
        <v>2.4</v>
      </c>
      <c r="G11" s="631">
        <v>18786</v>
      </c>
      <c r="H11" s="631">
        <v>18786</v>
      </c>
      <c r="I11" s="631">
        <v>2699</v>
      </c>
      <c r="J11" s="617">
        <f t="shared" si="1"/>
        <v>21485</v>
      </c>
      <c r="K11" s="442">
        <f t="shared" si="2"/>
        <v>746.00694444444446</v>
      </c>
    </row>
    <row r="12" spans="1:11" x14ac:dyDescent="0.25">
      <c r="A12" s="31">
        <v>6</v>
      </c>
      <c r="B12" s="27" t="s">
        <v>260</v>
      </c>
      <c r="C12" s="612">
        <v>0</v>
      </c>
      <c r="D12" s="612">
        <v>0</v>
      </c>
      <c r="E12" s="612">
        <v>0</v>
      </c>
      <c r="F12" s="610">
        <f t="shared" si="0"/>
        <v>0</v>
      </c>
      <c r="G12" s="631">
        <v>0</v>
      </c>
      <c r="H12" s="631">
        <v>0</v>
      </c>
      <c r="I12" s="631">
        <v>0</v>
      </c>
      <c r="J12" s="617">
        <f t="shared" si="1"/>
        <v>0</v>
      </c>
      <c r="K12" s="442">
        <f t="shared" si="2"/>
        <v>0</v>
      </c>
    </row>
    <row r="13" spans="1:11" x14ac:dyDescent="0.25">
      <c r="A13" s="31">
        <v>7</v>
      </c>
      <c r="B13" s="46" t="s">
        <v>72</v>
      </c>
      <c r="C13" s="612">
        <v>33</v>
      </c>
      <c r="D13" s="612">
        <v>33</v>
      </c>
      <c r="E13" s="612">
        <v>2.5</v>
      </c>
      <c r="F13" s="610">
        <f t="shared" si="0"/>
        <v>35.5</v>
      </c>
      <c r="G13" s="631">
        <v>330554</v>
      </c>
      <c r="H13" s="631">
        <v>330554</v>
      </c>
      <c r="I13" s="631">
        <v>45486</v>
      </c>
      <c r="J13" s="617">
        <f t="shared" si="1"/>
        <v>376040</v>
      </c>
      <c r="K13" s="442">
        <f t="shared" si="2"/>
        <v>882.72300469483571</v>
      </c>
    </row>
    <row r="14" spans="1:11" x14ac:dyDescent="0.25">
      <c r="A14" s="31"/>
      <c r="B14" s="27" t="s">
        <v>331</v>
      </c>
      <c r="C14" s="611"/>
      <c r="D14" s="611"/>
      <c r="E14" s="611"/>
      <c r="F14" s="607"/>
      <c r="G14" s="630"/>
      <c r="H14" s="630"/>
      <c r="I14" s="630"/>
      <c r="J14" s="619"/>
      <c r="K14" s="442"/>
    </row>
    <row r="15" spans="1:11" x14ac:dyDescent="0.25">
      <c r="A15" s="31">
        <v>8</v>
      </c>
      <c r="B15" s="27" t="s">
        <v>76</v>
      </c>
      <c r="C15" s="612">
        <v>12.3</v>
      </c>
      <c r="D15" s="612">
        <v>12.3</v>
      </c>
      <c r="E15" s="612">
        <v>0.7</v>
      </c>
      <c r="F15" s="610">
        <f t="shared" ref="F15:F21" si="3">C15+E15</f>
        <v>13</v>
      </c>
      <c r="G15" s="631">
        <v>151390</v>
      </c>
      <c r="H15" s="631">
        <v>151390</v>
      </c>
      <c r="I15" s="631">
        <v>23344</v>
      </c>
      <c r="J15" s="617">
        <f t="shared" ref="J15:J21" si="4">G15+I15</f>
        <v>174734</v>
      </c>
      <c r="K15" s="442">
        <f t="shared" si="2"/>
        <v>1120.0897435897436</v>
      </c>
    </row>
    <row r="16" spans="1:11" x14ac:dyDescent="0.25">
      <c r="A16" s="31">
        <v>9</v>
      </c>
      <c r="B16" s="46" t="s">
        <v>311</v>
      </c>
      <c r="C16" s="610">
        <f>SUM(C17:C19)</f>
        <v>97.7</v>
      </c>
      <c r="D16" s="610">
        <f>SUM(D17:D19)</f>
        <v>97.7</v>
      </c>
      <c r="E16" s="610">
        <f>SUM(E17:E19)</f>
        <v>12.2</v>
      </c>
      <c r="F16" s="610">
        <f>C16+E16</f>
        <v>109.9</v>
      </c>
      <c r="G16" s="626">
        <f>SUM(G17:G19)</f>
        <v>1099280</v>
      </c>
      <c r="H16" s="626">
        <f>SUM(H17:H19)</f>
        <v>1097030</v>
      </c>
      <c r="I16" s="626">
        <f>SUM(I17:I19)</f>
        <v>190348</v>
      </c>
      <c r="J16" s="617">
        <f t="shared" si="4"/>
        <v>1289628</v>
      </c>
      <c r="K16" s="442">
        <f t="shared" si="2"/>
        <v>977.87989080982709</v>
      </c>
    </row>
    <row r="17" spans="1:11" x14ac:dyDescent="0.25">
      <c r="A17" s="31">
        <v>10</v>
      </c>
      <c r="B17" s="27" t="s">
        <v>261</v>
      </c>
      <c r="C17" s="612">
        <v>42.6</v>
      </c>
      <c r="D17" s="612">
        <v>42.6</v>
      </c>
      <c r="E17" s="612">
        <v>1.1000000000000001</v>
      </c>
      <c r="F17" s="610">
        <f t="shared" si="3"/>
        <v>43.7</v>
      </c>
      <c r="G17" s="631">
        <v>525360</v>
      </c>
      <c r="H17" s="631">
        <v>525360</v>
      </c>
      <c r="I17" s="631">
        <v>47286</v>
      </c>
      <c r="J17" s="617">
        <f t="shared" si="4"/>
        <v>572646</v>
      </c>
      <c r="K17" s="442">
        <f t="shared" si="2"/>
        <v>1092.0022883295194</v>
      </c>
    </row>
    <row r="18" spans="1:11" x14ac:dyDescent="0.25">
      <c r="A18" s="31">
        <v>11</v>
      </c>
      <c r="B18" s="27" t="s">
        <v>208</v>
      </c>
      <c r="C18" s="612">
        <v>55.1</v>
      </c>
      <c r="D18" s="612">
        <v>55.1</v>
      </c>
      <c r="E18" s="612">
        <v>11.1</v>
      </c>
      <c r="F18" s="610">
        <f t="shared" si="3"/>
        <v>66.2</v>
      </c>
      <c r="G18" s="631">
        <v>573920</v>
      </c>
      <c r="H18" s="631">
        <v>571670</v>
      </c>
      <c r="I18" s="631">
        <v>143062</v>
      </c>
      <c r="J18" s="617">
        <f t="shared" si="4"/>
        <v>716982</v>
      </c>
      <c r="K18" s="442">
        <f t="shared" si="2"/>
        <v>902.54531722054378</v>
      </c>
    </row>
    <row r="19" spans="1:11" x14ac:dyDescent="0.25">
      <c r="A19" s="31">
        <v>12</v>
      </c>
      <c r="B19" s="27" t="s">
        <v>185</v>
      </c>
      <c r="C19" s="612">
        <v>0</v>
      </c>
      <c r="D19" s="612">
        <v>0</v>
      </c>
      <c r="E19" s="612">
        <v>0</v>
      </c>
      <c r="F19" s="610">
        <f t="shared" si="3"/>
        <v>0</v>
      </c>
      <c r="G19" s="631">
        <v>0</v>
      </c>
      <c r="H19" s="631">
        <v>0</v>
      </c>
      <c r="I19" s="631">
        <v>0</v>
      </c>
      <c r="J19" s="617">
        <f t="shared" si="4"/>
        <v>0</v>
      </c>
      <c r="K19" s="442">
        <f t="shared" si="2"/>
        <v>0</v>
      </c>
    </row>
    <row r="20" spans="1:11" x14ac:dyDescent="0.25">
      <c r="A20" s="31">
        <v>13</v>
      </c>
      <c r="B20" s="46" t="s">
        <v>308</v>
      </c>
      <c r="C20" s="612">
        <v>9.8000000000000007</v>
      </c>
      <c r="D20" s="612">
        <v>9.5</v>
      </c>
      <c r="E20" s="612">
        <v>4.3</v>
      </c>
      <c r="F20" s="610">
        <f t="shared" si="3"/>
        <v>14.100000000000001</v>
      </c>
      <c r="G20" s="631">
        <v>117148</v>
      </c>
      <c r="H20" s="631">
        <v>110479</v>
      </c>
      <c r="I20" s="631">
        <v>51096</v>
      </c>
      <c r="J20" s="617">
        <f t="shared" si="4"/>
        <v>168244</v>
      </c>
      <c r="K20" s="442">
        <f t="shared" si="2"/>
        <v>994.34988179669017</v>
      </c>
    </row>
    <row r="21" spans="1:11" ht="31.2" x14ac:dyDescent="0.25">
      <c r="A21" s="31">
        <v>14</v>
      </c>
      <c r="B21" s="46" t="s">
        <v>73</v>
      </c>
      <c r="C21" s="612">
        <v>47.5</v>
      </c>
      <c r="D21" s="612">
        <v>47.5</v>
      </c>
      <c r="E21" s="612">
        <v>0.3</v>
      </c>
      <c r="F21" s="610">
        <f t="shared" si="3"/>
        <v>47.8</v>
      </c>
      <c r="G21" s="631">
        <v>297950</v>
      </c>
      <c r="H21" s="631">
        <v>297950</v>
      </c>
      <c r="I21" s="631">
        <v>10504</v>
      </c>
      <c r="J21" s="617">
        <f t="shared" si="4"/>
        <v>308454</v>
      </c>
      <c r="K21" s="442">
        <f t="shared" si="2"/>
        <v>537.75104602510464</v>
      </c>
    </row>
    <row r="22" spans="1:11" ht="46.8" x14ac:dyDescent="0.25">
      <c r="A22" s="31">
        <v>15</v>
      </c>
      <c r="B22" s="46" t="s">
        <v>352</v>
      </c>
      <c r="C22" s="610">
        <f>SUM(C23:C26)</f>
        <v>0.17</v>
      </c>
      <c r="D22" s="610">
        <f>SUM(D23:D26)</f>
        <v>0.2</v>
      </c>
      <c r="E22" s="610">
        <f>SUM(E23:E26)</f>
        <v>0</v>
      </c>
      <c r="F22" s="610">
        <f>C22+E22</f>
        <v>0.17</v>
      </c>
      <c r="G22" s="626">
        <f>SUM(G23:G26)</f>
        <v>1886</v>
      </c>
      <c r="H22" s="626">
        <f>SUM(H23:H26)</f>
        <v>1886</v>
      </c>
      <c r="I22" s="626">
        <f>SUM(I23:I26)</f>
        <v>0</v>
      </c>
      <c r="J22" s="617">
        <f>SUM(J23:J26)</f>
        <v>1886</v>
      </c>
      <c r="K22" s="442">
        <f t="shared" si="2"/>
        <v>924.50980392156862</v>
      </c>
    </row>
    <row r="23" spans="1:11" x14ac:dyDescent="0.25">
      <c r="A23" s="31" t="s">
        <v>309</v>
      </c>
      <c r="B23" s="632" t="s">
        <v>1535</v>
      </c>
      <c r="C23" s="612">
        <v>0.17</v>
      </c>
      <c r="D23" s="612">
        <v>0.2</v>
      </c>
      <c r="E23" s="612">
        <v>0</v>
      </c>
      <c r="F23" s="610">
        <f t="shared" ref="F23:F29" si="5">C23+E23</f>
        <v>0.17</v>
      </c>
      <c r="G23" s="631">
        <v>1886</v>
      </c>
      <c r="H23" s="631">
        <v>1886</v>
      </c>
      <c r="I23" s="631">
        <v>0</v>
      </c>
      <c r="J23" s="617">
        <f>G23+I23</f>
        <v>1886</v>
      </c>
      <c r="K23" s="442">
        <f t="shared" si="2"/>
        <v>924.50980392156862</v>
      </c>
    </row>
    <row r="24" spans="1:11" x14ac:dyDescent="0.25">
      <c r="A24" s="31" t="s">
        <v>427</v>
      </c>
      <c r="B24" s="47" t="s">
        <v>1536</v>
      </c>
      <c r="C24" s="612"/>
      <c r="D24" s="612"/>
      <c r="E24" s="612"/>
      <c r="F24" s="610">
        <f t="shared" si="5"/>
        <v>0</v>
      </c>
      <c r="G24" s="631"/>
      <c r="H24" s="631"/>
      <c r="I24" s="631"/>
      <c r="J24" s="617">
        <f>G24+I24</f>
        <v>0</v>
      </c>
      <c r="K24" s="442">
        <f t="shared" si="2"/>
        <v>0</v>
      </c>
    </row>
    <row r="25" spans="1:11" x14ac:dyDescent="0.25">
      <c r="A25" s="31" t="s">
        <v>428</v>
      </c>
      <c r="B25" s="47" t="s">
        <v>1536</v>
      </c>
      <c r="C25" s="612"/>
      <c r="D25" s="612"/>
      <c r="E25" s="612"/>
      <c r="F25" s="610">
        <f t="shared" si="5"/>
        <v>0</v>
      </c>
      <c r="G25" s="631"/>
      <c r="H25" s="631"/>
      <c r="I25" s="631"/>
      <c r="J25" s="617">
        <f>G25+I25</f>
        <v>0</v>
      </c>
      <c r="K25" s="442">
        <f t="shared" si="2"/>
        <v>0</v>
      </c>
    </row>
    <row r="26" spans="1:11" ht="16.5" customHeight="1" x14ac:dyDescent="0.25">
      <c r="A26" s="31" t="s">
        <v>429</v>
      </c>
      <c r="B26" s="47" t="s">
        <v>1536</v>
      </c>
      <c r="C26" s="612"/>
      <c r="D26" s="612"/>
      <c r="E26" s="612"/>
      <c r="F26" s="610">
        <f t="shared" si="5"/>
        <v>0</v>
      </c>
      <c r="G26" s="631"/>
      <c r="H26" s="631"/>
      <c r="I26" s="631"/>
      <c r="J26" s="617">
        <f>G26+I26</f>
        <v>0</v>
      </c>
      <c r="K26" s="442">
        <f t="shared" si="2"/>
        <v>0</v>
      </c>
    </row>
    <row r="27" spans="1:11" x14ac:dyDescent="0.25">
      <c r="A27" s="31"/>
      <c r="B27" s="27"/>
      <c r="C27" s="611"/>
      <c r="D27" s="611"/>
      <c r="E27" s="611"/>
      <c r="F27" s="607">
        <f t="shared" si="5"/>
        <v>0</v>
      </c>
      <c r="G27" s="630"/>
      <c r="H27" s="630"/>
      <c r="I27" s="630"/>
      <c r="J27" s="619"/>
      <c r="K27" s="442"/>
    </row>
    <row r="28" spans="1:11" x14ac:dyDescent="0.25">
      <c r="A28" s="31">
        <v>16</v>
      </c>
      <c r="B28" s="46" t="s">
        <v>74</v>
      </c>
      <c r="C28" s="612">
        <v>0</v>
      </c>
      <c r="D28" s="612">
        <v>0</v>
      </c>
      <c r="E28" s="612">
        <v>10.8</v>
      </c>
      <c r="F28" s="610">
        <f t="shared" si="5"/>
        <v>10.8</v>
      </c>
      <c r="G28" s="631">
        <v>678</v>
      </c>
      <c r="H28" s="631">
        <v>678</v>
      </c>
      <c r="I28" s="631">
        <v>84349</v>
      </c>
      <c r="J28" s="617">
        <f>G28+I28</f>
        <v>85027</v>
      </c>
      <c r="K28" s="442">
        <f t="shared" si="2"/>
        <v>656.07253086419746</v>
      </c>
    </row>
    <row r="29" spans="1:11" x14ac:dyDescent="0.25">
      <c r="A29" s="31">
        <v>17</v>
      </c>
      <c r="B29" s="46" t="s">
        <v>75</v>
      </c>
      <c r="C29" s="612">
        <v>0.3</v>
      </c>
      <c r="D29" s="612">
        <v>0.3</v>
      </c>
      <c r="E29" s="612">
        <v>12.7</v>
      </c>
      <c r="F29" s="610">
        <f t="shared" si="5"/>
        <v>13</v>
      </c>
      <c r="G29" s="631">
        <v>4639</v>
      </c>
      <c r="H29" s="631">
        <v>4639</v>
      </c>
      <c r="I29" s="631">
        <v>93950</v>
      </c>
      <c r="J29" s="617">
        <f>G29+I29</f>
        <v>98589</v>
      </c>
      <c r="K29" s="442">
        <f t="shared" si="2"/>
        <v>631.98076923076917</v>
      </c>
    </row>
    <row r="30" spans="1:11" ht="16.2" thickBot="1" x14ac:dyDescent="0.3">
      <c r="A30" s="32">
        <v>18</v>
      </c>
      <c r="B30" s="48" t="s">
        <v>353</v>
      </c>
      <c r="C30" s="608">
        <f t="shared" ref="C30:J30" si="6">C7+C13+C16+C20+C21+C28+C29</f>
        <v>456.6</v>
      </c>
      <c r="D30" s="608">
        <f t="shared" si="6"/>
        <v>454.6</v>
      </c>
      <c r="E30" s="608">
        <f t="shared" si="6"/>
        <v>77.499999999999986</v>
      </c>
      <c r="F30" s="608">
        <f t="shared" si="6"/>
        <v>534.1</v>
      </c>
      <c r="G30" s="616">
        <f t="shared" si="6"/>
        <v>5682191</v>
      </c>
      <c r="H30" s="616">
        <f t="shared" si="6"/>
        <v>5578821</v>
      </c>
      <c r="I30" s="616">
        <f t="shared" si="6"/>
        <v>1226554</v>
      </c>
      <c r="J30" s="618">
        <f t="shared" si="6"/>
        <v>6908745</v>
      </c>
      <c r="K30" s="443">
        <f t="shared" si="2"/>
        <v>1077.9418648193221</v>
      </c>
    </row>
    <row r="31" spans="1:11" x14ac:dyDescent="0.25">
      <c r="A31" s="18"/>
      <c r="B31" s="18"/>
      <c r="C31" s="21"/>
      <c r="D31" s="18"/>
      <c r="E31" s="18"/>
      <c r="F31" s="21"/>
      <c r="G31" s="21"/>
      <c r="H31" s="21"/>
      <c r="I31" s="21"/>
      <c r="J31" s="21"/>
    </row>
    <row r="32" spans="1:11" x14ac:dyDescent="0.3">
      <c r="A32" s="931" t="s">
        <v>10</v>
      </c>
      <c r="B32" s="932"/>
      <c r="C32" s="932"/>
      <c r="D32" s="932"/>
      <c r="E32" s="932"/>
      <c r="F32" s="932"/>
      <c r="G32" s="932"/>
      <c r="H32" s="932"/>
      <c r="I32" s="932"/>
      <c r="J32" s="933"/>
    </row>
    <row r="33" spans="1:10" x14ac:dyDescent="0.3">
      <c r="A33" s="921" t="s">
        <v>1125</v>
      </c>
      <c r="B33" s="922"/>
      <c r="C33" s="922"/>
      <c r="D33" s="922"/>
      <c r="E33" s="922"/>
      <c r="F33" s="922"/>
      <c r="G33" s="922"/>
      <c r="H33" s="922"/>
      <c r="I33" s="922"/>
      <c r="J33" s="923"/>
    </row>
    <row r="34" spans="1:10" ht="50.25" customHeight="1" x14ac:dyDescent="0.25">
      <c r="B34" s="918" t="s">
        <v>922</v>
      </c>
      <c r="C34" s="918"/>
      <c r="D34" s="918"/>
      <c r="E34" s="918"/>
      <c r="F34" s="918"/>
      <c r="G34" s="918"/>
      <c r="H34" s="918"/>
      <c r="I34" s="918"/>
      <c r="J34" s="918"/>
    </row>
    <row r="35" spans="1:10" x14ac:dyDescent="0.25">
      <c r="B35" s="291" t="s">
        <v>895</v>
      </c>
    </row>
    <row r="36" spans="1:10" x14ac:dyDescent="0.25">
      <c r="B36" s="291" t="s">
        <v>896</v>
      </c>
    </row>
    <row r="37" spans="1:10" x14ac:dyDescent="0.25">
      <c r="B37" s="291" t="s">
        <v>897</v>
      </c>
    </row>
    <row r="38" spans="1:10" x14ac:dyDescent="0.25">
      <c r="A38" s="628" t="s">
        <v>1540</v>
      </c>
      <c r="B38" s="628"/>
      <c r="C38" s="628"/>
      <c r="D38" s="628"/>
      <c r="E38" s="628"/>
      <c r="F38" s="628"/>
      <c r="G38" s="628"/>
      <c r="H38" s="628"/>
      <c r="I38" s="628"/>
      <c r="J38" s="628"/>
    </row>
  </sheetData>
  <mergeCells count="16">
    <mergeCell ref="A1:K1"/>
    <mergeCell ref="A2:K2"/>
    <mergeCell ref="J3:J5"/>
    <mergeCell ref="A32:J32"/>
    <mergeCell ref="C3:F3"/>
    <mergeCell ref="H3:H4"/>
    <mergeCell ref="K3:K5"/>
    <mergeCell ref="B34:J34"/>
    <mergeCell ref="G3:G5"/>
    <mergeCell ref="I3:I5"/>
    <mergeCell ref="C4:C5"/>
    <mergeCell ref="A33:J33"/>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75" zoomScaleNormal="75" workbookViewId="0">
      <pane xSplit="2" ySplit="6" topLeftCell="C7" activePane="bottomRight" state="frozen"/>
      <selection pane="topRight" activeCell="C1" sqref="C1"/>
      <selection pane="bottomLeft" activeCell="A7" sqref="A7"/>
      <selection pane="bottomRight" activeCell="K17" sqref="K17"/>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2" width="13.109375" style="19" customWidth="1"/>
    <col min="13" max="16384" width="9.109375" style="19"/>
  </cols>
  <sheetData>
    <row r="1" spans="1:12" ht="35.1" customHeight="1" thickBot="1" x14ac:dyDescent="0.3">
      <c r="A1" s="927" t="s">
        <v>1452</v>
      </c>
      <c r="B1" s="928"/>
      <c r="C1" s="928"/>
      <c r="D1" s="928"/>
      <c r="E1" s="928"/>
      <c r="F1" s="928"/>
      <c r="G1" s="928"/>
      <c r="H1" s="928"/>
      <c r="I1" s="928"/>
      <c r="J1" s="928"/>
      <c r="K1" s="928"/>
    </row>
    <row r="2" spans="1:12" ht="35.4" customHeight="1" x14ac:dyDescent="0.25">
      <c r="A2" s="905" t="s">
        <v>1471</v>
      </c>
      <c r="B2" s="906"/>
      <c r="C2" s="906"/>
      <c r="D2" s="906"/>
      <c r="E2" s="906"/>
      <c r="F2" s="906"/>
      <c r="G2" s="906"/>
      <c r="H2" s="906"/>
      <c r="I2" s="906"/>
      <c r="J2" s="906"/>
      <c r="K2" s="906"/>
      <c r="L2" s="583" t="s">
        <v>1444</v>
      </c>
    </row>
    <row r="3" spans="1:12" ht="42.75" customHeight="1" x14ac:dyDescent="0.25">
      <c r="A3" s="925" t="s">
        <v>227</v>
      </c>
      <c r="B3" s="882" t="s">
        <v>1126</v>
      </c>
      <c r="C3" s="919" t="s">
        <v>1447</v>
      </c>
      <c r="D3" s="919"/>
      <c r="E3" s="919"/>
      <c r="F3" s="919"/>
      <c r="G3" s="919" t="s">
        <v>917</v>
      </c>
      <c r="H3" s="934" t="s">
        <v>331</v>
      </c>
      <c r="I3" s="919" t="s">
        <v>919</v>
      </c>
      <c r="J3" s="929" t="s">
        <v>920</v>
      </c>
      <c r="K3" s="940" t="s">
        <v>1446</v>
      </c>
      <c r="L3" s="938" t="s">
        <v>1445</v>
      </c>
    </row>
    <row r="4" spans="1:12" ht="34.5" customHeight="1" x14ac:dyDescent="0.25">
      <c r="A4" s="926"/>
      <c r="B4" s="924"/>
      <c r="C4" s="920" t="s">
        <v>1448</v>
      </c>
      <c r="D4" s="14" t="s">
        <v>331</v>
      </c>
      <c r="E4" s="920" t="s">
        <v>1450</v>
      </c>
      <c r="F4" s="920" t="s">
        <v>1451</v>
      </c>
      <c r="G4" s="920"/>
      <c r="H4" s="935"/>
      <c r="I4" s="920"/>
      <c r="J4" s="930"/>
      <c r="K4" s="940"/>
      <c r="L4" s="938"/>
    </row>
    <row r="5" spans="1:12" s="75" customFormat="1" ht="62.4" x14ac:dyDescent="0.25">
      <c r="A5" s="926"/>
      <c r="B5" s="924"/>
      <c r="C5" s="920"/>
      <c r="D5" s="91" t="s">
        <v>1449</v>
      </c>
      <c r="E5" s="920"/>
      <c r="F5" s="920"/>
      <c r="G5" s="920"/>
      <c r="H5" s="14" t="s">
        <v>918</v>
      </c>
      <c r="I5" s="920"/>
      <c r="J5" s="930"/>
      <c r="K5" s="941"/>
      <c r="L5" s="939"/>
    </row>
    <row r="6" spans="1:12" s="76" customFormat="1" ht="18" customHeight="1" x14ac:dyDescent="0.25">
      <c r="A6" s="138"/>
      <c r="B6" s="64"/>
      <c r="C6" s="16" t="s">
        <v>314</v>
      </c>
      <c r="D6" s="16" t="s">
        <v>315</v>
      </c>
      <c r="E6" s="16" t="s">
        <v>316</v>
      </c>
      <c r="F6" s="16" t="s">
        <v>206</v>
      </c>
      <c r="G6" s="16" t="s">
        <v>317</v>
      </c>
      <c r="H6" s="16" t="s">
        <v>318</v>
      </c>
      <c r="I6" s="16" t="s">
        <v>319</v>
      </c>
      <c r="J6" s="440" t="s">
        <v>207</v>
      </c>
      <c r="K6" s="588" t="s">
        <v>1123</v>
      </c>
      <c r="L6" s="587" t="s">
        <v>882</v>
      </c>
    </row>
    <row r="7" spans="1:12" s="22" customFormat="1" x14ac:dyDescent="0.25">
      <c r="A7" s="31">
        <v>1</v>
      </c>
      <c r="B7" s="46" t="s">
        <v>310</v>
      </c>
      <c r="C7" s="610">
        <f>SUM(C8:C12)</f>
        <v>122.8</v>
      </c>
      <c r="D7" s="610">
        <f>SUM(D8:D12)</f>
        <v>122.8</v>
      </c>
      <c r="E7" s="610">
        <f>SUM(E8:E12)</f>
        <v>15.499999999999998</v>
      </c>
      <c r="F7" s="610">
        <f t="shared" ref="F7:F13" si="0">C7+E7</f>
        <v>138.29999999999998</v>
      </c>
      <c r="G7" s="626">
        <f>SUM(G8:G12)</f>
        <v>1742671</v>
      </c>
      <c r="H7" s="626">
        <f>SUM(H8:H12)</f>
        <v>1742671</v>
      </c>
      <c r="I7" s="626">
        <f>SUM(I8:I12)</f>
        <v>327821</v>
      </c>
      <c r="J7" s="617">
        <f t="shared" ref="J7:J13" si="1">G7+I7</f>
        <v>2070492</v>
      </c>
      <c r="K7" s="585">
        <f>IF(F7=0,0,J7/F7/12)</f>
        <v>1247.5849602313813</v>
      </c>
      <c r="L7" s="442">
        <f>IF('T6-Zamestnanci_a_mzdy'!F7-'T6a-Zamestnanci_a_mzdy (ženy)'!F7=0,0,('T6-Zamestnanci_a_mzdy'!J7-'T6a-Zamestnanci_a_mzdy (ženy)'!J7)/('T6-Zamestnanci_a_mzdy'!F7-'T6a-Zamestnanci_a_mzdy (ženy)'!F7)/12)</f>
        <v>1271.1348917223233</v>
      </c>
    </row>
    <row r="8" spans="1:12" ht="31.2" x14ac:dyDescent="0.25">
      <c r="A8" s="31">
        <v>2</v>
      </c>
      <c r="B8" s="27" t="s">
        <v>1124</v>
      </c>
      <c r="C8" s="612">
        <v>12.8</v>
      </c>
      <c r="D8" s="612">
        <v>12.8</v>
      </c>
      <c r="E8" s="612">
        <v>1.4</v>
      </c>
      <c r="F8" s="610">
        <f t="shared" si="0"/>
        <v>14.200000000000001</v>
      </c>
      <c r="G8" s="631">
        <v>264591</v>
      </c>
      <c r="H8" s="631">
        <v>264591</v>
      </c>
      <c r="I8" s="631">
        <v>44984</v>
      </c>
      <c r="J8" s="617">
        <f t="shared" si="1"/>
        <v>309575</v>
      </c>
      <c r="K8" s="585">
        <f t="shared" ref="K8:K30" si="2">IF(F8=0,0,J8/F8/12)</f>
        <v>1816.7546948356805</v>
      </c>
      <c r="L8" s="442">
        <f>IF('T6-Zamestnanci_a_mzdy'!F8-'T6a-Zamestnanci_a_mzdy (ženy)'!F8=0,0,('T6-Zamestnanci_a_mzdy'!J8-'T6a-Zamestnanci_a_mzdy (ženy)'!J8)/('T6-Zamestnanci_a_mzdy'!F8-'T6a-Zamestnanci_a_mzdy (ženy)'!F8)/12)</f>
        <v>1614.9334251606979</v>
      </c>
    </row>
    <row r="9" spans="1:12" x14ac:dyDescent="0.25">
      <c r="A9" s="31">
        <v>3</v>
      </c>
      <c r="B9" s="27" t="s">
        <v>257</v>
      </c>
      <c r="C9" s="612">
        <v>36.299999999999997</v>
      </c>
      <c r="D9" s="612">
        <v>36.299999999999997</v>
      </c>
      <c r="E9" s="612">
        <v>4.7</v>
      </c>
      <c r="F9" s="610">
        <f t="shared" si="0"/>
        <v>41</v>
      </c>
      <c r="G9" s="631">
        <v>584221</v>
      </c>
      <c r="H9" s="631">
        <v>584221</v>
      </c>
      <c r="I9" s="631">
        <v>111821</v>
      </c>
      <c r="J9" s="617">
        <f t="shared" si="1"/>
        <v>696042</v>
      </c>
      <c r="K9" s="585">
        <f t="shared" si="2"/>
        <v>1414.719512195122</v>
      </c>
      <c r="L9" s="442">
        <f>IF('T6-Zamestnanci_a_mzdy'!F9-'T6a-Zamestnanci_a_mzdy (ženy)'!F9=0,0,('T6-Zamestnanci_a_mzdy'!J9-'T6a-Zamestnanci_a_mzdy (ženy)'!J9)/('T6-Zamestnanci_a_mzdy'!F9-'T6a-Zamestnanci_a_mzdy (ženy)'!F9)/12)</f>
        <v>1464.4186046511629</v>
      </c>
    </row>
    <row r="10" spans="1:12" x14ac:dyDescent="0.25">
      <c r="A10" s="31">
        <v>4</v>
      </c>
      <c r="B10" s="27" t="s">
        <v>258</v>
      </c>
      <c r="C10" s="612">
        <v>72</v>
      </c>
      <c r="D10" s="612">
        <v>72</v>
      </c>
      <c r="E10" s="612">
        <v>9.1999999999999993</v>
      </c>
      <c r="F10" s="610">
        <f t="shared" si="0"/>
        <v>81.2</v>
      </c>
      <c r="G10" s="631">
        <v>879434</v>
      </c>
      <c r="H10" s="631">
        <v>879434</v>
      </c>
      <c r="I10" s="631">
        <v>168676</v>
      </c>
      <c r="J10" s="617">
        <f t="shared" si="1"/>
        <v>1048110</v>
      </c>
      <c r="K10" s="585">
        <f t="shared" si="2"/>
        <v>1075.6465517241379</v>
      </c>
      <c r="L10" s="442">
        <f>IF('T6-Zamestnanci_a_mzdy'!F10-'T6a-Zamestnanci_a_mzdy (ženy)'!F10=0,0,('T6-Zamestnanci_a_mzdy'!J10-'T6a-Zamestnanci_a_mzdy (ženy)'!J10)/('T6-Zamestnanci_a_mzdy'!F10-'T6a-Zamestnanci_a_mzdy (ženy)'!F10)/12)</f>
        <v>1029.0989399293287</v>
      </c>
    </row>
    <row r="11" spans="1:12" x14ac:dyDescent="0.25">
      <c r="A11" s="31">
        <v>5</v>
      </c>
      <c r="B11" s="27" t="s">
        <v>259</v>
      </c>
      <c r="C11" s="612">
        <v>1.7</v>
      </c>
      <c r="D11" s="612">
        <v>1.7</v>
      </c>
      <c r="E11" s="612">
        <v>0.2</v>
      </c>
      <c r="F11" s="610">
        <f t="shared" si="0"/>
        <v>1.9</v>
      </c>
      <c r="G11" s="631">
        <v>14425</v>
      </c>
      <c r="H11" s="631">
        <v>14425</v>
      </c>
      <c r="I11" s="631">
        <v>2340</v>
      </c>
      <c r="J11" s="617">
        <f t="shared" si="1"/>
        <v>16765</v>
      </c>
      <c r="K11" s="585">
        <f t="shared" si="2"/>
        <v>735.30701754385973</v>
      </c>
      <c r="L11" s="442">
        <f>IF('T6-Zamestnanci_a_mzdy'!F11-'T6a-Zamestnanci_a_mzdy (ženy)'!F11=0,0,('T6-Zamestnanci_a_mzdy'!J11-'T6a-Zamestnanci_a_mzdy (ženy)'!J11)/('T6-Zamestnanci_a_mzdy'!F11-'T6a-Zamestnanci_a_mzdy (ženy)'!F11)/12)</f>
        <v>786.66666666666663</v>
      </c>
    </row>
    <row r="12" spans="1:12" x14ac:dyDescent="0.25">
      <c r="A12" s="31">
        <v>6</v>
      </c>
      <c r="B12" s="27" t="s">
        <v>260</v>
      </c>
      <c r="C12" s="612">
        <v>0</v>
      </c>
      <c r="D12" s="612">
        <v>0</v>
      </c>
      <c r="E12" s="612">
        <v>0</v>
      </c>
      <c r="F12" s="610">
        <f t="shared" si="0"/>
        <v>0</v>
      </c>
      <c r="G12" s="631">
        <v>0</v>
      </c>
      <c r="H12" s="631">
        <v>0</v>
      </c>
      <c r="I12" s="631">
        <v>0</v>
      </c>
      <c r="J12" s="617">
        <f t="shared" si="1"/>
        <v>0</v>
      </c>
      <c r="K12" s="585">
        <f t="shared" si="2"/>
        <v>0</v>
      </c>
      <c r="L12" s="442">
        <f>IF('T6-Zamestnanci_a_mzdy'!F12-'T6a-Zamestnanci_a_mzdy (ženy)'!F12=0,0,('T6-Zamestnanci_a_mzdy'!J12-'T6a-Zamestnanci_a_mzdy (ženy)'!J12)/('T6-Zamestnanci_a_mzdy'!F12-'T6a-Zamestnanci_a_mzdy (ženy)'!F12)/12)</f>
        <v>0</v>
      </c>
    </row>
    <row r="13" spans="1:12" x14ac:dyDescent="0.25">
      <c r="A13" s="31">
        <v>7</v>
      </c>
      <c r="B13" s="46" t="s">
        <v>72</v>
      </c>
      <c r="C13" s="612">
        <v>20.399999999999999</v>
      </c>
      <c r="D13" s="612">
        <v>20.399999999999999</v>
      </c>
      <c r="E13" s="612">
        <v>1.8</v>
      </c>
      <c r="F13" s="610">
        <f t="shared" si="0"/>
        <v>22.2</v>
      </c>
      <c r="G13" s="631">
        <v>184155</v>
      </c>
      <c r="H13" s="631">
        <v>184155</v>
      </c>
      <c r="I13" s="631">
        <v>25567</v>
      </c>
      <c r="J13" s="617">
        <f t="shared" si="1"/>
        <v>209722</v>
      </c>
      <c r="K13" s="585">
        <f t="shared" si="2"/>
        <v>787.24474474474482</v>
      </c>
      <c r="L13" s="442">
        <f>IF('T6-Zamestnanci_a_mzdy'!F13-'T6a-Zamestnanci_a_mzdy (ženy)'!F13=0,0,('T6-Zamestnanci_a_mzdy'!J13-'T6a-Zamestnanci_a_mzdy (ženy)'!J13)/('T6-Zamestnanci_a_mzdy'!F13-'T6a-Zamestnanci_a_mzdy (ženy)'!F13)/12)</f>
        <v>1042.0927318295739</v>
      </c>
    </row>
    <row r="14" spans="1:12" x14ac:dyDescent="0.25">
      <c r="A14" s="31"/>
      <c r="B14" s="27" t="s">
        <v>331</v>
      </c>
      <c r="C14" s="611"/>
      <c r="D14" s="611"/>
      <c r="E14" s="611"/>
      <c r="F14" s="607"/>
      <c r="G14" s="630"/>
      <c r="H14" s="630"/>
      <c r="I14" s="630"/>
      <c r="J14" s="619"/>
      <c r="K14" s="619"/>
      <c r="L14" s="584"/>
    </row>
    <row r="15" spans="1:12" x14ac:dyDescent="0.25">
      <c r="A15" s="31">
        <v>8</v>
      </c>
      <c r="B15" s="27" t="s">
        <v>76</v>
      </c>
      <c r="C15" s="612">
        <v>2</v>
      </c>
      <c r="D15" s="612">
        <v>2</v>
      </c>
      <c r="E15" s="612">
        <v>0</v>
      </c>
      <c r="F15" s="610">
        <f t="shared" ref="F15:F22" si="3">C15+E15</f>
        <v>2</v>
      </c>
      <c r="G15" s="631">
        <v>28793</v>
      </c>
      <c r="H15" s="631">
        <v>28793</v>
      </c>
      <c r="I15" s="631">
        <v>4450</v>
      </c>
      <c r="J15" s="617">
        <f t="shared" ref="J15:J21" si="4">G15+I15</f>
        <v>33243</v>
      </c>
      <c r="K15" s="585">
        <f t="shared" si="2"/>
        <v>1385.125</v>
      </c>
      <c r="L15" s="442">
        <f>IF('T6-Zamestnanci_a_mzdy'!F15-'T6a-Zamestnanci_a_mzdy (ženy)'!F15=0,0,('T6-Zamestnanci_a_mzdy'!J15-'T6a-Zamestnanci_a_mzdy (ženy)'!J15)/('T6-Zamestnanci_a_mzdy'!F15-'T6a-Zamestnanci_a_mzdy (ženy)'!F15)/12)</f>
        <v>1071.9015151515152</v>
      </c>
    </row>
    <row r="16" spans="1:12" x14ac:dyDescent="0.25">
      <c r="A16" s="31">
        <v>9</v>
      </c>
      <c r="B16" s="46" t="s">
        <v>311</v>
      </c>
      <c r="C16" s="610">
        <f>SUM(C17:C19)</f>
        <v>90.4</v>
      </c>
      <c r="D16" s="610">
        <f>SUM(D17:D19)</f>
        <v>90.4</v>
      </c>
      <c r="E16" s="610">
        <f>SUM(E17:E19)</f>
        <v>11.9</v>
      </c>
      <c r="F16" s="610">
        <f t="shared" si="3"/>
        <v>102.30000000000001</v>
      </c>
      <c r="G16" s="626">
        <f>SUM(G17:G19)</f>
        <v>955009</v>
      </c>
      <c r="H16" s="626">
        <f>SUM(H17:H19)</f>
        <v>955009</v>
      </c>
      <c r="I16" s="626">
        <f>SUM(I17:I19)</f>
        <v>180507</v>
      </c>
      <c r="J16" s="617">
        <f t="shared" si="4"/>
        <v>1135516</v>
      </c>
      <c r="K16" s="585">
        <f t="shared" si="2"/>
        <v>924.98859563375674</v>
      </c>
      <c r="L16" s="442">
        <f>IF('T6-Zamestnanci_a_mzdy'!F16-'T6a-Zamestnanci_a_mzdy (ženy)'!F16=0,0,('T6-Zamestnanci_a_mzdy'!J16-'T6a-Zamestnanci_a_mzdy (ženy)'!J16)/('T6-Zamestnanci_a_mzdy'!F16-'T6a-Zamestnanci_a_mzdy (ženy)'!F16)/12)</f>
        <v>1689.8245614035102</v>
      </c>
    </row>
    <row r="17" spans="1:12" x14ac:dyDescent="0.25">
      <c r="A17" s="31">
        <v>10</v>
      </c>
      <c r="B17" s="27" t="s">
        <v>261</v>
      </c>
      <c r="C17" s="612">
        <v>37.200000000000003</v>
      </c>
      <c r="D17" s="612">
        <v>37.200000000000003</v>
      </c>
      <c r="E17" s="612">
        <v>0.9</v>
      </c>
      <c r="F17" s="610">
        <f t="shared" si="3"/>
        <v>38.1</v>
      </c>
      <c r="G17" s="631">
        <v>399390</v>
      </c>
      <c r="H17" s="631">
        <v>399390</v>
      </c>
      <c r="I17" s="631">
        <v>38096</v>
      </c>
      <c r="J17" s="617">
        <f t="shared" si="4"/>
        <v>437486</v>
      </c>
      <c r="K17" s="585">
        <f t="shared" si="2"/>
        <v>956.88101487314088</v>
      </c>
      <c r="L17" s="442">
        <f>IF('T6-Zamestnanci_a_mzdy'!F17-'T6a-Zamestnanci_a_mzdy (ženy)'!F17=0,0,('T6-Zamestnanci_a_mzdy'!J17-'T6a-Zamestnanci_a_mzdy (ženy)'!J17)/('T6-Zamestnanci_a_mzdy'!F17-'T6a-Zamestnanci_a_mzdy (ženy)'!F17)/12)</f>
        <v>2011.3095238095232</v>
      </c>
    </row>
    <row r="18" spans="1:12" x14ac:dyDescent="0.25">
      <c r="A18" s="31">
        <v>11</v>
      </c>
      <c r="B18" s="27" t="s">
        <v>208</v>
      </c>
      <c r="C18" s="612">
        <v>53.2</v>
      </c>
      <c r="D18" s="612">
        <v>53.2</v>
      </c>
      <c r="E18" s="612">
        <v>11</v>
      </c>
      <c r="F18" s="610">
        <f t="shared" si="3"/>
        <v>64.2</v>
      </c>
      <c r="G18" s="631">
        <v>555619</v>
      </c>
      <c r="H18" s="631">
        <v>555619</v>
      </c>
      <c r="I18" s="631">
        <v>142411</v>
      </c>
      <c r="J18" s="617">
        <f t="shared" si="4"/>
        <v>698030</v>
      </c>
      <c r="K18" s="585">
        <f t="shared" si="2"/>
        <v>906.06178608515063</v>
      </c>
      <c r="L18" s="442">
        <f>IF('T6-Zamestnanci_a_mzdy'!F18-'T6a-Zamestnanci_a_mzdy (ženy)'!F18=0,0,('T6-Zamestnanci_a_mzdy'!J18-'T6a-Zamestnanci_a_mzdy (ženy)'!J18)/('T6-Zamestnanci_a_mzdy'!F18-'T6a-Zamestnanci_a_mzdy (ženy)'!F18)/12)</f>
        <v>789.66666666666663</v>
      </c>
    </row>
    <row r="19" spans="1:12" x14ac:dyDescent="0.25">
      <c r="A19" s="31">
        <v>12</v>
      </c>
      <c r="B19" s="27" t="s">
        <v>185</v>
      </c>
      <c r="C19" s="612">
        <v>0</v>
      </c>
      <c r="D19" s="612">
        <v>0</v>
      </c>
      <c r="E19" s="612">
        <v>0</v>
      </c>
      <c r="F19" s="610">
        <f t="shared" si="3"/>
        <v>0</v>
      </c>
      <c r="G19" s="631">
        <v>0</v>
      </c>
      <c r="H19" s="631">
        <v>0</v>
      </c>
      <c r="I19" s="631">
        <v>0</v>
      </c>
      <c r="J19" s="617">
        <f t="shared" si="4"/>
        <v>0</v>
      </c>
      <c r="K19" s="585">
        <f t="shared" si="2"/>
        <v>0</v>
      </c>
      <c r="L19" s="442">
        <f>IF('T6-Zamestnanci_a_mzdy'!F19-'T6a-Zamestnanci_a_mzdy (ženy)'!F19=0,0,('T6-Zamestnanci_a_mzdy'!J19-'T6a-Zamestnanci_a_mzdy (ženy)'!J19)/('T6-Zamestnanci_a_mzdy'!F19-'T6a-Zamestnanci_a_mzdy (ženy)'!F19)/12)</f>
        <v>0</v>
      </c>
    </row>
    <row r="20" spans="1:12" x14ac:dyDescent="0.25">
      <c r="A20" s="31">
        <v>13</v>
      </c>
      <c r="B20" s="46" t="s">
        <v>308</v>
      </c>
      <c r="C20" s="612">
        <v>4.2</v>
      </c>
      <c r="D20" s="612">
        <v>4.2</v>
      </c>
      <c r="E20" s="612">
        <v>2.7</v>
      </c>
      <c r="F20" s="610">
        <f t="shared" si="3"/>
        <v>6.9</v>
      </c>
      <c r="G20" s="631">
        <v>49252</v>
      </c>
      <c r="H20" s="631">
        <v>49252</v>
      </c>
      <c r="I20" s="631">
        <v>30098</v>
      </c>
      <c r="J20" s="617">
        <f t="shared" si="4"/>
        <v>79350</v>
      </c>
      <c r="K20" s="585">
        <f t="shared" si="2"/>
        <v>958.33333333333337</v>
      </c>
      <c r="L20" s="442">
        <f>IF('T6-Zamestnanci_a_mzdy'!F20-'T6a-Zamestnanci_a_mzdy (ženy)'!F20=0,0,('T6-Zamestnanci_a_mzdy'!J20-'T6a-Zamestnanci_a_mzdy (ženy)'!J20)/('T6-Zamestnanci_a_mzdy'!F20-'T6a-Zamestnanci_a_mzdy (ženy)'!F20)/12)</f>
        <v>1028.8657407407406</v>
      </c>
    </row>
    <row r="21" spans="1:12" ht="31.2" x14ac:dyDescent="0.25">
      <c r="A21" s="31">
        <v>14</v>
      </c>
      <c r="B21" s="46" t="s">
        <v>73</v>
      </c>
      <c r="C21" s="612">
        <v>25.4</v>
      </c>
      <c r="D21" s="612">
        <v>25.4</v>
      </c>
      <c r="E21" s="612">
        <v>0.2</v>
      </c>
      <c r="F21" s="610">
        <f t="shared" si="3"/>
        <v>25.599999999999998</v>
      </c>
      <c r="G21" s="631">
        <v>128945</v>
      </c>
      <c r="H21" s="631">
        <v>128945</v>
      </c>
      <c r="I21" s="631">
        <v>5341</v>
      </c>
      <c r="J21" s="617">
        <f t="shared" si="4"/>
        <v>134286</v>
      </c>
      <c r="K21" s="585">
        <f t="shared" si="2"/>
        <v>437.12890625</v>
      </c>
      <c r="L21" s="442">
        <f>IF('T6-Zamestnanci_a_mzdy'!F21-'T6a-Zamestnanci_a_mzdy (ženy)'!F21=0,0,('T6-Zamestnanci_a_mzdy'!J21-'T6a-Zamestnanci_a_mzdy (ženy)'!J21)/('T6-Zamestnanci_a_mzdy'!F21-'T6a-Zamestnanci_a_mzdy (ženy)'!F21)/12)</f>
        <v>653.78378378378386</v>
      </c>
    </row>
    <row r="22" spans="1:12" ht="46.8" x14ac:dyDescent="0.25">
      <c r="A22" s="31">
        <v>15</v>
      </c>
      <c r="B22" s="46" t="s">
        <v>352</v>
      </c>
      <c r="C22" s="610">
        <f>SUM(C23:C26)</f>
        <v>0.2</v>
      </c>
      <c r="D22" s="610">
        <f>SUM(D23:D26)</f>
        <v>0.2</v>
      </c>
      <c r="E22" s="610">
        <f>SUM(E23:E26)</f>
        <v>0</v>
      </c>
      <c r="F22" s="610">
        <f t="shared" si="3"/>
        <v>0.2</v>
      </c>
      <c r="G22" s="626">
        <f>SUM(G23:G26)</f>
        <v>1886</v>
      </c>
      <c r="H22" s="626">
        <f>SUM(H23:H26)</f>
        <v>1886</v>
      </c>
      <c r="I22" s="626">
        <f>SUM(I23:I26)</f>
        <v>0</v>
      </c>
      <c r="J22" s="617">
        <f>SUM(J23:J26)</f>
        <v>1886</v>
      </c>
      <c r="K22" s="585">
        <f t="shared" si="2"/>
        <v>785.83333333333337</v>
      </c>
      <c r="L22" s="442">
        <f>IF('T6-Zamestnanci_a_mzdy'!F22-'T6a-Zamestnanci_a_mzdy (ženy)'!F22=0,0,('T6-Zamestnanci_a_mzdy'!J22-'T6a-Zamestnanci_a_mzdy (ženy)'!J22)/('T6-Zamestnanci_a_mzdy'!F22-'T6a-Zamestnanci_a_mzdy (ženy)'!F22)/12)</f>
        <v>0</v>
      </c>
    </row>
    <row r="23" spans="1:12" x14ac:dyDescent="0.25">
      <c r="A23" s="31" t="s">
        <v>309</v>
      </c>
      <c r="B23" s="632" t="s">
        <v>1535</v>
      </c>
      <c r="C23" s="612">
        <v>0.2</v>
      </c>
      <c r="D23" s="612">
        <v>0.2</v>
      </c>
      <c r="E23" s="612">
        <v>0</v>
      </c>
      <c r="F23" s="610">
        <f t="shared" ref="F23:F29" si="5">C23+E23</f>
        <v>0.2</v>
      </c>
      <c r="G23" s="631">
        <v>1886</v>
      </c>
      <c r="H23" s="631">
        <v>1886</v>
      </c>
      <c r="I23" s="631">
        <v>0</v>
      </c>
      <c r="J23" s="617">
        <f>G23+I23</f>
        <v>1886</v>
      </c>
      <c r="K23" s="585">
        <f t="shared" si="2"/>
        <v>785.83333333333337</v>
      </c>
      <c r="L23" s="442">
        <f>IF('T6-Zamestnanci_a_mzdy'!F23-'T6a-Zamestnanci_a_mzdy (ženy)'!F23=0,0,('T6-Zamestnanci_a_mzdy'!J23-'T6a-Zamestnanci_a_mzdy (ženy)'!J23)/('T6-Zamestnanci_a_mzdy'!F23-'T6a-Zamestnanci_a_mzdy (ženy)'!F23)/12)</f>
        <v>0</v>
      </c>
    </row>
    <row r="24" spans="1:12" x14ac:dyDescent="0.25">
      <c r="A24" s="31" t="s">
        <v>427</v>
      </c>
      <c r="B24" s="47" t="s">
        <v>1536</v>
      </c>
      <c r="C24" s="612"/>
      <c r="D24" s="612"/>
      <c r="E24" s="612"/>
      <c r="F24" s="610">
        <f t="shared" si="5"/>
        <v>0</v>
      </c>
      <c r="G24" s="631"/>
      <c r="H24" s="631"/>
      <c r="I24" s="631"/>
      <c r="J24" s="617">
        <f>G24+I24</f>
        <v>0</v>
      </c>
      <c r="K24" s="585">
        <f t="shared" si="2"/>
        <v>0</v>
      </c>
      <c r="L24" s="442">
        <f>IF('T6-Zamestnanci_a_mzdy'!F24-'T6a-Zamestnanci_a_mzdy (ženy)'!F24=0,0,('T6-Zamestnanci_a_mzdy'!J24-'T6a-Zamestnanci_a_mzdy (ženy)'!J24)/('T6-Zamestnanci_a_mzdy'!F24-'T6a-Zamestnanci_a_mzdy (ženy)'!F24)/12)</f>
        <v>0</v>
      </c>
    </row>
    <row r="25" spans="1:12" x14ac:dyDescent="0.25">
      <c r="A25" s="31" t="s">
        <v>428</v>
      </c>
      <c r="B25" s="47" t="s">
        <v>1536</v>
      </c>
      <c r="C25" s="612"/>
      <c r="D25" s="612"/>
      <c r="E25" s="612"/>
      <c r="F25" s="610">
        <f t="shared" si="5"/>
        <v>0</v>
      </c>
      <c r="G25" s="631"/>
      <c r="H25" s="631"/>
      <c r="I25" s="631"/>
      <c r="J25" s="617">
        <f>G25+I25</f>
        <v>0</v>
      </c>
      <c r="K25" s="585">
        <f t="shared" si="2"/>
        <v>0</v>
      </c>
      <c r="L25" s="442">
        <f>IF('T6-Zamestnanci_a_mzdy'!F25-'T6a-Zamestnanci_a_mzdy (ženy)'!F25=0,0,('T6-Zamestnanci_a_mzdy'!J25-'T6a-Zamestnanci_a_mzdy (ženy)'!J25)/('T6-Zamestnanci_a_mzdy'!F25-'T6a-Zamestnanci_a_mzdy (ženy)'!F25)/12)</f>
        <v>0</v>
      </c>
    </row>
    <row r="26" spans="1:12" ht="16.5" customHeight="1" x14ac:dyDescent="0.25">
      <c r="A26" s="31" t="s">
        <v>429</v>
      </c>
      <c r="B26" s="47" t="s">
        <v>1536</v>
      </c>
      <c r="C26" s="612"/>
      <c r="D26" s="612"/>
      <c r="E26" s="612"/>
      <c r="F26" s="610">
        <f t="shared" si="5"/>
        <v>0</v>
      </c>
      <c r="G26" s="631"/>
      <c r="H26" s="631"/>
      <c r="I26" s="631"/>
      <c r="J26" s="617">
        <f>G26+I26</f>
        <v>0</v>
      </c>
      <c r="K26" s="585">
        <f t="shared" si="2"/>
        <v>0</v>
      </c>
      <c r="L26" s="442">
        <f>IF('T6-Zamestnanci_a_mzdy'!F26-'T6a-Zamestnanci_a_mzdy (ženy)'!F26=0,0,('T6-Zamestnanci_a_mzdy'!J26-'T6a-Zamestnanci_a_mzdy (ženy)'!J26)/('T6-Zamestnanci_a_mzdy'!F26-'T6a-Zamestnanci_a_mzdy (ženy)'!F26)/12)</f>
        <v>0</v>
      </c>
    </row>
    <row r="27" spans="1:12" x14ac:dyDescent="0.25">
      <c r="A27" s="31"/>
      <c r="B27" s="27"/>
      <c r="C27" s="611"/>
      <c r="D27" s="611"/>
      <c r="E27" s="611"/>
      <c r="F27" s="607">
        <f t="shared" si="5"/>
        <v>0</v>
      </c>
      <c r="G27" s="630"/>
      <c r="H27" s="630"/>
      <c r="I27" s="630"/>
      <c r="J27" s="619"/>
      <c r="K27" s="619"/>
      <c r="L27" s="584"/>
    </row>
    <row r="28" spans="1:12" x14ac:dyDescent="0.25">
      <c r="A28" s="31">
        <v>16</v>
      </c>
      <c r="B28" s="46" t="s">
        <v>74</v>
      </c>
      <c r="C28" s="612">
        <v>0</v>
      </c>
      <c r="D28" s="612">
        <v>0</v>
      </c>
      <c r="E28" s="612">
        <v>5</v>
      </c>
      <c r="F28" s="610">
        <f t="shared" si="5"/>
        <v>5</v>
      </c>
      <c r="G28" s="631">
        <v>278</v>
      </c>
      <c r="H28" s="631">
        <v>278</v>
      </c>
      <c r="I28" s="631">
        <v>34293</v>
      </c>
      <c r="J28" s="617">
        <f>G28+I28</f>
        <v>34571</v>
      </c>
      <c r="K28" s="585">
        <f t="shared" si="2"/>
        <v>576.18333333333328</v>
      </c>
      <c r="L28" s="442">
        <f>IF('T6-Zamestnanci_a_mzdy'!F28-'T6a-Zamestnanci_a_mzdy (ženy)'!F28=0,0,('T6-Zamestnanci_a_mzdy'!J28-'T6a-Zamestnanci_a_mzdy (ženy)'!J28)/('T6-Zamestnanci_a_mzdy'!F28-'T6a-Zamestnanci_a_mzdy (ženy)'!F28)/12)</f>
        <v>724.9425287356321</v>
      </c>
    </row>
    <row r="29" spans="1:12" x14ac:dyDescent="0.25">
      <c r="A29" s="31">
        <v>17</v>
      </c>
      <c r="B29" s="46" t="s">
        <v>75</v>
      </c>
      <c r="C29" s="612">
        <v>0.3</v>
      </c>
      <c r="D29" s="612">
        <v>0.3</v>
      </c>
      <c r="E29" s="612">
        <v>10.8</v>
      </c>
      <c r="F29" s="610">
        <f t="shared" si="5"/>
        <v>11.100000000000001</v>
      </c>
      <c r="G29" s="631">
        <v>4639</v>
      </c>
      <c r="H29" s="631">
        <v>4639</v>
      </c>
      <c r="I29" s="631">
        <v>80055</v>
      </c>
      <c r="J29" s="617">
        <f>G29+I29</f>
        <v>84694</v>
      </c>
      <c r="K29" s="585">
        <f t="shared" si="2"/>
        <v>635.84084084084077</v>
      </c>
      <c r="L29" s="442">
        <f>IF('T6-Zamestnanci_a_mzdy'!F29-'T6a-Zamestnanci_a_mzdy (ženy)'!F29=0,0,('T6-Zamestnanci_a_mzdy'!J29-'T6a-Zamestnanci_a_mzdy (ženy)'!J29)/('T6-Zamestnanci_a_mzdy'!F29-'T6a-Zamestnanci_a_mzdy (ženy)'!F29)/12)</f>
        <v>609.42982456140396</v>
      </c>
    </row>
    <row r="30" spans="1:12" ht="16.2" thickBot="1" x14ac:dyDescent="0.3">
      <c r="A30" s="32">
        <v>18</v>
      </c>
      <c r="B30" s="48" t="s">
        <v>353</v>
      </c>
      <c r="C30" s="608">
        <f t="shared" ref="C30:F30" si="6">C7+C13+C16+C20+C21+C28+C29</f>
        <v>263.5</v>
      </c>
      <c r="D30" s="608">
        <f t="shared" si="6"/>
        <v>263.5</v>
      </c>
      <c r="E30" s="608">
        <f t="shared" si="6"/>
        <v>47.899999999999991</v>
      </c>
      <c r="F30" s="608">
        <f t="shared" si="6"/>
        <v>311.39999999999998</v>
      </c>
      <c r="G30" s="616">
        <f t="shared" ref="G30:J30" si="7">G7+G13+G16+G20+G21+G28+G29</f>
        <v>3064949</v>
      </c>
      <c r="H30" s="616">
        <f t="shared" si="7"/>
        <v>3064949</v>
      </c>
      <c r="I30" s="616">
        <f t="shared" si="7"/>
        <v>683682</v>
      </c>
      <c r="J30" s="618">
        <f t="shared" si="7"/>
        <v>3748631</v>
      </c>
      <c r="K30" s="586">
        <f t="shared" si="2"/>
        <v>1003.1660779276386</v>
      </c>
      <c r="L30" s="443">
        <f>IF('T6-Zamestnanci_a_mzdy'!F30-'T6a-Zamestnanci_a_mzdy (ženy)'!F30=0,0,('T6-Zamestnanci_a_mzdy'!J30-'T6a-Zamestnanci_a_mzdy (ženy)'!J30)/('T6-Zamestnanci_a_mzdy'!F30-'T6a-Zamestnanci_a_mzdy (ženy)'!F30)/12)</f>
        <v>1182.5003741954795</v>
      </c>
    </row>
    <row r="31" spans="1:12" x14ac:dyDescent="0.25">
      <c r="A31" s="18"/>
      <c r="B31" s="18"/>
      <c r="C31" s="21"/>
      <c r="D31" s="18"/>
      <c r="E31" s="18"/>
      <c r="F31" s="21"/>
      <c r="G31" s="21"/>
      <c r="H31" s="21"/>
      <c r="I31" s="21"/>
      <c r="J31" s="21"/>
    </row>
    <row r="32" spans="1:12" x14ac:dyDescent="0.3">
      <c r="A32" s="931" t="s">
        <v>10</v>
      </c>
      <c r="B32" s="932"/>
      <c r="C32" s="932"/>
      <c r="D32" s="932"/>
      <c r="E32" s="932"/>
      <c r="F32" s="932"/>
      <c r="G32" s="932"/>
      <c r="H32" s="932"/>
      <c r="I32" s="932"/>
      <c r="J32" s="933"/>
    </row>
    <row r="33" spans="1:10" x14ac:dyDescent="0.3">
      <c r="A33" s="921" t="s">
        <v>1125</v>
      </c>
      <c r="B33" s="922"/>
      <c r="C33" s="922"/>
      <c r="D33" s="922"/>
      <c r="E33" s="922"/>
      <c r="F33" s="922"/>
      <c r="G33" s="922"/>
      <c r="H33" s="922"/>
      <c r="I33" s="922"/>
      <c r="J33" s="923"/>
    </row>
    <row r="34" spans="1:10" ht="50.25" customHeight="1" x14ac:dyDescent="0.25">
      <c r="B34" s="918" t="s">
        <v>922</v>
      </c>
      <c r="C34" s="918"/>
      <c r="D34" s="918"/>
      <c r="E34" s="918"/>
      <c r="F34" s="918"/>
      <c r="G34" s="918"/>
      <c r="H34" s="918"/>
      <c r="I34" s="918"/>
      <c r="J34" s="918"/>
    </row>
    <row r="35" spans="1:10" x14ac:dyDescent="0.25">
      <c r="B35" s="291" t="s">
        <v>895</v>
      </c>
    </row>
    <row r="36" spans="1:10" x14ac:dyDescent="0.25">
      <c r="B36" s="291" t="s">
        <v>896</v>
      </c>
    </row>
    <row r="37" spans="1:10" x14ac:dyDescent="0.25">
      <c r="B37" s="291" t="s">
        <v>897</v>
      </c>
    </row>
  </sheetData>
  <mergeCells count="17">
    <mergeCell ref="A1:K1"/>
    <mergeCell ref="A2:K2"/>
    <mergeCell ref="A3:A5"/>
    <mergeCell ref="B3:B5"/>
    <mergeCell ref="C3:F3"/>
    <mergeCell ref="G3:G5"/>
    <mergeCell ref="H3:H4"/>
    <mergeCell ref="I3:I5"/>
    <mergeCell ref="J3:J5"/>
    <mergeCell ref="K3:K5"/>
    <mergeCell ref="C4:C5"/>
    <mergeCell ref="E4:E5"/>
    <mergeCell ref="F4:F5"/>
    <mergeCell ref="A32:J32"/>
    <mergeCell ref="A33:J33"/>
    <mergeCell ref="L3:L5"/>
    <mergeCell ref="B34:J34"/>
  </mergeCells>
  <printOptions gridLines="1"/>
  <pageMargins left="0.2" right="0.19" top="0.8" bottom="0.39370078740157483" header="0.51181102362204722" footer="0.27559055118110237"/>
  <pageSetup paperSize="9" scale="64"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A1:H21"/>
  <sheetViews>
    <sheetView zoomScale="75" zoomScaleNormal="75" workbookViewId="0">
      <pane xSplit="2" ySplit="6" topLeftCell="C7" activePane="bottomRight" state="frozen"/>
      <selection pane="topRight" activeCell="C1" sqref="C1"/>
      <selection pane="bottomLeft" activeCell="A7" sqref="A7"/>
      <selection pane="bottomRight" activeCell="D13" sqref="D13"/>
    </sheetView>
  </sheetViews>
  <sheetFormatPr defaultColWidth="9.109375" defaultRowHeight="15.6" x14ac:dyDescent="0.3"/>
  <cols>
    <col min="1" max="1" width="9.109375" style="145"/>
    <col min="2" max="2" width="70.44140625" style="145" customWidth="1"/>
    <col min="3" max="3" width="23.109375" style="145" customWidth="1"/>
    <col min="4" max="4" width="23.88671875" style="145" customWidth="1"/>
    <col min="5" max="5" width="24.5546875" style="145" bestFit="1" customWidth="1"/>
    <col min="6" max="6" width="24.44140625" style="145" customWidth="1"/>
    <col min="7" max="7" width="24" style="145" customWidth="1"/>
    <col min="8" max="8" width="15.44140625" style="145" customWidth="1"/>
    <col min="9" max="16384" width="9.109375" style="145"/>
  </cols>
  <sheetData>
    <row r="1" spans="1:8" ht="39.75" customHeight="1" thickBot="1" x14ac:dyDescent="0.35">
      <c r="A1" s="942" t="s">
        <v>1395</v>
      </c>
      <c r="B1" s="943"/>
      <c r="C1" s="943"/>
      <c r="D1" s="943"/>
      <c r="E1" s="943"/>
      <c r="F1" s="943"/>
      <c r="G1" s="944"/>
    </row>
    <row r="2" spans="1:8" ht="44.25" customHeight="1" x14ac:dyDescent="0.3">
      <c r="A2" s="948" t="s">
        <v>1470</v>
      </c>
      <c r="B2" s="949"/>
      <c r="C2" s="949"/>
      <c r="D2" s="949"/>
      <c r="E2" s="949"/>
      <c r="F2" s="949"/>
      <c r="G2" s="950"/>
    </row>
    <row r="3" spans="1:8" ht="41.25" customHeight="1" x14ac:dyDescent="0.3">
      <c r="A3" s="951" t="s">
        <v>227</v>
      </c>
      <c r="B3" s="952" t="s">
        <v>360</v>
      </c>
      <c r="C3" s="955" t="s">
        <v>1382</v>
      </c>
      <c r="D3" s="956"/>
      <c r="E3" s="959" t="s">
        <v>1458</v>
      </c>
      <c r="F3" s="962" t="s">
        <v>1459</v>
      </c>
      <c r="G3" s="945" t="s">
        <v>1016</v>
      </c>
    </row>
    <row r="4" spans="1:8" ht="18.75" customHeight="1" x14ac:dyDescent="0.3">
      <c r="A4" s="951"/>
      <c r="B4" s="953"/>
      <c r="C4" s="957" t="s">
        <v>372</v>
      </c>
      <c r="D4" s="958"/>
      <c r="E4" s="960"/>
      <c r="F4" s="963"/>
      <c r="G4" s="946"/>
    </row>
    <row r="5" spans="1:8" ht="47.25" customHeight="1" x14ac:dyDescent="0.3">
      <c r="A5" s="951"/>
      <c r="B5" s="954"/>
      <c r="C5" s="543" t="s">
        <v>1110</v>
      </c>
      <c r="D5" s="550" t="s">
        <v>965</v>
      </c>
      <c r="E5" s="961"/>
      <c r="F5" s="964"/>
      <c r="G5" s="947"/>
    </row>
    <row r="6" spans="1:8" ht="26.25" customHeight="1" x14ac:dyDescent="0.3">
      <c r="A6" s="350"/>
      <c r="B6" s="351"/>
      <c r="C6" s="349" t="s">
        <v>314</v>
      </c>
      <c r="D6" s="349" t="s">
        <v>315</v>
      </c>
      <c r="E6" s="349" t="s">
        <v>316</v>
      </c>
      <c r="F6" s="365" t="s">
        <v>323</v>
      </c>
      <c r="G6" s="352" t="s">
        <v>966</v>
      </c>
    </row>
    <row r="7" spans="1:8" ht="21.75" customHeight="1" x14ac:dyDescent="0.3">
      <c r="A7" s="149">
        <v>1</v>
      </c>
      <c r="B7" s="146" t="s">
        <v>1004</v>
      </c>
      <c r="C7" s="705">
        <f>C8+C11</f>
        <v>10053</v>
      </c>
      <c r="D7" s="705">
        <f>D8+D11</f>
        <v>0</v>
      </c>
      <c r="E7" s="705">
        <f>E8+E11</f>
        <v>1223</v>
      </c>
      <c r="F7" s="705">
        <f>F8+F11</f>
        <v>394147</v>
      </c>
      <c r="G7" s="705">
        <f>SUM(C7:F7)</f>
        <v>405423</v>
      </c>
    </row>
    <row r="8" spans="1:8" ht="31.2" x14ac:dyDescent="0.3">
      <c r="A8" s="149">
        <v>2</v>
      </c>
      <c r="B8" s="150" t="s">
        <v>1017</v>
      </c>
      <c r="C8" s="705">
        <f>C9</f>
        <v>1557</v>
      </c>
      <c r="D8" s="705">
        <f>D10</f>
        <v>0</v>
      </c>
      <c r="E8" s="705">
        <f>SUM(E9:E10)</f>
        <v>0</v>
      </c>
      <c r="F8" s="705">
        <f>SUM(F9:F10)</f>
        <v>203727</v>
      </c>
      <c r="G8" s="706">
        <f t="shared" ref="G8:G17" si="0">SUM(C8:F8)</f>
        <v>205284</v>
      </c>
    </row>
    <row r="9" spans="1:8" ht="31.2" x14ac:dyDescent="0.3">
      <c r="A9" s="149">
        <v>3</v>
      </c>
      <c r="B9" s="279" t="s">
        <v>1112</v>
      </c>
      <c r="C9" s="707">
        <v>1557</v>
      </c>
      <c r="D9" s="708" t="s">
        <v>345</v>
      </c>
      <c r="E9" s="707">
        <v>0</v>
      </c>
      <c r="F9" s="709">
        <v>203477</v>
      </c>
      <c r="G9" s="706">
        <f t="shared" si="0"/>
        <v>205034</v>
      </c>
    </row>
    <row r="10" spans="1:8" ht="31.2" x14ac:dyDescent="0.3">
      <c r="A10" s="149">
        <v>4</v>
      </c>
      <c r="B10" s="279" t="s">
        <v>1393</v>
      </c>
      <c r="C10" s="708" t="s">
        <v>345</v>
      </c>
      <c r="D10" s="707">
        <v>0</v>
      </c>
      <c r="E10" s="707">
        <v>0</v>
      </c>
      <c r="F10" s="709">
        <v>250</v>
      </c>
      <c r="G10" s="706">
        <f t="shared" si="0"/>
        <v>250</v>
      </c>
    </row>
    <row r="11" spans="1:8" ht="31.2" x14ac:dyDescent="0.3">
      <c r="A11" s="149">
        <v>5</v>
      </c>
      <c r="B11" s="150" t="s">
        <v>1018</v>
      </c>
      <c r="C11" s="705">
        <f>C12</f>
        <v>8496</v>
      </c>
      <c r="D11" s="705">
        <f>D13</f>
        <v>0</v>
      </c>
      <c r="E11" s="705">
        <f>SUM(E12:E13)</f>
        <v>1223</v>
      </c>
      <c r="F11" s="705">
        <f>SUM(F12:F13)</f>
        <v>190420</v>
      </c>
      <c r="G11" s="706">
        <f t="shared" si="0"/>
        <v>200139</v>
      </c>
    </row>
    <row r="12" spans="1:8" ht="31.2" x14ac:dyDescent="0.3">
      <c r="A12" s="149">
        <v>6</v>
      </c>
      <c r="B12" s="279" t="s">
        <v>1113</v>
      </c>
      <c r="C12" s="707">
        <v>8496</v>
      </c>
      <c r="D12" s="708" t="s">
        <v>345</v>
      </c>
      <c r="E12" s="707">
        <v>1223</v>
      </c>
      <c r="F12" s="707">
        <v>190210</v>
      </c>
      <c r="G12" s="706">
        <f t="shared" si="0"/>
        <v>199929</v>
      </c>
    </row>
    <row r="13" spans="1:8" s="19" customFormat="1" ht="31.2" x14ac:dyDescent="0.3">
      <c r="A13" s="149">
        <v>7</v>
      </c>
      <c r="B13" s="279" t="s">
        <v>1394</v>
      </c>
      <c r="C13" s="708" t="s">
        <v>345</v>
      </c>
      <c r="D13" s="707">
        <v>0</v>
      </c>
      <c r="E13" s="707">
        <v>0</v>
      </c>
      <c r="F13" s="707">
        <v>210</v>
      </c>
      <c r="G13" s="706">
        <f t="shared" si="0"/>
        <v>210</v>
      </c>
      <c r="H13" s="145"/>
    </row>
    <row r="14" spans="1:8" ht="31.2" x14ac:dyDescent="0.3">
      <c r="A14" s="149">
        <v>8</v>
      </c>
      <c r="B14" s="125" t="s">
        <v>1376</v>
      </c>
      <c r="C14" s="707">
        <v>0.72</v>
      </c>
      <c r="D14" s="708" t="s">
        <v>345</v>
      </c>
      <c r="E14" s="708" t="s">
        <v>345</v>
      </c>
      <c r="F14" s="708" t="s">
        <v>345</v>
      </c>
      <c r="G14" s="706">
        <f>SUM(C14:F14)</f>
        <v>0.72</v>
      </c>
    </row>
    <row r="15" spans="1:8" ht="31.2" x14ac:dyDescent="0.3">
      <c r="A15" s="149">
        <v>9</v>
      </c>
      <c r="B15" s="150" t="s">
        <v>1380</v>
      </c>
      <c r="C15" s="707">
        <v>14589</v>
      </c>
      <c r="D15" s="707">
        <v>0</v>
      </c>
      <c r="E15" s="708" t="s">
        <v>345</v>
      </c>
      <c r="F15" s="708" t="s">
        <v>345</v>
      </c>
      <c r="G15" s="706">
        <f t="shared" si="0"/>
        <v>14589</v>
      </c>
    </row>
    <row r="16" spans="1:8" ht="39" customHeight="1" x14ac:dyDescent="0.3">
      <c r="A16" s="149">
        <v>10</v>
      </c>
      <c r="B16" s="150" t="s">
        <v>1377</v>
      </c>
      <c r="C16" s="710">
        <f>C14+C15-C7</f>
        <v>4536.7199999999993</v>
      </c>
      <c r="D16" s="708" t="s">
        <v>345</v>
      </c>
      <c r="E16" s="708" t="s">
        <v>345</v>
      </c>
      <c r="F16" s="708" t="s">
        <v>345</v>
      </c>
      <c r="G16" s="706">
        <f t="shared" si="0"/>
        <v>4536.7199999999993</v>
      </c>
    </row>
    <row r="17" spans="1:7" ht="21" customHeight="1" x14ac:dyDescent="0.3">
      <c r="A17" s="149">
        <v>11</v>
      </c>
      <c r="B17" s="151" t="s">
        <v>1381</v>
      </c>
      <c r="C17" s="707">
        <v>17</v>
      </c>
      <c r="D17" s="708" t="s">
        <v>345</v>
      </c>
      <c r="E17" s="707">
        <v>2</v>
      </c>
      <c r="F17" s="709">
        <v>703</v>
      </c>
      <c r="G17" s="706">
        <f t="shared" si="0"/>
        <v>722</v>
      </c>
    </row>
    <row r="18" spans="1:7" ht="21" customHeight="1" thickBot="1" x14ac:dyDescent="0.35">
      <c r="A18" s="360">
        <v>12</v>
      </c>
      <c r="B18" s="152" t="s">
        <v>434</v>
      </c>
      <c r="C18" s="711">
        <f>IF(C17=0,0,+(C7+D7)/C17)</f>
        <v>591.35294117647061</v>
      </c>
      <c r="D18" s="712" t="s">
        <v>345</v>
      </c>
      <c r="E18" s="711">
        <f>IF(E17=0,0,+E7/E17)</f>
        <v>611.5</v>
      </c>
      <c r="F18" s="711">
        <f>IF(F17=0,0,+F7/F17)</f>
        <v>560.66429587482219</v>
      </c>
      <c r="G18" s="713">
        <f>IF(G17=0,0,+G7/G17)</f>
        <v>561.52770083102496</v>
      </c>
    </row>
    <row r="20" spans="1:7" x14ac:dyDescent="0.3">
      <c r="A20" s="544" t="s">
        <v>1379</v>
      </c>
      <c r="B20" s="545"/>
      <c r="C20" s="545"/>
      <c r="D20" s="545"/>
      <c r="E20" s="545"/>
      <c r="F20" s="545"/>
      <c r="G20" s="546"/>
    </row>
    <row r="21" spans="1:7" x14ac:dyDescent="0.3">
      <c r="A21" s="547" t="s">
        <v>1378</v>
      </c>
      <c r="B21" s="548"/>
      <c r="C21" s="548"/>
      <c r="D21" s="548"/>
      <c r="E21" s="548"/>
      <c r="F21" s="548"/>
      <c r="G21" s="549"/>
    </row>
  </sheetData>
  <mergeCells count="9">
    <mergeCell ref="A1:G1"/>
    <mergeCell ref="G3:G5"/>
    <mergeCell ref="A2:G2"/>
    <mergeCell ref="A3:A5"/>
    <mergeCell ref="B3:B5"/>
    <mergeCell ref="C3:D3"/>
    <mergeCell ref="C4:D4"/>
    <mergeCell ref="E3:E5"/>
    <mergeCell ref="F3:F5"/>
  </mergeCells>
  <pageMargins left="0.45" right="0.33" top="0.74803149606299213" bottom="0.74803149606299213" header="0.31496062992125984" footer="0.31496062992125984"/>
  <pageSetup paperSize="9" scale="71"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enableFormatConditionsCalculation="0">
    <tabColor indexed="42"/>
    <pageSetUpPr fitToPage="1"/>
  </sheetPr>
  <dimension ref="A1:H16"/>
  <sheetViews>
    <sheetView zoomScale="75" zoomScaleNormal="75" workbookViewId="0">
      <pane xSplit="2" ySplit="5" topLeftCell="C6" activePane="bottomRight" state="frozen"/>
      <selection pane="topRight" activeCell="C1" sqref="C1"/>
      <selection pane="bottomLeft" activeCell="A6" sqref="A6"/>
      <selection pane="bottomRight" activeCell="E7" sqref="E7"/>
    </sheetView>
  </sheetViews>
  <sheetFormatPr defaultColWidth="9.109375" defaultRowHeight="15.6" x14ac:dyDescent="0.25"/>
  <cols>
    <col min="1" max="1" width="8.109375" style="19" customWidth="1"/>
    <col min="2" max="2" width="93.109375" style="71" customWidth="1"/>
    <col min="3" max="3" width="17.33203125" style="19" customWidth="1"/>
    <col min="4" max="4" width="17.109375" style="19" customWidth="1"/>
    <col min="5" max="5" width="15.6640625" style="19" customWidth="1"/>
    <col min="6" max="6" width="18" style="19" customWidth="1"/>
    <col min="7" max="7" width="7.5546875" style="19" customWidth="1"/>
    <col min="8" max="16384" width="9.109375" style="19"/>
  </cols>
  <sheetData>
    <row r="1" spans="1:8" ht="50.1" customHeight="1" thickBot="1" x14ac:dyDescent="0.3">
      <c r="A1" s="971" t="s">
        <v>1269</v>
      </c>
      <c r="B1" s="972"/>
      <c r="C1" s="972"/>
      <c r="D1" s="972"/>
      <c r="E1" s="972"/>
      <c r="F1" s="973"/>
      <c r="G1" s="153"/>
      <c r="H1" s="24"/>
    </row>
    <row r="2" spans="1:8" ht="36.75" customHeight="1" x14ac:dyDescent="0.25">
      <c r="A2" s="905" t="s">
        <v>1472</v>
      </c>
      <c r="B2" s="981"/>
      <c r="C2" s="982" t="s">
        <v>1084</v>
      </c>
      <c r="D2" s="982"/>
      <c r="E2" s="982"/>
      <c r="F2" s="983"/>
      <c r="G2" s="154"/>
    </row>
    <row r="3" spans="1:8" ht="33" customHeight="1" x14ac:dyDescent="0.25">
      <c r="A3" s="890" t="s">
        <v>227</v>
      </c>
      <c r="B3" s="978" t="s">
        <v>360</v>
      </c>
      <c r="C3" s="974">
        <v>2014</v>
      </c>
      <c r="D3" s="975"/>
      <c r="E3" s="976">
        <v>2015</v>
      </c>
      <c r="F3" s="977"/>
      <c r="G3" s="154"/>
    </row>
    <row r="4" spans="1:8" ht="69" customHeight="1" x14ac:dyDescent="0.25">
      <c r="A4" s="980"/>
      <c r="B4" s="979"/>
      <c r="C4" s="110" t="s">
        <v>921</v>
      </c>
      <c r="D4" s="110" t="s">
        <v>210</v>
      </c>
      <c r="E4" s="110" t="s">
        <v>921</v>
      </c>
      <c r="F4" s="29" t="s">
        <v>300</v>
      </c>
      <c r="G4" s="154"/>
    </row>
    <row r="5" spans="1:8" x14ac:dyDescent="0.25">
      <c r="A5" s="119"/>
      <c r="B5" s="85"/>
      <c r="C5" s="37" t="s">
        <v>314</v>
      </c>
      <c r="D5" s="37" t="s">
        <v>315</v>
      </c>
      <c r="E5" s="82" t="s">
        <v>316</v>
      </c>
      <c r="F5" s="92" t="s">
        <v>323</v>
      </c>
      <c r="G5" s="154"/>
    </row>
    <row r="6" spans="1:8" ht="38.25" customHeight="1" x14ac:dyDescent="0.25">
      <c r="A6" s="31">
        <v>1</v>
      </c>
      <c r="B6" s="86" t="s">
        <v>82</v>
      </c>
      <c r="C6" s="714">
        <v>713490</v>
      </c>
      <c r="D6" s="684" t="s">
        <v>345</v>
      </c>
      <c r="E6" s="714">
        <v>649845</v>
      </c>
      <c r="F6" s="715" t="s">
        <v>345</v>
      </c>
      <c r="G6" s="154"/>
    </row>
    <row r="7" spans="1:8" ht="38.25" customHeight="1" x14ac:dyDescent="0.25">
      <c r="A7" s="31">
        <f>A6+1</f>
        <v>2</v>
      </c>
      <c r="B7" s="86" t="s">
        <v>373</v>
      </c>
      <c r="C7" s="684" t="s">
        <v>345</v>
      </c>
      <c r="D7" s="689">
        <v>4445</v>
      </c>
      <c r="E7" s="684" t="s">
        <v>345</v>
      </c>
      <c r="F7" s="716">
        <v>4040</v>
      </c>
      <c r="G7" s="154"/>
    </row>
    <row r="8" spans="1:8" ht="38.25" customHeight="1" x14ac:dyDescent="0.25">
      <c r="A8" s="31">
        <f>A7+1</f>
        <v>3</v>
      </c>
      <c r="B8" s="86" t="s">
        <v>998</v>
      </c>
      <c r="C8" s="684" t="s">
        <v>345</v>
      </c>
      <c r="D8" s="689">
        <v>628</v>
      </c>
      <c r="E8" s="684" t="s">
        <v>345</v>
      </c>
      <c r="F8" s="716">
        <v>531</v>
      </c>
      <c r="G8" s="154"/>
    </row>
    <row r="9" spans="1:8" ht="35.25" customHeight="1" x14ac:dyDescent="0.25">
      <c r="A9" s="31">
        <f>A8+1</f>
        <v>4</v>
      </c>
      <c r="B9" s="68" t="s">
        <v>865</v>
      </c>
      <c r="C9" s="714">
        <v>128862.37</v>
      </c>
      <c r="D9" s="684" t="s">
        <v>345</v>
      </c>
      <c r="E9" s="717">
        <f>+C11</f>
        <v>114763.37</v>
      </c>
      <c r="F9" s="715" t="s">
        <v>345</v>
      </c>
      <c r="G9" s="154"/>
    </row>
    <row r="10" spans="1:8" ht="37.5" customHeight="1" x14ac:dyDescent="0.25">
      <c r="A10" s="31">
        <f>A9+1</f>
        <v>5</v>
      </c>
      <c r="B10" s="68" t="s">
        <v>959</v>
      </c>
      <c r="C10" s="714">
        <v>699391</v>
      </c>
      <c r="D10" s="684" t="s">
        <v>345</v>
      </c>
      <c r="E10" s="718">
        <v>616543</v>
      </c>
      <c r="F10" s="715" t="s">
        <v>345</v>
      </c>
      <c r="G10" s="154"/>
    </row>
    <row r="11" spans="1:8" ht="33" customHeight="1" x14ac:dyDescent="0.25">
      <c r="A11" s="31">
        <v>6</v>
      </c>
      <c r="B11" s="68" t="s">
        <v>272</v>
      </c>
      <c r="C11" s="617">
        <f>+C9+C10-C6</f>
        <v>114763.37</v>
      </c>
      <c r="D11" s="684" t="s">
        <v>345</v>
      </c>
      <c r="E11" s="717">
        <f>+E9+E10-E6</f>
        <v>81461.37</v>
      </c>
      <c r="F11" s="715" t="s">
        <v>345</v>
      </c>
      <c r="G11" s="154"/>
    </row>
    <row r="12" spans="1:8" ht="36" customHeight="1" thickBot="1" x14ac:dyDescent="0.3">
      <c r="A12" s="32">
        <v>7</v>
      </c>
      <c r="B12" s="80" t="s">
        <v>273</v>
      </c>
      <c r="C12" s="618">
        <f>IF(C6=0,0,C6/D7)</f>
        <v>160.51518560179977</v>
      </c>
      <c r="D12" s="719" t="s">
        <v>345</v>
      </c>
      <c r="E12" s="618">
        <f>IF(E6=0,0,E6/F7)</f>
        <v>160.85272277227722</v>
      </c>
      <c r="F12" s="720" t="s">
        <v>345</v>
      </c>
      <c r="G12" s="154"/>
    </row>
    <row r="13" spans="1:8" x14ac:dyDescent="0.25">
      <c r="B13" s="21"/>
      <c r="G13" s="154"/>
    </row>
    <row r="14" spans="1:8" x14ac:dyDescent="0.25">
      <c r="A14" s="965" t="s">
        <v>91</v>
      </c>
      <c r="B14" s="966"/>
      <c r="C14" s="966"/>
      <c r="D14" s="966"/>
      <c r="E14" s="966"/>
      <c r="F14" s="967"/>
      <c r="G14" s="154"/>
    </row>
    <row r="15" spans="1:8" x14ac:dyDescent="0.25">
      <c r="A15" s="968" t="s">
        <v>414</v>
      </c>
      <c r="B15" s="969"/>
      <c r="C15" s="969"/>
      <c r="D15" s="969"/>
      <c r="E15" s="969"/>
      <c r="F15" s="970"/>
      <c r="G15" s="154"/>
    </row>
    <row r="16" spans="1:8" x14ac:dyDescent="0.25">
      <c r="A16" s="628" t="s">
        <v>1537</v>
      </c>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enableFormatConditionsCalculation="0">
    <tabColor indexed="42"/>
    <pageSetUpPr fitToPage="1"/>
  </sheetPr>
  <dimension ref="A1:H23"/>
  <sheetViews>
    <sheetView zoomScale="75" zoomScaleNormal="75" workbookViewId="0">
      <pane xSplit="2" ySplit="5" topLeftCell="C9" activePane="bottomRight" state="frozen"/>
      <selection pane="topRight" activeCell="C1" sqref="C1"/>
      <selection pane="bottomLeft" activeCell="A6" sqref="A6"/>
      <selection pane="bottomRight" activeCell="D11" sqref="D11"/>
    </sheetView>
  </sheetViews>
  <sheetFormatPr defaultColWidth="9.109375" defaultRowHeight="13.2" x14ac:dyDescent="0.25"/>
  <cols>
    <col min="1" max="1" width="8.33203125" style="84" customWidth="1"/>
    <col min="2" max="2" width="77.6640625" style="84" customWidth="1"/>
    <col min="3" max="6" width="14.6640625" style="84" customWidth="1"/>
    <col min="7" max="16384" width="9.109375" style="84"/>
  </cols>
  <sheetData>
    <row r="1" spans="1:8" ht="50.1" customHeight="1" x14ac:dyDescent="0.25">
      <c r="A1" s="988" t="s">
        <v>1249</v>
      </c>
      <c r="B1" s="989"/>
      <c r="C1" s="989"/>
      <c r="D1" s="989"/>
      <c r="E1" s="989"/>
      <c r="F1" s="990"/>
      <c r="H1" s="111"/>
    </row>
    <row r="2" spans="1:8" ht="33" customHeight="1" x14ac:dyDescent="0.25">
      <c r="A2" s="886" t="s">
        <v>1467</v>
      </c>
      <c r="B2" s="887"/>
      <c r="C2" s="887"/>
      <c r="D2" s="887"/>
      <c r="E2" s="887"/>
      <c r="F2" s="993"/>
    </row>
    <row r="3" spans="1:8" ht="18.75" customHeight="1" x14ac:dyDescent="0.25">
      <c r="A3" s="890" t="s">
        <v>227</v>
      </c>
      <c r="B3" s="924" t="s">
        <v>360</v>
      </c>
      <c r="C3" s="920" t="s">
        <v>1003</v>
      </c>
      <c r="D3" s="920"/>
      <c r="E3" s="920" t="s">
        <v>386</v>
      </c>
      <c r="F3" s="992"/>
    </row>
    <row r="4" spans="1:8" ht="18.75" customHeight="1" x14ac:dyDescent="0.25">
      <c r="A4" s="991"/>
      <c r="B4" s="924"/>
      <c r="C4" s="91">
        <v>2014</v>
      </c>
      <c r="D4" s="91">
        <v>2015</v>
      </c>
      <c r="E4" s="14">
        <v>2014</v>
      </c>
      <c r="F4" s="29">
        <v>2015</v>
      </c>
    </row>
    <row r="5" spans="1:8" ht="15.6" x14ac:dyDescent="0.25">
      <c r="A5" s="31"/>
      <c r="B5" s="81"/>
      <c r="C5" s="25" t="s">
        <v>314</v>
      </c>
      <c r="D5" s="25" t="s">
        <v>315</v>
      </c>
      <c r="E5" s="37" t="s">
        <v>316</v>
      </c>
      <c r="F5" s="83" t="s">
        <v>323</v>
      </c>
    </row>
    <row r="6" spans="1:8" ht="31.2" x14ac:dyDescent="0.25">
      <c r="A6" s="31">
        <v>1</v>
      </c>
      <c r="B6" s="46" t="s">
        <v>876</v>
      </c>
      <c r="C6" s="721" t="s">
        <v>345</v>
      </c>
      <c r="D6" s="721" t="s">
        <v>345</v>
      </c>
      <c r="E6" s="140">
        <v>318</v>
      </c>
      <c r="F6" s="722">
        <v>318</v>
      </c>
    </row>
    <row r="7" spans="1:8" ht="36" x14ac:dyDescent="0.25">
      <c r="A7" s="31">
        <f>A6+1</f>
        <v>2</v>
      </c>
      <c r="B7" s="64" t="s">
        <v>374</v>
      </c>
      <c r="C7" s="721" t="s">
        <v>345</v>
      </c>
      <c r="D7" s="721" t="s">
        <v>345</v>
      </c>
      <c r="E7" s="140">
        <v>78</v>
      </c>
      <c r="F7" s="722">
        <v>1724</v>
      </c>
    </row>
    <row r="8" spans="1:8" ht="15.6" x14ac:dyDescent="0.25">
      <c r="A8" s="31">
        <v>3</v>
      </c>
      <c r="B8" s="79" t="s">
        <v>297</v>
      </c>
      <c r="C8" s="721" t="s">
        <v>345</v>
      </c>
      <c r="D8" s="721" t="s">
        <v>345</v>
      </c>
      <c r="E8" s="626">
        <f>E7/12</f>
        <v>6.5</v>
      </c>
      <c r="F8" s="634">
        <f>F7/12</f>
        <v>143.66666666666666</v>
      </c>
    </row>
    <row r="9" spans="1:8" ht="31.2" x14ac:dyDescent="0.25">
      <c r="A9" s="31">
        <f t="shared" ref="A9:A18" si="0">A8+1</f>
        <v>4</v>
      </c>
      <c r="B9" s="64" t="s">
        <v>389</v>
      </c>
      <c r="C9" s="53">
        <v>720</v>
      </c>
      <c r="D9" s="723">
        <v>146057</v>
      </c>
      <c r="E9" s="721" t="s">
        <v>345</v>
      </c>
      <c r="F9" s="724" t="s">
        <v>345</v>
      </c>
    </row>
    <row r="10" spans="1:8" ht="31.2" x14ac:dyDescent="0.25">
      <c r="A10" s="31">
        <f t="shared" si="0"/>
        <v>5</v>
      </c>
      <c r="B10" s="64" t="s">
        <v>407</v>
      </c>
      <c r="C10" s="53">
        <v>0</v>
      </c>
      <c r="D10" s="53">
        <v>0</v>
      </c>
      <c r="E10" s="53">
        <v>0</v>
      </c>
      <c r="F10" s="725">
        <v>0</v>
      </c>
    </row>
    <row r="11" spans="1:8" ht="31.2" x14ac:dyDescent="0.25">
      <c r="A11" s="31">
        <f t="shared" si="0"/>
        <v>6</v>
      </c>
      <c r="B11" s="64" t="s">
        <v>306</v>
      </c>
      <c r="C11" s="140">
        <v>0</v>
      </c>
      <c r="D11" s="140">
        <f>330234+6272</f>
        <v>336506</v>
      </c>
      <c r="E11" s="721" t="s">
        <v>345</v>
      </c>
      <c r="F11" s="724" t="s">
        <v>345</v>
      </c>
    </row>
    <row r="12" spans="1:8" ht="15.6" x14ac:dyDescent="0.25">
      <c r="A12" s="31">
        <f t="shared" si="0"/>
        <v>7</v>
      </c>
      <c r="B12" s="64" t="s">
        <v>387</v>
      </c>
      <c r="C12" s="53">
        <v>4458</v>
      </c>
      <c r="D12" s="53">
        <v>3619</v>
      </c>
      <c r="E12" s="721" t="s">
        <v>345</v>
      </c>
      <c r="F12" s="724" t="s">
        <v>345</v>
      </c>
    </row>
    <row r="13" spans="1:8" ht="15.6" x14ac:dyDescent="0.25">
      <c r="A13" s="31">
        <f t="shared" si="0"/>
        <v>8</v>
      </c>
      <c r="B13" s="64" t="s">
        <v>408</v>
      </c>
      <c r="C13" s="626">
        <f>SUM(C9:C12)</f>
        <v>5178</v>
      </c>
      <c r="D13" s="626">
        <f>SUM(D9:D12)</f>
        <v>486182</v>
      </c>
      <c r="E13" s="721" t="s">
        <v>345</v>
      </c>
      <c r="F13" s="724" t="s">
        <v>345</v>
      </c>
    </row>
    <row r="14" spans="1:8" ht="15.6" x14ac:dyDescent="0.25">
      <c r="A14" s="31">
        <f t="shared" si="0"/>
        <v>9</v>
      </c>
      <c r="B14" s="64" t="s">
        <v>409</v>
      </c>
      <c r="C14" s="626">
        <f>C15+C16</f>
        <v>4563.6400000000003</v>
      </c>
      <c r="D14" s="626">
        <f>D15+D16</f>
        <v>512077.16</v>
      </c>
      <c r="E14" s="721" t="s">
        <v>345</v>
      </c>
      <c r="F14" s="724" t="s">
        <v>345</v>
      </c>
    </row>
    <row r="15" spans="1:8" ht="15.6" x14ac:dyDescent="0.25">
      <c r="A15" s="31">
        <f t="shared" si="0"/>
        <v>10</v>
      </c>
      <c r="B15" s="47" t="s">
        <v>68</v>
      </c>
      <c r="C15" s="53">
        <v>0</v>
      </c>
      <c r="D15" s="53">
        <v>94922.74</v>
      </c>
      <c r="E15" s="721" t="s">
        <v>345</v>
      </c>
      <c r="F15" s="724" t="s">
        <v>345</v>
      </c>
    </row>
    <row r="16" spans="1:8" ht="15.6" x14ac:dyDescent="0.25">
      <c r="A16" s="31">
        <f t="shared" si="0"/>
        <v>11</v>
      </c>
      <c r="B16" s="47" t="s">
        <v>69</v>
      </c>
      <c r="C16" s="53">
        <v>4563.6400000000003</v>
      </c>
      <c r="D16" s="53">
        <v>417154.42</v>
      </c>
      <c r="E16" s="721" t="s">
        <v>345</v>
      </c>
      <c r="F16" s="724" t="s">
        <v>345</v>
      </c>
    </row>
    <row r="17" spans="1:6" ht="31.2" x14ac:dyDescent="0.25">
      <c r="A17" s="31">
        <f t="shared" si="0"/>
        <v>12</v>
      </c>
      <c r="B17" s="64" t="s">
        <v>410</v>
      </c>
      <c r="C17" s="626">
        <f>+C13-C14</f>
        <v>614.35999999999967</v>
      </c>
      <c r="D17" s="626">
        <f>+D13-D14</f>
        <v>-25895.159999999974</v>
      </c>
      <c r="E17" s="721" t="s">
        <v>345</v>
      </c>
      <c r="F17" s="724" t="s">
        <v>345</v>
      </c>
    </row>
    <row r="18" spans="1:6" ht="16.2" thickBot="1" x14ac:dyDescent="0.3">
      <c r="A18" s="32">
        <f t="shared" si="0"/>
        <v>13</v>
      </c>
      <c r="B18" s="89" t="s">
        <v>411</v>
      </c>
      <c r="C18" s="616">
        <f>IF(E8=0,0,C14/E8)</f>
        <v>702.09846153846161</v>
      </c>
      <c r="D18" s="616">
        <f>IF(F8=0,0,D14/F8)</f>
        <v>3564.3421809744782</v>
      </c>
      <c r="E18" s="726" t="s">
        <v>345</v>
      </c>
      <c r="F18" s="727" t="s">
        <v>345</v>
      </c>
    </row>
    <row r="20" spans="1:6" ht="13.8" x14ac:dyDescent="0.25">
      <c r="A20" s="965" t="s">
        <v>388</v>
      </c>
      <c r="B20" s="966"/>
      <c r="C20" s="966"/>
      <c r="D20" s="966"/>
      <c r="E20" s="966"/>
      <c r="F20" s="967"/>
    </row>
    <row r="21" spans="1:6" ht="35.25" customHeight="1" x14ac:dyDescent="0.25">
      <c r="A21" s="985" t="s">
        <v>96</v>
      </c>
      <c r="B21" s="986"/>
      <c r="C21" s="986"/>
      <c r="D21" s="986"/>
      <c r="E21" s="986"/>
      <c r="F21" s="987"/>
    </row>
    <row r="22" spans="1:6" ht="48" customHeight="1" x14ac:dyDescent="0.25">
      <c r="A22" s="984" t="s">
        <v>1543</v>
      </c>
      <c r="B22" s="984"/>
      <c r="C22" s="984"/>
      <c r="D22" s="984"/>
      <c r="E22" s="984"/>
      <c r="F22" s="984"/>
    </row>
    <row r="23" spans="1:6" x14ac:dyDescent="0.25">
      <c r="D23" s="633"/>
    </row>
  </sheetData>
  <mergeCells count="9">
    <mergeCell ref="A22:F22"/>
    <mergeCell ref="A21:F21"/>
    <mergeCell ref="A1:F1"/>
    <mergeCell ref="A3:A4"/>
    <mergeCell ref="B3:B4"/>
    <mergeCell ref="C3:D3"/>
    <mergeCell ref="E3:F3"/>
    <mergeCell ref="A2:F2"/>
    <mergeCell ref="A20:F20"/>
  </mergeCells>
  <phoneticPr fontId="7" type="noConversion"/>
  <pageMargins left="0.66" right="0.45" top="0.98425196850393704" bottom="0.77"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9"/>
  <sheetViews>
    <sheetView zoomScale="75" zoomScaleNormal="75" workbookViewId="0">
      <pane xSplit="2" ySplit="4" topLeftCell="C5" activePane="bottomRight" state="frozen"/>
      <selection pane="topRight" activeCell="C1" sqref="C1"/>
      <selection pane="bottomLeft" activeCell="A5" sqref="A5"/>
      <selection pane="bottomRight" activeCell="E13" sqref="E13"/>
    </sheetView>
  </sheetViews>
  <sheetFormatPr defaultColWidth="9.109375" defaultRowHeight="15.6" x14ac:dyDescent="0.3"/>
  <cols>
    <col min="1" max="1" width="8.109375" style="320" customWidth="1"/>
    <col min="2" max="2" width="94" style="342" customWidth="1"/>
    <col min="3" max="3" width="18.6640625" style="320" customWidth="1"/>
    <col min="4" max="4" width="18.5546875" style="320" customWidth="1"/>
    <col min="5" max="5" width="11.44140625" style="321" customWidth="1"/>
    <col min="6" max="16384" width="9.109375" style="320"/>
  </cols>
  <sheetData>
    <row r="1" spans="1:11" ht="50.1" customHeight="1" thickBot="1" x14ac:dyDescent="0.35">
      <c r="A1" s="997" t="s">
        <v>1250</v>
      </c>
      <c r="B1" s="998"/>
      <c r="C1" s="998"/>
      <c r="D1" s="999"/>
      <c r="E1" s="319"/>
    </row>
    <row r="2" spans="1:11" ht="29.25" customHeight="1" x14ac:dyDescent="0.3">
      <c r="A2" s="1000" t="s">
        <v>1468</v>
      </c>
      <c r="B2" s="1001"/>
      <c r="C2" s="1001"/>
      <c r="D2" s="1002"/>
    </row>
    <row r="3" spans="1:11" ht="33" customHeight="1" x14ac:dyDescent="0.3">
      <c r="A3" s="322" t="s">
        <v>227</v>
      </c>
      <c r="B3" s="323" t="s">
        <v>360</v>
      </c>
      <c r="C3" s="324">
        <v>2014</v>
      </c>
      <c r="D3" s="325">
        <v>2015</v>
      </c>
    </row>
    <row r="4" spans="1:11" x14ac:dyDescent="0.3">
      <c r="A4" s="326"/>
      <c r="B4" s="327"/>
      <c r="C4" s="328" t="s">
        <v>314</v>
      </c>
      <c r="D4" s="357" t="s">
        <v>315</v>
      </c>
    </row>
    <row r="5" spans="1:11" ht="18.600000000000001" x14ac:dyDescent="0.3">
      <c r="A5" s="329">
        <v>1</v>
      </c>
      <c r="B5" s="330" t="s">
        <v>307</v>
      </c>
      <c r="C5" s="728">
        <f>+C6+C9</f>
        <v>104847.6</v>
      </c>
      <c r="D5" s="729">
        <f>D6+D9</f>
        <v>93860.45</v>
      </c>
    </row>
    <row r="6" spans="1:11" ht="18.75" customHeight="1" x14ac:dyDescent="0.3">
      <c r="A6" s="329">
        <f t="shared" ref="A6:A13" si="0">A5+1</f>
        <v>2</v>
      </c>
      <c r="B6" s="330" t="s">
        <v>393</v>
      </c>
      <c r="C6" s="728">
        <f>+C7+C8</f>
        <v>61550.6</v>
      </c>
      <c r="D6" s="729">
        <f>+D7+D8</f>
        <v>55214.45</v>
      </c>
    </row>
    <row r="7" spans="1:11" x14ac:dyDescent="0.3">
      <c r="A7" s="329">
        <f t="shared" si="0"/>
        <v>3</v>
      </c>
      <c r="B7" s="331" t="s">
        <v>391</v>
      </c>
      <c r="C7" s="730">
        <v>61550.6</v>
      </c>
      <c r="D7" s="731">
        <v>55214.45</v>
      </c>
    </row>
    <row r="8" spans="1:11" x14ac:dyDescent="0.3">
      <c r="A8" s="329">
        <f t="shared" si="0"/>
        <v>4</v>
      </c>
      <c r="B8" s="331" t="s">
        <v>392</v>
      </c>
      <c r="C8" s="730">
        <v>0</v>
      </c>
      <c r="D8" s="731">
        <v>0</v>
      </c>
    </row>
    <row r="9" spans="1:11" x14ac:dyDescent="0.3">
      <c r="A9" s="329">
        <f t="shared" si="0"/>
        <v>5</v>
      </c>
      <c r="B9" s="330" t="s">
        <v>274</v>
      </c>
      <c r="C9" s="732">
        <f>+C10+C11-C12</f>
        <v>43297</v>
      </c>
      <c r="D9" s="733">
        <f>+D10+D11-D12</f>
        <v>38646</v>
      </c>
    </row>
    <row r="10" spans="1:11" ht="19.5" customHeight="1" x14ac:dyDescent="0.3">
      <c r="A10" s="329">
        <f t="shared" si="0"/>
        <v>6</v>
      </c>
      <c r="B10" s="331" t="s">
        <v>212</v>
      </c>
      <c r="C10" s="730">
        <v>52654.33</v>
      </c>
      <c r="D10" s="733">
        <f>+C12</f>
        <v>63530.33</v>
      </c>
    </row>
    <row r="11" spans="1:11" x14ac:dyDescent="0.3">
      <c r="A11" s="329">
        <f t="shared" si="0"/>
        <v>7</v>
      </c>
      <c r="B11" s="331" t="s">
        <v>245</v>
      </c>
      <c r="C11" s="730">
        <v>54173</v>
      </c>
      <c r="D11" s="731">
        <v>815</v>
      </c>
    </row>
    <row r="12" spans="1:11" x14ac:dyDescent="0.3">
      <c r="A12" s="329">
        <f t="shared" si="0"/>
        <v>8</v>
      </c>
      <c r="B12" s="331" t="s">
        <v>930</v>
      </c>
      <c r="C12" s="732">
        <f>C10+C11-C20</f>
        <v>63530.33</v>
      </c>
      <c r="D12" s="733">
        <f>D10+D11-D20</f>
        <v>25699.33</v>
      </c>
    </row>
    <row r="13" spans="1:11" ht="30" customHeight="1" x14ac:dyDescent="0.3">
      <c r="A13" s="329">
        <f t="shared" si="0"/>
        <v>9</v>
      </c>
      <c r="B13" s="330" t="s">
        <v>931</v>
      </c>
      <c r="C13" s="734">
        <v>104847.6</v>
      </c>
      <c r="D13" s="735">
        <v>93860.45</v>
      </c>
    </row>
    <row r="14" spans="1:11" x14ac:dyDescent="0.3">
      <c r="A14" s="329"/>
      <c r="B14" s="358" t="s">
        <v>331</v>
      </c>
      <c r="C14" s="736"/>
      <c r="D14" s="737"/>
      <c r="E14" s="332"/>
      <c r="F14" s="333"/>
      <c r="G14" s="333"/>
      <c r="H14" s="333"/>
      <c r="I14" s="333"/>
      <c r="J14" s="333"/>
      <c r="K14" s="333"/>
    </row>
    <row r="15" spans="1:11" ht="18.600000000000001" x14ac:dyDescent="0.3">
      <c r="A15" s="329">
        <f>A13+1</f>
        <v>10</v>
      </c>
      <c r="B15" s="359" t="s">
        <v>394</v>
      </c>
      <c r="C15" s="730">
        <v>104847.6</v>
      </c>
      <c r="D15" s="731">
        <v>93860.45</v>
      </c>
    </row>
    <row r="16" spans="1:11" ht="30.75" customHeight="1" x14ac:dyDescent="0.3">
      <c r="A16" s="329">
        <f t="shared" ref="A16:A21" si="1">+A15+1</f>
        <v>11</v>
      </c>
      <c r="B16" s="330" t="s">
        <v>932</v>
      </c>
      <c r="C16" s="728">
        <f>C5-C13</f>
        <v>0</v>
      </c>
      <c r="D16" s="729">
        <f>D5-D13</f>
        <v>0</v>
      </c>
    </row>
    <row r="17" spans="1:5" ht="18" x14ac:dyDescent="0.3">
      <c r="A17" s="329">
        <f t="shared" si="1"/>
        <v>12</v>
      </c>
      <c r="B17" s="330" t="s">
        <v>933</v>
      </c>
      <c r="C17" s="728">
        <f>C18+C19</f>
        <v>43297</v>
      </c>
      <c r="D17" s="729">
        <f>D18+D19</f>
        <v>38646</v>
      </c>
    </row>
    <row r="18" spans="1:5" x14ac:dyDescent="0.3">
      <c r="A18" s="387">
        <f t="shared" si="1"/>
        <v>13</v>
      </c>
      <c r="B18" s="334" t="s">
        <v>1385</v>
      </c>
      <c r="C18" s="738">
        <v>43297</v>
      </c>
      <c r="D18" s="739">
        <v>38646</v>
      </c>
    </row>
    <row r="19" spans="1:5" ht="18.600000000000001" x14ac:dyDescent="0.3">
      <c r="A19" s="387">
        <f>+A18+1</f>
        <v>14</v>
      </c>
      <c r="B19" s="334" t="s">
        <v>934</v>
      </c>
      <c r="C19" s="738">
        <v>0</v>
      </c>
      <c r="D19" s="739">
        <v>0</v>
      </c>
    </row>
    <row r="20" spans="1:5" x14ac:dyDescent="0.3">
      <c r="A20" s="387">
        <f>+A19+1</f>
        <v>15</v>
      </c>
      <c r="B20" s="330" t="s">
        <v>953</v>
      </c>
      <c r="C20" s="728">
        <f>(C18*1+C19*1)</f>
        <v>43297</v>
      </c>
      <c r="D20" s="729">
        <f>(D18*1+D19*1)</f>
        <v>38646</v>
      </c>
    </row>
    <row r="21" spans="1:5" ht="16.2" thickBot="1" x14ac:dyDescent="0.35">
      <c r="A21" s="388">
        <f t="shared" si="1"/>
        <v>16</v>
      </c>
      <c r="B21" s="335" t="s">
        <v>1002</v>
      </c>
      <c r="C21" s="740">
        <f>IF(C18=0,0,C15/C18)</f>
        <v>2.4215904104210453</v>
      </c>
      <c r="D21" s="741">
        <f>IF(D18=0,0,D15/D18)</f>
        <v>2.4287235418930808</v>
      </c>
    </row>
    <row r="22" spans="1:5" s="333" customFormat="1" x14ac:dyDescent="0.3">
      <c r="A22" s="336"/>
      <c r="B22" s="337"/>
      <c r="C22" s="338"/>
      <c r="D22" s="338"/>
      <c r="E22" s="332"/>
    </row>
    <row r="23" spans="1:5" s="340" customFormat="1" x14ac:dyDescent="0.3">
      <c r="A23" s="1003" t="s">
        <v>390</v>
      </c>
      <c r="B23" s="1004"/>
      <c r="C23" s="1004"/>
      <c r="D23" s="1005"/>
      <c r="E23" s="339"/>
    </row>
    <row r="24" spans="1:5" s="340" customFormat="1" x14ac:dyDescent="0.3">
      <c r="A24" s="1006" t="s">
        <v>854</v>
      </c>
      <c r="B24" s="1007"/>
      <c r="C24" s="1007"/>
      <c r="D24" s="1008"/>
      <c r="E24" s="339"/>
    </row>
    <row r="25" spans="1:5" s="340" customFormat="1" x14ac:dyDescent="0.3">
      <c r="A25" s="1009" t="s">
        <v>1384</v>
      </c>
      <c r="B25" s="1010"/>
      <c r="C25" s="1010"/>
      <c r="D25" s="1011"/>
      <c r="E25" s="339"/>
    </row>
    <row r="26" spans="1:5" s="340" customFormat="1" x14ac:dyDescent="0.3">
      <c r="A26" s="994" t="s">
        <v>861</v>
      </c>
      <c r="B26" s="995"/>
      <c r="C26" s="995"/>
      <c r="D26" s="996"/>
      <c r="E26" s="339"/>
    </row>
    <row r="27" spans="1:5" s="340" customFormat="1" x14ac:dyDescent="0.3">
      <c r="B27" s="341"/>
      <c r="E27" s="339"/>
    </row>
    <row r="28" spans="1:5" s="340" customFormat="1" x14ac:dyDescent="0.3">
      <c r="B28" s="341"/>
      <c r="E28" s="339"/>
    </row>
    <row r="29" spans="1:5" s="340" customFormat="1" x14ac:dyDescent="0.3">
      <c r="B29" s="341"/>
      <c r="E29" s="339"/>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enableFormatConditionsCalculation="0">
    <tabColor indexed="42"/>
    <pageSetUpPr fitToPage="1"/>
  </sheetPr>
  <dimension ref="A1:I25"/>
  <sheetViews>
    <sheetView zoomScale="75" zoomScaleNormal="75" workbookViewId="0">
      <pane xSplit="2" ySplit="5" topLeftCell="C6" activePane="bottomRight" state="frozen"/>
      <selection pane="topRight" activeCell="C1" sqref="C1"/>
      <selection pane="bottomLeft" activeCell="A6" sqref="A6"/>
      <selection pane="bottomRight" activeCell="E17" sqref="E17"/>
    </sheetView>
  </sheetViews>
  <sheetFormatPr defaultColWidth="9.109375" defaultRowHeight="15.6" x14ac:dyDescent="0.3"/>
  <cols>
    <col min="1" max="1" width="9.109375" style="2"/>
    <col min="2" max="2" width="88.6640625" style="8" customWidth="1"/>
    <col min="3" max="3" width="23.44140625" style="2" customWidth="1"/>
    <col min="4" max="4" width="24.44140625" style="2" customWidth="1"/>
    <col min="5" max="5" width="15.33203125" style="270" bestFit="1" customWidth="1"/>
    <col min="6" max="6" width="9.109375" style="270"/>
    <col min="7" max="16384" width="9.109375" style="2"/>
  </cols>
  <sheetData>
    <row r="1" spans="1:6" ht="50.1" customHeight="1" thickBot="1" x14ac:dyDescent="0.35">
      <c r="A1" s="1012" t="s">
        <v>1392</v>
      </c>
      <c r="B1" s="1013"/>
      <c r="C1" s="1013"/>
      <c r="D1" s="1014"/>
    </row>
    <row r="2" spans="1:6" ht="27.75" customHeight="1" x14ac:dyDescent="0.3">
      <c r="A2" s="861" t="s">
        <v>1468</v>
      </c>
      <c r="B2" s="862"/>
      <c r="C2" s="862"/>
      <c r="D2" s="863"/>
    </row>
    <row r="3" spans="1:6" ht="18.75" customHeight="1" x14ac:dyDescent="0.3">
      <c r="A3" s="880" t="s">
        <v>227</v>
      </c>
      <c r="B3" s="1015" t="s">
        <v>360</v>
      </c>
      <c r="C3" s="1016" t="s">
        <v>335</v>
      </c>
      <c r="D3" s="1017"/>
    </row>
    <row r="4" spans="1:6" s="5" customFormat="1" ht="19.5" customHeight="1" x14ac:dyDescent="0.25">
      <c r="A4" s="880"/>
      <c r="B4" s="1015"/>
      <c r="C4" s="16">
        <v>2014</v>
      </c>
      <c r="D4" s="15">
        <v>2015</v>
      </c>
      <c r="E4" s="271"/>
      <c r="F4" s="271"/>
    </row>
    <row r="5" spans="1:6" s="5" customFormat="1" x14ac:dyDescent="0.25">
      <c r="A5" s="31"/>
      <c r="B5" s="28"/>
      <c r="C5" s="16" t="s">
        <v>314</v>
      </c>
      <c r="D5" s="15" t="s">
        <v>315</v>
      </c>
      <c r="E5" s="271"/>
      <c r="F5" s="271"/>
    </row>
    <row r="6" spans="1:6" s="5" customFormat="1" x14ac:dyDescent="0.25">
      <c r="A6" s="99">
        <v>1</v>
      </c>
      <c r="B6" s="60" t="s">
        <v>236</v>
      </c>
      <c r="C6" s="742">
        <v>277102.38</v>
      </c>
      <c r="D6" s="743">
        <v>221446.13</v>
      </c>
      <c r="E6" s="271"/>
      <c r="F6" s="271"/>
    </row>
    <row r="7" spans="1:6" s="5" customFormat="1" x14ac:dyDescent="0.25">
      <c r="A7" s="99">
        <f t="shared" ref="A7:A20" si="0">A6+1</f>
        <v>2</v>
      </c>
      <c r="B7" s="46" t="s">
        <v>184</v>
      </c>
      <c r="C7" s="51">
        <f>SUM(C8:C13)</f>
        <v>247828.66</v>
      </c>
      <c r="D7" s="52">
        <f>SUM(D8:D13)</f>
        <v>230305.86</v>
      </c>
      <c r="E7" s="271"/>
      <c r="F7" s="271"/>
    </row>
    <row r="8" spans="1:6" s="5" customFormat="1" ht="18.600000000000001" x14ac:dyDescent="0.25">
      <c r="A8" s="99">
        <f t="shared" si="0"/>
        <v>3</v>
      </c>
      <c r="B8" s="61" t="s">
        <v>417</v>
      </c>
      <c r="C8" s="140">
        <v>0</v>
      </c>
      <c r="D8" s="744">
        <v>0</v>
      </c>
      <c r="E8" s="271"/>
      <c r="F8" s="271"/>
    </row>
    <row r="9" spans="1:6" s="5" customFormat="1" x14ac:dyDescent="0.25">
      <c r="A9" s="99">
        <f t="shared" si="0"/>
        <v>4</v>
      </c>
      <c r="B9" s="61" t="s">
        <v>420</v>
      </c>
      <c r="C9" s="140">
        <v>247828.66</v>
      </c>
      <c r="D9" s="744">
        <v>230305.86</v>
      </c>
      <c r="E9" s="271"/>
      <c r="F9" s="271"/>
    </row>
    <row r="10" spans="1:6" s="5" customFormat="1" x14ac:dyDescent="0.25">
      <c r="A10" s="99">
        <f t="shared" si="0"/>
        <v>5</v>
      </c>
      <c r="B10" s="61" t="s">
        <v>421</v>
      </c>
      <c r="C10" s="140">
        <v>0</v>
      </c>
      <c r="D10" s="744">
        <v>0</v>
      </c>
      <c r="E10" s="271"/>
      <c r="F10" s="271"/>
    </row>
    <row r="11" spans="1:6" s="5" customFormat="1" x14ac:dyDescent="0.25">
      <c r="A11" s="99">
        <f t="shared" si="0"/>
        <v>6</v>
      </c>
      <c r="B11" s="61" t="s">
        <v>418</v>
      </c>
      <c r="C11" s="140">
        <v>0</v>
      </c>
      <c r="D11" s="744">
        <v>0</v>
      </c>
      <c r="E11" s="271"/>
      <c r="F11" s="271"/>
    </row>
    <row r="12" spans="1:6" s="5" customFormat="1" x14ac:dyDescent="0.25">
      <c r="A12" s="99">
        <f t="shared" si="0"/>
        <v>7</v>
      </c>
      <c r="B12" s="61" t="s">
        <v>419</v>
      </c>
      <c r="C12" s="140">
        <v>0</v>
      </c>
      <c r="D12" s="744">
        <v>0</v>
      </c>
      <c r="E12" s="271"/>
      <c r="F12" s="271"/>
    </row>
    <row r="13" spans="1:6" s="5" customFormat="1" ht="19.5" customHeight="1" x14ac:dyDescent="0.25">
      <c r="A13" s="99">
        <f t="shared" si="0"/>
        <v>8</v>
      </c>
      <c r="B13" s="61" t="s">
        <v>422</v>
      </c>
      <c r="C13" s="140">
        <v>0</v>
      </c>
      <c r="D13" s="744">
        <v>0</v>
      </c>
      <c r="E13" s="271"/>
      <c r="F13" s="271"/>
    </row>
    <row r="14" spans="1:6" s="5" customFormat="1" ht="21.75" customHeight="1" x14ac:dyDescent="0.25">
      <c r="A14" s="99">
        <f t="shared" si="0"/>
        <v>9</v>
      </c>
      <c r="B14" s="46" t="s">
        <v>65</v>
      </c>
      <c r="C14" s="51">
        <f>C6+C7</f>
        <v>524931.04</v>
      </c>
      <c r="D14" s="52">
        <f>D6+D7</f>
        <v>451751.99</v>
      </c>
      <c r="E14" s="271"/>
      <c r="F14" s="271"/>
    </row>
    <row r="15" spans="1:6" s="5" customFormat="1" ht="40.5" customHeight="1" x14ac:dyDescent="0.25">
      <c r="A15" s="99">
        <f t="shared" si="0"/>
        <v>10</v>
      </c>
      <c r="B15" s="46" t="s">
        <v>287</v>
      </c>
      <c r="C15" s="742">
        <v>134262</v>
      </c>
      <c r="D15" s="743">
        <v>380000</v>
      </c>
      <c r="E15" s="271"/>
      <c r="F15" s="271"/>
    </row>
    <row r="16" spans="1:6" s="5" customFormat="1" ht="31.2" x14ac:dyDescent="0.25">
      <c r="A16" s="128" t="s">
        <v>884</v>
      </c>
      <c r="B16" s="64" t="s">
        <v>1023</v>
      </c>
      <c r="C16" s="742">
        <v>957286.55</v>
      </c>
      <c r="D16" s="743">
        <v>2533963.17</v>
      </c>
      <c r="E16" s="271"/>
      <c r="F16" s="271"/>
    </row>
    <row r="17" spans="1:9" s="5" customFormat="1" ht="28.5" customHeight="1" x14ac:dyDescent="0.25">
      <c r="A17" s="99">
        <f>A15+1</f>
        <v>11</v>
      </c>
      <c r="B17" s="46" t="s">
        <v>1024</v>
      </c>
      <c r="C17" s="742">
        <v>580000</v>
      </c>
      <c r="D17" s="743">
        <v>427600.6</v>
      </c>
      <c r="E17" s="271"/>
      <c r="F17" s="271"/>
    </row>
    <row r="18" spans="1:9" s="5" customFormat="1" ht="23.25" customHeight="1" x14ac:dyDescent="0.25">
      <c r="A18" s="99">
        <f t="shared" si="0"/>
        <v>12</v>
      </c>
      <c r="B18" s="46" t="s">
        <v>286</v>
      </c>
      <c r="C18" s="742">
        <v>0</v>
      </c>
      <c r="D18" s="743">
        <v>0</v>
      </c>
      <c r="E18" s="271"/>
      <c r="F18" s="271"/>
    </row>
    <row r="19" spans="1:9" s="5" customFormat="1" ht="33" customHeight="1" x14ac:dyDescent="0.25">
      <c r="A19" s="99">
        <f t="shared" si="0"/>
        <v>13</v>
      </c>
      <c r="B19" s="46" t="s">
        <v>1025</v>
      </c>
      <c r="C19" s="742">
        <v>0</v>
      </c>
      <c r="D19" s="743">
        <v>0</v>
      </c>
      <c r="E19" s="271"/>
      <c r="F19" s="271"/>
    </row>
    <row r="20" spans="1:9" s="5" customFormat="1" ht="21" customHeight="1" thickBot="1" x14ac:dyDescent="0.3">
      <c r="A20" s="100">
        <f t="shared" si="0"/>
        <v>14</v>
      </c>
      <c r="B20" s="48" t="s">
        <v>98</v>
      </c>
      <c r="C20" s="637">
        <f>SUM(C14:C19)</f>
        <v>2196479.59</v>
      </c>
      <c r="D20" s="55">
        <f>SUM(D14:D19)</f>
        <v>3793315.7600000002</v>
      </c>
      <c r="E20" s="271"/>
      <c r="F20" s="271"/>
    </row>
    <row r="21" spans="1:9" ht="9" customHeight="1" x14ac:dyDescent="0.3"/>
    <row r="22" spans="1:9" ht="18" customHeight="1" x14ac:dyDescent="0.3">
      <c r="A22" s="965" t="s">
        <v>102</v>
      </c>
      <c r="B22" s="966"/>
      <c r="C22" s="966"/>
      <c r="D22" s="967"/>
    </row>
    <row r="23" spans="1:9" x14ac:dyDescent="0.3">
      <c r="A23" s="985" t="s">
        <v>21</v>
      </c>
      <c r="B23" s="986"/>
      <c r="C23" s="986"/>
      <c r="D23" s="987"/>
      <c r="E23" s="271"/>
      <c r="F23" s="271"/>
      <c r="G23" s="137"/>
      <c r="H23" s="137"/>
      <c r="I23" s="137"/>
    </row>
    <row r="25" spans="1:9" x14ac:dyDescent="0.3">
      <c r="D25" s="606"/>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enableFormatConditionsCalculation="0">
    <tabColor indexed="33"/>
    <pageSetUpPr fitToPage="1"/>
  </sheetPr>
  <dimension ref="A1:E33"/>
  <sheetViews>
    <sheetView workbookViewId="0">
      <selection activeCell="C12" sqref="C12"/>
    </sheetView>
  </sheetViews>
  <sheetFormatPr defaultColWidth="62.109375" defaultRowHeight="13.2" x14ac:dyDescent="0.25"/>
  <cols>
    <col min="1" max="1" width="17.44140625" customWidth="1"/>
    <col min="2" max="2" width="40.109375" style="126" customWidth="1"/>
    <col min="3" max="3" width="64.44140625" customWidth="1"/>
    <col min="4" max="4" width="15.6640625" customWidth="1"/>
    <col min="5" max="5" width="21" customWidth="1"/>
    <col min="6" max="7" width="19.88671875" customWidth="1"/>
    <col min="8" max="8" width="17.88671875" customWidth="1"/>
    <col min="9" max="9" width="17.109375" customWidth="1"/>
    <col min="10" max="10" width="15.6640625" customWidth="1"/>
    <col min="11" max="11" width="16.88671875" customWidth="1"/>
  </cols>
  <sheetData>
    <row r="1" spans="1:4" s="136" customFormat="1" ht="48" customHeight="1" thickBot="1" x14ac:dyDescent="0.3">
      <c r="A1" s="849" t="s">
        <v>1286</v>
      </c>
      <c r="B1" s="850"/>
      <c r="C1" s="851"/>
    </row>
    <row r="2" spans="1:4" ht="15.6" x14ac:dyDescent="0.25">
      <c r="A2" s="847" t="s">
        <v>870</v>
      </c>
      <c r="B2" s="848"/>
      <c r="C2" s="524" t="s">
        <v>943</v>
      </c>
    </row>
    <row r="3" spans="1:4" ht="15.6" x14ac:dyDescent="0.25">
      <c r="A3" s="519" t="s">
        <v>949</v>
      </c>
      <c r="B3" s="520"/>
      <c r="C3" s="366" t="s">
        <v>951</v>
      </c>
    </row>
    <row r="4" spans="1:4" ht="15.6" x14ac:dyDescent="0.25">
      <c r="A4" s="519" t="s">
        <v>950</v>
      </c>
      <c r="B4" s="520"/>
      <c r="C4" s="366" t="s">
        <v>951</v>
      </c>
    </row>
    <row r="5" spans="1:4" ht="15.6" x14ac:dyDescent="0.25">
      <c r="A5" s="512" t="s">
        <v>1147</v>
      </c>
      <c r="B5" s="514"/>
      <c r="C5" s="515" t="s">
        <v>1155</v>
      </c>
    </row>
    <row r="6" spans="1:4" ht="31.2" x14ac:dyDescent="0.25">
      <c r="A6" s="519" t="s">
        <v>339</v>
      </c>
      <c r="B6" s="367" t="s">
        <v>938</v>
      </c>
      <c r="C6" s="372" t="s">
        <v>433</v>
      </c>
    </row>
    <row r="7" spans="1:4" ht="31.2" x14ac:dyDescent="0.25">
      <c r="A7" s="512" t="s">
        <v>228</v>
      </c>
      <c r="B7" s="367" t="s">
        <v>1081</v>
      </c>
      <c r="C7" s="372" t="s">
        <v>433</v>
      </c>
    </row>
    <row r="8" spans="1:4" ht="15.6" x14ac:dyDescent="0.25">
      <c r="A8" s="512" t="s">
        <v>229</v>
      </c>
      <c r="B8" s="367" t="s">
        <v>939</v>
      </c>
      <c r="C8" s="372" t="s">
        <v>433</v>
      </c>
    </row>
    <row r="9" spans="1:4" ht="31.2" x14ac:dyDescent="0.25">
      <c r="A9" s="424" t="s">
        <v>1165</v>
      </c>
      <c r="B9" s="467" t="s">
        <v>1166</v>
      </c>
      <c r="C9" s="450" t="s">
        <v>1462</v>
      </c>
    </row>
    <row r="10" spans="1:4" ht="15.6" x14ac:dyDescent="0.25">
      <c r="A10" s="424" t="s">
        <v>230</v>
      </c>
      <c r="B10" s="367" t="s">
        <v>940</v>
      </c>
      <c r="C10" s="386" t="s">
        <v>1305</v>
      </c>
      <c r="D10" s="451"/>
    </row>
    <row r="11" spans="1:4" ht="15.6" x14ac:dyDescent="0.25">
      <c r="A11" s="516" t="s">
        <v>231</v>
      </c>
      <c r="B11" s="368" t="s">
        <v>941</v>
      </c>
      <c r="C11" s="372" t="s">
        <v>433</v>
      </c>
    </row>
    <row r="12" spans="1:4" ht="31.2" x14ac:dyDescent="0.25">
      <c r="A12" s="439" t="s">
        <v>1167</v>
      </c>
      <c r="B12" s="467" t="s">
        <v>1166</v>
      </c>
      <c r="C12" s="450" t="s">
        <v>1461</v>
      </c>
    </row>
    <row r="13" spans="1:4" ht="15.6" x14ac:dyDescent="0.25">
      <c r="A13" s="512" t="s">
        <v>232</v>
      </c>
      <c r="B13" s="367" t="s">
        <v>942</v>
      </c>
      <c r="C13" s="372" t="s">
        <v>433</v>
      </c>
    </row>
    <row r="14" spans="1:4" ht="15.6" x14ac:dyDescent="0.25">
      <c r="A14" s="512" t="s">
        <v>1127</v>
      </c>
      <c r="B14" s="370" t="s">
        <v>1128</v>
      </c>
      <c r="C14" s="372" t="s">
        <v>433</v>
      </c>
    </row>
    <row r="15" spans="1:4" ht="15.6" x14ac:dyDescent="0.25">
      <c r="A15" s="345" t="s">
        <v>233</v>
      </c>
      <c r="B15" s="369" t="s">
        <v>871</v>
      </c>
      <c r="C15" s="372" t="s">
        <v>433</v>
      </c>
    </row>
    <row r="16" spans="1:4" ht="15.6" x14ac:dyDescent="0.25">
      <c r="A16" s="512" t="s">
        <v>211</v>
      </c>
      <c r="B16" s="367" t="s">
        <v>401</v>
      </c>
      <c r="C16" s="372" t="s">
        <v>433</v>
      </c>
    </row>
    <row r="17" spans="1:5" ht="15.6" x14ac:dyDescent="0.25">
      <c r="A17" s="519" t="s">
        <v>0</v>
      </c>
      <c r="B17" s="367" t="s">
        <v>402</v>
      </c>
      <c r="C17" s="372" t="s">
        <v>433</v>
      </c>
    </row>
    <row r="18" spans="1:5" ht="15.6" x14ac:dyDescent="0.25">
      <c r="A18" s="345" t="s">
        <v>1</v>
      </c>
      <c r="B18" s="367" t="s">
        <v>403</v>
      </c>
      <c r="C18" s="372" t="s">
        <v>433</v>
      </c>
    </row>
    <row r="19" spans="1:5" ht="31.2" x14ac:dyDescent="0.25">
      <c r="A19" s="519" t="s">
        <v>2</v>
      </c>
      <c r="B19" s="367" t="s">
        <v>404</v>
      </c>
      <c r="C19" s="372" t="s">
        <v>433</v>
      </c>
    </row>
    <row r="20" spans="1:5" ht="31.2" x14ac:dyDescent="0.25">
      <c r="A20" s="519" t="s">
        <v>3</v>
      </c>
      <c r="B20" s="367" t="s">
        <v>841</v>
      </c>
      <c r="C20" s="372" t="s">
        <v>433</v>
      </c>
    </row>
    <row r="21" spans="1:5" ht="34.5" customHeight="1" x14ac:dyDescent="0.25">
      <c r="A21" s="519" t="s">
        <v>4</v>
      </c>
      <c r="B21" s="367" t="s">
        <v>92</v>
      </c>
      <c r="C21" s="372" t="s">
        <v>433</v>
      </c>
      <c r="E21" s="344"/>
    </row>
    <row r="22" spans="1:5" ht="15.6" x14ac:dyDescent="0.25">
      <c r="A22" s="519" t="s">
        <v>5</v>
      </c>
      <c r="B22" s="367" t="s">
        <v>93</v>
      </c>
      <c r="C22" s="372" t="s">
        <v>433</v>
      </c>
    </row>
    <row r="23" spans="1:5" ht="15.6" x14ac:dyDescent="0.25">
      <c r="A23" s="519" t="s">
        <v>78</v>
      </c>
      <c r="B23" s="367" t="s">
        <v>94</v>
      </c>
      <c r="C23" s="386"/>
    </row>
    <row r="24" spans="1:5" ht="31.2" x14ac:dyDescent="0.25">
      <c r="A24" s="519" t="s">
        <v>6</v>
      </c>
      <c r="B24" s="367" t="s">
        <v>95</v>
      </c>
      <c r="C24" s="372" t="s">
        <v>433</v>
      </c>
    </row>
    <row r="25" spans="1:5" ht="15.6" x14ac:dyDescent="0.25">
      <c r="A25" s="512" t="s">
        <v>7</v>
      </c>
      <c r="B25" s="367" t="s">
        <v>842</v>
      </c>
      <c r="C25" s="372" t="s">
        <v>433</v>
      </c>
    </row>
    <row r="26" spans="1:5" ht="15.6" x14ac:dyDescent="0.25">
      <c r="A26" s="513" t="s">
        <v>8</v>
      </c>
      <c r="B26" s="367" t="s">
        <v>843</v>
      </c>
      <c r="C26" s="372" t="s">
        <v>433</v>
      </c>
    </row>
    <row r="27" spans="1:5" ht="31.2" x14ac:dyDescent="0.25">
      <c r="A27" s="519" t="s">
        <v>9</v>
      </c>
      <c r="B27" s="367" t="s">
        <v>844</v>
      </c>
      <c r="C27" s="372" t="s">
        <v>433</v>
      </c>
      <c r="D27" s="273"/>
    </row>
    <row r="28" spans="1:5" ht="36.75" customHeight="1" x14ac:dyDescent="0.25">
      <c r="A28" s="519" t="s">
        <v>662</v>
      </c>
      <c r="B28" s="367" t="s">
        <v>1282</v>
      </c>
      <c r="C28" s="372" t="s">
        <v>433</v>
      </c>
      <c r="D28" s="273"/>
    </row>
    <row r="29" spans="1:5" ht="39" customHeight="1" x14ac:dyDescent="0.25">
      <c r="A29" s="424" t="s">
        <v>663</v>
      </c>
      <c r="B29" s="367" t="s">
        <v>1283</v>
      </c>
      <c r="C29" s="372" t="s">
        <v>433</v>
      </c>
      <c r="D29" s="273"/>
    </row>
    <row r="30" spans="1:5" ht="31.2" x14ac:dyDescent="0.25">
      <c r="A30" s="424" t="s">
        <v>916</v>
      </c>
      <c r="B30" s="370" t="s">
        <v>1284</v>
      </c>
      <c r="C30" s="372" t="s">
        <v>433</v>
      </c>
      <c r="D30" s="273"/>
    </row>
    <row r="31" spans="1:5" ht="23.25" customHeight="1" thickBot="1" x14ac:dyDescent="0.3">
      <c r="A31" s="564" t="s">
        <v>664</v>
      </c>
      <c r="B31" s="371" t="s">
        <v>1285</v>
      </c>
      <c r="C31" s="525" t="s">
        <v>433</v>
      </c>
      <c r="D31" s="273"/>
    </row>
    <row r="32" spans="1:5" x14ac:dyDescent="0.25">
      <c r="D32" s="273"/>
    </row>
    <row r="33" spans="4:4" x14ac:dyDescent="0.25">
      <c r="D33" s="273"/>
    </row>
  </sheetData>
  <mergeCells count="2">
    <mergeCell ref="A2:B2"/>
    <mergeCell ref="A1:C1"/>
  </mergeCells>
  <phoneticPr fontId="7"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enableFormatConditionsCalculation="0">
    <tabColor indexed="42"/>
    <pageSetUpPr fitToPage="1"/>
  </sheetPr>
  <dimension ref="A1:J82"/>
  <sheetViews>
    <sheetView zoomScale="75" zoomScaleNormal="75" workbookViewId="0">
      <pane xSplit="2" ySplit="5" topLeftCell="C6" activePane="bottomRight" state="frozen"/>
      <selection pane="topRight" activeCell="C1" sqref="C1"/>
      <selection pane="bottomLeft" activeCell="A6" sqref="A6"/>
      <selection pane="bottomRight" activeCell="F15" sqref="F15"/>
    </sheetView>
  </sheetViews>
  <sheetFormatPr defaultColWidth="9.109375" defaultRowHeight="15.6" x14ac:dyDescent="0.3"/>
  <cols>
    <col min="1" max="1" width="7.44140625" style="2" customWidth="1"/>
    <col min="2" max="2" width="51.5546875" style="8" customWidth="1"/>
    <col min="3" max="3" width="17" style="8" customWidth="1"/>
    <col min="4" max="4" width="18.109375" style="2" customWidth="1"/>
    <col min="5" max="5" width="18.5546875" style="2" customWidth="1"/>
    <col min="6" max="6" width="16.33203125" style="2" customWidth="1"/>
    <col min="7" max="7" width="15.33203125" style="2" customWidth="1"/>
    <col min="8" max="8" width="15.6640625" style="2" customWidth="1"/>
    <col min="9" max="9" width="20.109375" style="2" customWidth="1"/>
    <col min="10" max="10" width="9.88671875" style="2" customWidth="1"/>
    <col min="11" max="16384" width="9.109375" style="2"/>
  </cols>
  <sheetData>
    <row r="1" spans="1:10" ht="35.1" customHeight="1" thickBot="1" x14ac:dyDescent="0.35">
      <c r="A1" s="1021" t="s">
        <v>1390</v>
      </c>
      <c r="B1" s="1022"/>
      <c r="C1" s="1022"/>
      <c r="D1" s="1022"/>
      <c r="E1" s="1022"/>
      <c r="F1" s="1022"/>
      <c r="G1" s="1022"/>
      <c r="H1" s="1022"/>
      <c r="I1" s="1023"/>
    </row>
    <row r="2" spans="1:10" ht="35.1" customHeight="1" x14ac:dyDescent="0.3">
      <c r="A2" s="905" t="s">
        <v>1468</v>
      </c>
      <c r="B2" s="906"/>
      <c r="C2" s="906"/>
      <c r="D2" s="906"/>
      <c r="E2" s="906"/>
      <c r="F2" s="906"/>
      <c r="G2" s="906"/>
      <c r="H2" s="906"/>
      <c r="I2" s="907"/>
    </row>
    <row r="3" spans="1:10" s="5" customFormat="1" ht="35.25" customHeight="1" x14ac:dyDescent="0.25">
      <c r="A3" s="980" t="s">
        <v>227</v>
      </c>
      <c r="B3" s="882" t="s">
        <v>360</v>
      </c>
      <c r="C3" s="1026" t="s">
        <v>1270</v>
      </c>
      <c r="D3" s="1026" t="s">
        <v>1272</v>
      </c>
      <c r="E3" s="882" t="s">
        <v>1271</v>
      </c>
      <c r="F3" s="882" t="s">
        <v>198</v>
      </c>
      <c r="G3" s="1024" t="s">
        <v>252</v>
      </c>
      <c r="H3" s="1024" t="s">
        <v>900</v>
      </c>
      <c r="I3" s="1019" t="s">
        <v>253</v>
      </c>
    </row>
    <row r="4" spans="1:10" s="5" customFormat="1" ht="72" customHeight="1" x14ac:dyDescent="0.25">
      <c r="A4" s="880"/>
      <c r="B4" s="924"/>
      <c r="C4" s="1027"/>
      <c r="D4" s="1027"/>
      <c r="E4" s="924"/>
      <c r="F4" s="924"/>
      <c r="G4" s="1025"/>
      <c r="H4" s="1025"/>
      <c r="I4" s="1020"/>
    </row>
    <row r="5" spans="1:10" s="5" customFormat="1" x14ac:dyDescent="0.25">
      <c r="A5" s="31"/>
      <c r="B5" s="85"/>
      <c r="C5" s="88" t="s">
        <v>314</v>
      </c>
      <c r="D5" s="88" t="s">
        <v>315</v>
      </c>
      <c r="E5" s="37" t="s">
        <v>316</v>
      </c>
      <c r="F5" s="37" t="s">
        <v>323</v>
      </c>
      <c r="G5" s="37" t="s">
        <v>317</v>
      </c>
      <c r="H5" s="37" t="s">
        <v>318</v>
      </c>
      <c r="I5" s="281" t="s">
        <v>885</v>
      </c>
    </row>
    <row r="6" spans="1:10" s="5" customFormat="1" x14ac:dyDescent="0.25">
      <c r="A6" s="31">
        <v>1</v>
      </c>
      <c r="B6" s="68" t="s">
        <v>413</v>
      </c>
      <c r="C6" s="53">
        <v>46455.6</v>
      </c>
      <c r="D6" s="53">
        <v>394872.6</v>
      </c>
      <c r="E6" s="53">
        <v>0</v>
      </c>
      <c r="F6" s="53">
        <v>17059.8</v>
      </c>
      <c r="G6" s="53">
        <v>0</v>
      </c>
      <c r="H6" s="53">
        <v>0</v>
      </c>
      <c r="I6" s="634">
        <f t="shared" ref="I6:I16" si="0">SUM(C6:H6)</f>
        <v>458387.99999999994</v>
      </c>
    </row>
    <row r="7" spans="1:10" s="5" customFormat="1" x14ac:dyDescent="0.25">
      <c r="A7" s="31"/>
      <c r="B7" s="69" t="s">
        <v>331</v>
      </c>
      <c r="C7" s="53"/>
      <c r="D7" s="53"/>
      <c r="E7" s="53"/>
      <c r="F7" s="53"/>
      <c r="G7" s="53"/>
      <c r="H7" s="53"/>
      <c r="I7" s="634"/>
    </row>
    <row r="8" spans="1:10" s="5" customFormat="1" x14ac:dyDescent="0.25">
      <c r="A8" s="31">
        <v>2</v>
      </c>
      <c r="B8" s="105" t="s">
        <v>66</v>
      </c>
      <c r="C8" s="53">
        <v>46455.6</v>
      </c>
      <c r="D8" s="53">
        <v>394872.6</v>
      </c>
      <c r="E8" s="53">
        <v>0</v>
      </c>
      <c r="F8" s="53">
        <v>17059.8</v>
      </c>
      <c r="G8" s="53">
        <v>0</v>
      </c>
      <c r="H8" s="53">
        <v>0</v>
      </c>
      <c r="I8" s="634">
        <f t="shared" si="0"/>
        <v>458387.99999999994</v>
      </c>
    </row>
    <row r="9" spans="1:10" x14ac:dyDescent="0.3">
      <c r="A9" s="31">
        <v>3</v>
      </c>
      <c r="B9" s="68" t="s">
        <v>313</v>
      </c>
      <c r="C9" s="53">
        <v>0</v>
      </c>
      <c r="D9" s="53">
        <v>0</v>
      </c>
      <c r="E9" s="53">
        <v>0</v>
      </c>
      <c r="F9" s="53">
        <v>0</v>
      </c>
      <c r="G9" s="53">
        <v>0</v>
      </c>
      <c r="H9" s="53">
        <v>0</v>
      </c>
      <c r="I9" s="634">
        <f t="shared" si="0"/>
        <v>0</v>
      </c>
    </row>
    <row r="10" spans="1:10" ht="31.2" x14ac:dyDescent="0.3">
      <c r="A10" s="31">
        <v>4</v>
      </c>
      <c r="B10" s="68" t="s">
        <v>271</v>
      </c>
      <c r="C10" s="626">
        <f>SUM(C11:C15)</f>
        <v>146253.32</v>
      </c>
      <c r="D10" s="626">
        <f t="shared" ref="D10:H10" si="1">SUM(D11:D15)</f>
        <v>1181805.32</v>
      </c>
      <c r="E10" s="626">
        <f t="shared" si="1"/>
        <v>1850</v>
      </c>
      <c r="F10" s="626">
        <f t="shared" si="1"/>
        <v>76820.31</v>
      </c>
      <c r="G10" s="626">
        <f t="shared" si="1"/>
        <v>0</v>
      </c>
      <c r="H10" s="626">
        <f t="shared" si="1"/>
        <v>0</v>
      </c>
      <c r="I10" s="634">
        <f t="shared" si="0"/>
        <v>1406728.9500000002</v>
      </c>
    </row>
    <row r="11" spans="1:10" x14ac:dyDescent="0.3">
      <c r="A11" s="31">
        <v>5</v>
      </c>
      <c r="B11" s="105" t="s">
        <v>381</v>
      </c>
      <c r="C11" s="53">
        <v>7217.4</v>
      </c>
      <c r="D11" s="53">
        <v>0</v>
      </c>
      <c r="E11" s="53">
        <v>0</v>
      </c>
      <c r="F11" s="53">
        <v>3391.58</v>
      </c>
      <c r="G11" s="53">
        <v>0</v>
      </c>
      <c r="H11" s="53">
        <v>0</v>
      </c>
      <c r="I11" s="634">
        <f t="shared" si="0"/>
        <v>10608.98</v>
      </c>
    </row>
    <row r="12" spans="1:10" x14ac:dyDescent="0.3">
      <c r="A12" s="31">
        <v>6</v>
      </c>
      <c r="B12" s="105" t="s">
        <v>382</v>
      </c>
      <c r="C12" s="53">
        <v>0</v>
      </c>
      <c r="D12" s="53">
        <v>0</v>
      </c>
      <c r="E12" s="53">
        <v>0</v>
      </c>
      <c r="F12" s="53">
        <v>0</v>
      </c>
      <c r="G12" s="53">
        <v>0</v>
      </c>
      <c r="H12" s="53">
        <v>0</v>
      </c>
      <c r="I12" s="634">
        <f t="shared" si="0"/>
        <v>0</v>
      </c>
    </row>
    <row r="13" spans="1:10" x14ac:dyDescent="0.3">
      <c r="A13" s="31">
        <v>7</v>
      </c>
      <c r="B13" s="125" t="s">
        <v>383</v>
      </c>
      <c r="C13" s="53">
        <v>139035.92000000001</v>
      </c>
      <c r="D13" s="53">
        <v>1181805.32</v>
      </c>
      <c r="E13" s="53">
        <v>1850</v>
      </c>
      <c r="F13" s="53">
        <v>67978.73</v>
      </c>
      <c r="G13" s="53">
        <v>0</v>
      </c>
      <c r="H13" s="53">
        <v>0</v>
      </c>
      <c r="I13" s="634">
        <f t="shared" si="0"/>
        <v>1390669.97</v>
      </c>
    </row>
    <row r="14" spans="1:10" ht="31.2" x14ac:dyDescent="0.3">
      <c r="A14" s="31">
        <v>8</v>
      </c>
      <c r="B14" s="105" t="s">
        <v>384</v>
      </c>
      <c r="C14" s="53">
        <v>0</v>
      </c>
      <c r="D14" s="53">
        <v>0</v>
      </c>
      <c r="E14" s="53">
        <v>0</v>
      </c>
      <c r="F14" s="53">
        <v>5450</v>
      </c>
      <c r="G14" s="53">
        <v>0</v>
      </c>
      <c r="H14" s="53">
        <v>0</v>
      </c>
      <c r="I14" s="634">
        <f t="shared" si="0"/>
        <v>5450</v>
      </c>
      <c r="J14" s="116"/>
    </row>
    <row r="15" spans="1:10" ht="31.2" x14ac:dyDescent="0.3">
      <c r="A15" s="43">
        <v>9</v>
      </c>
      <c r="B15" s="105" t="s">
        <v>385</v>
      </c>
      <c r="C15" s="53">
        <v>0</v>
      </c>
      <c r="D15" s="53">
        <v>0</v>
      </c>
      <c r="E15" s="53">
        <v>0</v>
      </c>
      <c r="F15" s="53">
        <v>0</v>
      </c>
      <c r="G15" s="53">
        <v>0</v>
      </c>
      <c r="H15" s="53">
        <v>0</v>
      </c>
      <c r="I15" s="634">
        <f t="shared" si="0"/>
        <v>0</v>
      </c>
    </row>
    <row r="16" spans="1:10" x14ac:dyDescent="0.3">
      <c r="A16" s="31">
        <v>10</v>
      </c>
      <c r="B16" s="63" t="s">
        <v>202</v>
      </c>
      <c r="C16" s="53">
        <v>0</v>
      </c>
      <c r="D16" s="53">
        <v>0</v>
      </c>
      <c r="E16" s="53">
        <v>0</v>
      </c>
      <c r="F16" s="53">
        <v>0</v>
      </c>
      <c r="G16" s="53">
        <v>0</v>
      </c>
      <c r="H16" s="53">
        <v>0</v>
      </c>
      <c r="I16" s="634">
        <f t="shared" si="0"/>
        <v>0</v>
      </c>
    </row>
    <row r="17" spans="1:9" x14ac:dyDescent="0.3">
      <c r="A17" s="31">
        <v>11</v>
      </c>
      <c r="B17" s="68" t="s">
        <v>203</v>
      </c>
      <c r="C17" s="53">
        <v>384</v>
      </c>
      <c r="D17" s="53">
        <v>3264</v>
      </c>
      <c r="E17" s="53">
        <v>7506</v>
      </c>
      <c r="F17" s="53">
        <v>4421.6499999999996</v>
      </c>
      <c r="G17" s="53">
        <v>0</v>
      </c>
      <c r="H17" s="53">
        <v>0</v>
      </c>
      <c r="I17" s="634">
        <f>SUM(C17:H17)</f>
        <v>15575.65</v>
      </c>
    </row>
    <row r="18" spans="1:9" x14ac:dyDescent="0.3">
      <c r="A18" s="31">
        <v>12</v>
      </c>
      <c r="B18" s="68" t="s">
        <v>328</v>
      </c>
      <c r="C18" s="53">
        <v>80857.64</v>
      </c>
      <c r="D18" s="53">
        <v>687288.09</v>
      </c>
      <c r="E18" s="53">
        <v>7570.99</v>
      </c>
      <c r="F18" s="53">
        <v>150922.06</v>
      </c>
      <c r="G18" s="53">
        <v>0</v>
      </c>
      <c r="H18" s="53">
        <v>0</v>
      </c>
      <c r="I18" s="634">
        <f>SUM(C18:H18)</f>
        <v>926638.78</v>
      </c>
    </row>
    <row r="19" spans="1:9" x14ac:dyDescent="0.3">
      <c r="A19" s="31">
        <v>13</v>
      </c>
      <c r="B19" s="68" t="s">
        <v>204</v>
      </c>
      <c r="C19" s="53">
        <v>0</v>
      </c>
      <c r="D19" s="53">
        <v>0</v>
      </c>
      <c r="E19" s="53">
        <v>0</v>
      </c>
      <c r="F19" s="53">
        <v>0</v>
      </c>
      <c r="G19" s="53">
        <v>0</v>
      </c>
      <c r="H19" s="53">
        <v>0</v>
      </c>
      <c r="I19" s="634">
        <f>SUM(C19:H19)</f>
        <v>0</v>
      </c>
    </row>
    <row r="20" spans="1:9" x14ac:dyDescent="0.3">
      <c r="A20" s="31">
        <v>14</v>
      </c>
      <c r="B20" s="68" t="s">
        <v>336</v>
      </c>
      <c r="C20" s="53">
        <v>0</v>
      </c>
      <c r="D20" s="53">
        <v>0</v>
      </c>
      <c r="E20" s="53">
        <v>183.95</v>
      </c>
      <c r="F20" s="53">
        <v>0</v>
      </c>
      <c r="G20" s="53">
        <v>0</v>
      </c>
      <c r="H20" s="53">
        <v>0</v>
      </c>
      <c r="I20" s="634">
        <f>SUM(C20:H20)</f>
        <v>183.95</v>
      </c>
    </row>
    <row r="21" spans="1:9" ht="47.4" thickBot="1" x14ac:dyDescent="0.35">
      <c r="A21" s="32">
        <v>15</v>
      </c>
      <c r="B21" s="537" t="s">
        <v>67</v>
      </c>
      <c r="C21" s="745">
        <f>+C6+C9+C10+C16+C17+C18+C19+C20</f>
        <v>273950.56</v>
      </c>
      <c r="D21" s="745">
        <f t="shared" ref="D21:H21" si="2">+D6+D9+D10+D16+D17+D18+D19+D20</f>
        <v>2267230.0099999998</v>
      </c>
      <c r="E21" s="745">
        <f t="shared" si="2"/>
        <v>17110.939999999999</v>
      </c>
      <c r="F21" s="745">
        <f t="shared" si="2"/>
        <v>249223.82</v>
      </c>
      <c r="G21" s="745">
        <f t="shared" si="2"/>
        <v>0</v>
      </c>
      <c r="H21" s="745">
        <f t="shared" si="2"/>
        <v>0</v>
      </c>
      <c r="I21" s="746">
        <f>SUM(C21:H21)</f>
        <v>2807515.3299999996</v>
      </c>
    </row>
    <row r="22" spans="1:9" s="534" customFormat="1" x14ac:dyDescent="0.3">
      <c r="B22" s="535" t="s">
        <v>1386</v>
      </c>
      <c r="C22" s="602" t="s">
        <v>345</v>
      </c>
      <c r="D22" s="602" t="s">
        <v>345</v>
      </c>
      <c r="E22" s="602" t="s">
        <v>345</v>
      </c>
      <c r="F22" s="602" t="s">
        <v>345</v>
      </c>
      <c r="G22" s="602" t="s">
        <v>345</v>
      </c>
      <c r="H22" s="602" t="s">
        <v>345</v>
      </c>
      <c r="I22" s="536">
        <v>0</v>
      </c>
    </row>
    <row r="23" spans="1:9" ht="30.6" customHeight="1" x14ac:dyDescent="0.3">
      <c r="A23" s="1018" t="s">
        <v>1541</v>
      </c>
      <c r="B23" s="1018"/>
      <c r="C23" s="1018"/>
      <c r="D23" s="1018"/>
      <c r="E23" s="1018"/>
      <c r="F23" s="1018"/>
      <c r="G23" s="1018"/>
      <c r="H23" s="1018"/>
      <c r="I23" s="1018"/>
    </row>
    <row r="24" spans="1:9" x14ac:dyDescent="0.3">
      <c r="C24" s="269"/>
      <c r="D24" s="269"/>
      <c r="E24" s="269"/>
      <c r="F24" s="269"/>
      <c r="G24" s="269"/>
      <c r="H24" s="269"/>
    </row>
    <row r="25" spans="1:9" x14ac:dyDescent="0.3">
      <c r="C25" s="269"/>
      <c r="D25" s="269"/>
      <c r="E25" s="269"/>
      <c r="F25" s="269"/>
      <c r="G25" s="269"/>
      <c r="H25" s="269"/>
    </row>
    <row r="26" spans="1:9" x14ac:dyDescent="0.3">
      <c r="C26" s="269"/>
      <c r="D26" s="269"/>
      <c r="E26" s="269"/>
      <c r="F26" s="269"/>
      <c r="G26" s="269"/>
      <c r="H26" s="269"/>
    </row>
    <row r="27" spans="1:9" x14ac:dyDescent="0.3">
      <c r="C27" s="269"/>
      <c r="D27" s="269"/>
      <c r="E27" s="269"/>
      <c r="F27" s="269"/>
      <c r="G27" s="269"/>
      <c r="H27" s="269"/>
    </row>
    <row r="28" spans="1:9" x14ac:dyDescent="0.3">
      <c r="C28" s="269"/>
      <c r="D28" s="269"/>
      <c r="E28" s="269"/>
      <c r="F28" s="269"/>
      <c r="G28" s="269"/>
      <c r="H28" s="269"/>
    </row>
    <row r="29" spans="1:9" x14ac:dyDescent="0.3">
      <c r="C29" s="269"/>
      <c r="D29" s="269"/>
      <c r="E29" s="269"/>
      <c r="F29" s="269"/>
      <c r="G29" s="269"/>
      <c r="H29" s="269"/>
    </row>
    <row r="30" spans="1:9" x14ac:dyDescent="0.3">
      <c r="C30" s="269"/>
      <c r="D30" s="269"/>
      <c r="E30" s="269"/>
      <c r="F30" s="269"/>
      <c r="G30" s="269"/>
      <c r="H30" s="269"/>
    </row>
    <row r="31" spans="1:9" x14ac:dyDescent="0.3">
      <c r="C31" s="269"/>
      <c r="D31" s="269"/>
      <c r="E31" s="269"/>
      <c r="F31" s="269"/>
      <c r="G31" s="269"/>
      <c r="H31" s="269"/>
    </row>
    <row r="32" spans="1:9" x14ac:dyDescent="0.3">
      <c r="C32" s="269"/>
      <c r="D32" s="269"/>
      <c r="E32" s="269"/>
      <c r="F32" s="269"/>
      <c r="G32" s="269"/>
      <c r="H32" s="269"/>
    </row>
    <row r="33" spans="3:8" x14ac:dyDescent="0.3">
      <c r="C33" s="269"/>
      <c r="D33" s="269"/>
      <c r="E33" s="269"/>
      <c r="F33" s="269"/>
      <c r="G33" s="269"/>
      <c r="H33" s="269"/>
    </row>
    <row r="34" spans="3:8" x14ac:dyDescent="0.3">
      <c r="C34" s="269"/>
      <c r="D34" s="269"/>
      <c r="E34" s="269"/>
      <c r="F34" s="269"/>
      <c r="G34" s="269"/>
      <c r="H34" s="269"/>
    </row>
    <row r="35" spans="3:8" x14ac:dyDescent="0.3">
      <c r="C35" s="269"/>
      <c r="D35" s="269"/>
      <c r="E35" s="269"/>
      <c r="F35" s="269"/>
      <c r="G35" s="269"/>
      <c r="H35" s="269"/>
    </row>
    <row r="36" spans="3:8" x14ac:dyDescent="0.3">
      <c r="C36" s="269"/>
      <c r="D36" s="269"/>
      <c r="E36" s="269"/>
      <c r="F36" s="269"/>
      <c r="G36" s="269"/>
      <c r="H36" s="269"/>
    </row>
    <row r="37" spans="3:8" x14ac:dyDescent="0.3">
      <c r="C37" s="269"/>
      <c r="D37" s="269"/>
      <c r="E37" s="269"/>
      <c r="F37" s="269"/>
      <c r="G37" s="269"/>
      <c r="H37" s="269"/>
    </row>
    <row r="38" spans="3:8" x14ac:dyDescent="0.3">
      <c r="C38" s="269"/>
      <c r="D38" s="269"/>
      <c r="E38" s="269"/>
      <c r="F38" s="269"/>
      <c r="G38" s="269"/>
      <c r="H38" s="269"/>
    </row>
    <row r="39" spans="3:8" x14ac:dyDescent="0.3">
      <c r="C39" s="269"/>
      <c r="D39" s="269"/>
      <c r="E39" s="269"/>
      <c r="F39" s="269"/>
      <c r="G39" s="269"/>
      <c r="H39" s="269"/>
    </row>
    <row r="40" spans="3:8" x14ac:dyDescent="0.3">
      <c r="C40" s="269"/>
      <c r="D40" s="269"/>
      <c r="E40" s="269"/>
      <c r="F40" s="269"/>
      <c r="G40" s="269"/>
      <c r="H40" s="269"/>
    </row>
    <row r="41" spans="3:8" x14ac:dyDescent="0.3">
      <c r="C41" s="269"/>
      <c r="D41" s="269"/>
      <c r="E41" s="269"/>
      <c r="F41" s="269"/>
      <c r="G41" s="269"/>
      <c r="H41" s="269"/>
    </row>
    <row r="42" spans="3:8" x14ac:dyDescent="0.3">
      <c r="C42" s="269"/>
      <c r="D42" s="269"/>
      <c r="E42" s="269"/>
      <c r="F42" s="269"/>
      <c r="G42" s="269"/>
      <c r="H42" s="269"/>
    </row>
    <row r="43" spans="3:8" x14ac:dyDescent="0.3">
      <c r="C43" s="269"/>
      <c r="D43" s="269"/>
      <c r="E43" s="269"/>
      <c r="F43" s="269"/>
      <c r="G43" s="269"/>
      <c r="H43" s="269"/>
    </row>
    <row r="44" spans="3:8" x14ac:dyDescent="0.3">
      <c r="C44" s="269"/>
      <c r="D44" s="269"/>
      <c r="E44" s="269"/>
      <c r="F44" s="269"/>
      <c r="G44" s="269"/>
      <c r="H44" s="269"/>
    </row>
    <row r="45" spans="3:8" x14ac:dyDescent="0.3">
      <c r="C45" s="269"/>
      <c r="D45" s="269"/>
      <c r="E45" s="269"/>
      <c r="F45" s="269"/>
      <c r="G45" s="269"/>
      <c r="H45" s="269"/>
    </row>
    <row r="46" spans="3:8" x14ac:dyDescent="0.3">
      <c r="C46" s="269"/>
      <c r="D46" s="269"/>
      <c r="E46" s="269"/>
      <c r="F46" s="269"/>
      <c r="G46" s="269"/>
      <c r="H46" s="269"/>
    </row>
    <row r="47" spans="3:8" x14ac:dyDescent="0.3">
      <c r="C47" s="269"/>
      <c r="D47" s="269"/>
      <c r="E47" s="269"/>
      <c r="F47" s="269"/>
      <c r="G47" s="269"/>
      <c r="H47" s="269"/>
    </row>
    <row r="48" spans="3:8" x14ac:dyDescent="0.3">
      <c r="C48" s="269"/>
      <c r="D48" s="269"/>
      <c r="E48" s="269"/>
      <c r="F48" s="269"/>
      <c r="G48" s="269"/>
      <c r="H48" s="269"/>
    </row>
    <row r="49" spans="3:8" x14ac:dyDescent="0.3">
      <c r="C49" s="269"/>
      <c r="D49" s="269"/>
      <c r="E49" s="269"/>
      <c r="F49" s="269"/>
      <c r="G49" s="269"/>
      <c r="H49" s="269"/>
    </row>
    <row r="50" spans="3:8" x14ac:dyDescent="0.3">
      <c r="C50" s="269"/>
      <c r="D50" s="269"/>
      <c r="E50" s="269"/>
      <c r="F50" s="269"/>
      <c r="G50" s="269"/>
      <c r="H50" s="269"/>
    </row>
    <row r="51" spans="3:8" x14ac:dyDescent="0.3">
      <c r="C51" s="269"/>
      <c r="D51" s="269"/>
      <c r="E51" s="269"/>
      <c r="F51" s="269"/>
      <c r="G51" s="269"/>
      <c r="H51" s="269"/>
    </row>
    <row r="52" spans="3:8" x14ac:dyDescent="0.3">
      <c r="C52" s="269"/>
      <c r="D52" s="269"/>
      <c r="E52" s="269"/>
      <c r="F52" s="269"/>
      <c r="G52" s="269"/>
      <c r="H52" s="269"/>
    </row>
    <row r="53" spans="3:8" x14ac:dyDescent="0.3">
      <c r="C53" s="269"/>
      <c r="D53" s="269"/>
      <c r="E53" s="269"/>
      <c r="F53" s="269"/>
      <c r="G53" s="269"/>
      <c r="H53" s="269"/>
    </row>
    <row r="54" spans="3:8" x14ac:dyDescent="0.3">
      <c r="C54" s="269"/>
      <c r="D54" s="269"/>
      <c r="E54" s="269"/>
      <c r="F54" s="269"/>
      <c r="G54" s="269"/>
      <c r="H54" s="269"/>
    </row>
    <row r="55" spans="3:8" x14ac:dyDescent="0.3">
      <c r="C55" s="269"/>
      <c r="D55" s="269"/>
      <c r="E55" s="269"/>
      <c r="F55" s="269"/>
      <c r="G55" s="269"/>
      <c r="H55" s="269"/>
    </row>
    <row r="56" spans="3:8" x14ac:dyDescent="0.3">
      <c r="C56" s="269"/>
      <c r="D56" s="269"/>
      <c r="E56" s="269"/>
      <c r="F56" s="269"/>
      <c r="G56" s="269"/>
      <c r="H56" s="269"/>
    </row>
    <row r="57" spans="3:8" x14ac:dyDescent="0.3">
      <c r="C57" s="269"/>
      <c r="D57" s="269"/>
      <c r="E57" s="269"/>
      <c r="F57" s="269"/>
      <c r="G57" s="269"/>
      <c r="H57" s="269"/>
    </row>
    <row r="58" spans="3:8" x14ac:dyDescent="0.3">
      <c r="C58" s="269"/>
      <c r="D58" s="269"/>
      <c r="E58" s="269"/>
      <c r="F58" s="269"/>
      <c r="G58" s="269"/>
      <c r="H58" s="269"/>
    </row>
    <row r="59" spans="3:8" x14ac:dyDescent="0.3">
      <c r="C59" s="269"/>
      <c r="D59" s="269"/>
      <c r="E59" s="269"/>
      <c r="F59" s="269"/>
      <c r="G59" s="269"/>
      <c r="H59" s="269"/>
    </row>
    <row r="60" spans="3:8" x14ac:dyDescent="0.3">
      <c r="C60" s="269"/>
      <c r="D60" s="269"/>
      <c r="E60" s="269"/>
      <c r="F60" s="269"/>
      <c r="G60" s="269"/>
      <c r="H60" s="269"/>
    </row>
    <row r="61" spans="3:8" x14ac:dyDescent="0.3">
      <c r="C61" s="269"/>
      <c r="D61" s="269"/>
      <c r="E61" s="269"/>
      <c r="F61" s="269"/>
      <c r="G61" s="269"/>
      <c r="H61" s="269"/>
    </row>
    <row r="62" spans="3:8" x14ac:dyDescent="0.3">
      <c r="C62" s="269"/>
      <c r="D62" s="269"/>
      <c r="E62" s="269"/>
      <c r="F62" s="269"/>
      <c r="G62" s="269"/>
      <c r="H62" s="269"/>
    </row>
    <row r="63" spans="3:8" x14ac:dyDescent="0.3">
      <c r="C63" s="269"/>
      <c r="D63" s="269"/>
      <c r="E63" s="269"/>
      <c r="F63" s="269"/>
      <c r="G63" s="269"/>
      <c r="H63" s="269"/>
    </row>
    <row r="64" spans="3:8" x14ac:dyDescent="0.3">
      <c r="C64" s="269"/>
      <c r="D64" s="269"/>
      <c r="E64" s="269"/>
      <c r="F64" s="269"/>
      <c r="G64" s="269"/>
      <c r="H64" s="269"/>
    </row>
    <row r="65" spans="3:8" x14ac:dyDescent="0.3">
      <c r="C65" s="269"/>
      <c r="D65" s="269"/>
      <c r="E65" s="269"/>
      <c r="F65" s="269"/>
      <c r="G65" s="269"/>
      <c r="H65" s="269"/>
    </row>
    <row r="66" spans="3:8" x14ac:dyDescent="0.3">
      <c r="C66" s="269"/>
      <c r="D66" s="269"/>
      <c r="E66" s="269"/>
      <c r="F66" s="269"/>
      <c r="G66" s="269"/>
      <c r="H66" s="269"/>
    </row>
    <row r="67" spans="3:8" x14ac:dyDescent="0.3">
      <c r="C67" s="269"/>
      <c r="D67" s="269"/>
      <c r="E67" s="269"/>
      <c r="F67" s="269"/>
      <c r="G67" s="269"/>
      <c r="H67" s="269"/>
    </row>
    <row r="68" spans="3:8" x14ac:dyDescent="0.3">
      <c r="C68" s="269"/>
      <c r="D68" s="269"/>
      <c r="E68" s="269"/>
      <c r="F68" s="269"/>
      <c r="G68" s="269"/>
      <c r="H68" s="269"/>
    </row>
    <row r="69" spans="3:8" x14ac:dyDescent="0.3">
      <c r="C69" s="269"/>
      <c r="D69" s="269"/>
      <c r="E69" s="269"/>
      <c r="F69" s="269"/>
      <c r="G69" s="269"/>
      <c r="H69" s="269"/>
    </row>
    <row r="70" spans="3:8" x14ac:dyDescent="0.3">
      <c r="C70" s="269"/>
      <c r="D70" s="269"/>
      <c r="E70" s="269"/>
      <c r="F70" s="269"/>
      <c r="G70" s="269"/>
      <c r="H70" s="269"/>
    </row>
    <row r="71" spans="3:8" x14ac:dyDescent="0.3">
      <c r="C71" s="269"/>
      <c r="D71" s="269"/>
      <c r="E71" s="269"/>
      <c r="F71" s="269"/>
      <c r="G71" s="269"/>
      <c r="H71" s="269"/>
    </row>
    <row r="72" spans="3:8" x14ac:dyDescent="0.3">
      <c r="C72" s="269"/>
      <c r="D72" s="269"/>
      <c r="E72" s="269"/>
      <c r="F72" s="269"/>
      <c r="G72" s="269"/>
      <c r="H72" s="269"/>
    </row>
    <row r="73" spans="3:8" x14ac:dyDescent="0.3">
      <c r="C73" s="269"/>
      <c r="D73" s="269"/>
      <c r="E73" s="269"/>
      <c r="F73" s="269"/>
      <c r="G73" s="269"/>
      <c r="H73" s="269"/>
    </row>
    <row r="74" spans="3:8" x14ac:dyDescent="0.3">
      <c r="C74" s="269"/>
      <c r="D74" s="269"/>
      <c r="E74" s="269"/>
      <c r="F74" s="269"/>
      <c r="G74" s="269"/>
      <c r="H74" s="269"/>
    </row>
    <row r="75" spans="3:8" x14ac:dyDescent="0.3">
      <c r="C75" s="269"/>
      <c r="D75" s="269"/>
      <c r="E75" s="269"/>
      <c r="F75" s="269"/>
      <c r="G75" s="269"/>
      <c r="H75" s="269"/>
    </row>
    <row r="76" spans="3:8" x14ac:dyDescent="0.3">
      <c r="C76" s="269"/>
      <c r="D76" s="269"/>
      <c r="E76" s="269"/>
      <c r="F76" s="269"/>
      <c r="G76" s="269"/>
      <c r="H76" s="269"/>
    </row>
    <row r="77" spans="3:8" x14ac:dyDescent="0.3">
      <c r="C77" s="269"/>
      <c r="D77" s="269"/>
      <c r="E77" s="269"/>
      <c r="F77" s="269"/>
      <c r="G77" s="269"/>
      <c r="H77" s="269"/>
    </row>
    <row r="78" spans="3:8" x14ac:dyDescent="0.3">
      <c r="C78" s="269"/>
      <c r="D78" s="269"/>
      <c r="E78" s="269"/>
      <c r="F78" s="269"/>
      <c r="G78" s="269"/>
      <c r="H78" s="269"/>
    </row>
    <row r="79" spans="3:8" x14ac:dyDescent="0.3">
      <c r="C79" s="269"/>
      <c r="D79" s="269"/>
      <c r="E79" s="269"/>
      <c r="F79" s="269"/>
      <c r="G79" s="269"/>
      <c r="H79" s="269"/>
    </row>
    <row r="80" spans="3:8" x14ac:dyDescent="0.3">
      <c r="C80" s="269"/>
      <c r="D80" s="269"/>
      <c r="E80" s="269"/>
      <c r="F80" s="269"/>
      <c r="G80" s="269"/>
      <c r="H80" s="269"/>
    </row>
    <row r="81" spans="3:8" x14ac:dyDescent="0.3">
      <c r="C81" s="269"/>
      <c r="D81" s="269"/>
      <c r="E81" s="269"/>
      <c r="F81" s="269"/>
      <c r="G81" s="269"/>
      <c r="H81" s="269"/>
    </row>
    <row r="82" spans="3:8" x14ac:dyDescent="0.3">
      <c r="C82" s="269"/>
      <c r="D82" s="269"/>
      <c r="E82" s="269"/>
      <c r="F82" s="269"/>
      <c r="G82" s="269"/>
      <c r="H82" s="269"/>
    </row>
  </sheetData>
  <mergeCells count="12">
    <mergeCell ref="A23:I23"/>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3"/>
  <sheetViews>
    <sheetView zoomScale="75" zoomScaleNormal="75" workbookViewId="0">
      <pane xSplit="2" ySplit="5" topLeftCell="C6" activePane="bottomRight" state="frozen"/>
      <selection pane="topRight" activeCell="C1" sqref="C1"/>
      <selection pane="bottomLeft" activeCell="A6" sqref="A6"/>
      <selection pane="bottomRight" activeCell="I12" sqref="I12"/>
    </sheetView>
  </sheetViews>
  <sheetFormatPr defaultColWidth="9.109375" defaultRowHeight="15.6" x14ac:dyDescent="0.3"/>
  <cols>
    <col min="1" max="1" width="7.33203125" style="312" customWidth="1"/>
    <col min="2" max="2" width="38.88671875" style="317" customWidth="1"/>
    <col min="3" max="4" width="12.88671875" style="312" customWidth="1"/>
    <col min="5" max="5" width="12.109375" style="312" customWidth="1"/>
    <col min="6" max="6" width="11.88671875" style="312" customWidth="1"/>
    <col min="7" max="7" width="11.44140625" style="312" customWidth="1"/>
    <col min="8" max="8" width="11.109375" style="312" bestFit="1" customWidth="1"/>
    <col min="9" max="9" width="13.44140625" style="312" customWidth="1"/>
    <col min="10" max="10" width="12.44140625" style="312" customWidth="1"/>
    <col min="11" max="11" width="14.5546875" style="312" customWidth="1"/>
    <col min="12" max="12" width="14.44140625" style="312" customWidth="1"/>
    <col min="13" max="13" width="14.88671875" style="312" customWidth="1"/>
    <col min="14" max="14" width="14.6640625" style="312" customWidth="1"/>
    <col min="15" max="15" width="14.109375" style="312" customWidth="1"/>
    <col min="16" max="16" width="14.33203125" style="312" customWidth="1"/>
    <col min="17" max="16384" width="9.109375" style="312"/>
  </cols>
  <sheetData>
    <row r="1" spans="1:256" ht="27.75" customHeight="1" thickBot="1" x14ac:dyDescent="0.35">
      <c r="A1" s="1031" t="s">
        <v>1389</v>
      </c>
      <c r="B1" s="1032"/>
      <c r="C1" s="1032"/>
      <c r="D1" s="1032"/>
      <c r="E1" s="1032"/>
      <c r="F1" s="1032"/>
      <c r="G1" s="1032"/>
      <c r="H1" s="1032"/>
      <c r="I1" s="1032"/>
      <c r="J1" s="1032"/>
      <c r="K1" s="1032"/>
      <c r="L1" s="1032"/>
      <c r="M1" s="1032"/>
      <c r="N1" s="1033"/>
    </row>
    <row r="2" spans="1:256" ht="28.5" customHeight="1" x14ac:dyDescent="0.3">
      <c r="A2" s="1034" t="s">
        <v>1467</v>
      </c>
      <c r="B2" s="1035"/>
      <c r="C2" s="1035"/>
      <c r="D2" s="1035"/>
      <c r="E2" s="1035"/>
      <c r="F2" s="1035"/>
      <c r="G2" s="1035"/>
      <c r="H2" s="1035"/>
      <c r="I2" s="1036"/>
      <c r="J2" s="1036"/>
      <c r="K2" s="1035"/>
      <c r="L2" s="1035"/>
      <c r="M2" s="1035"/>
      <c r="N2" s="1037"/>
    </row>
    <row r="3" spans="1:256" ht="51.75" customHeight="1" x14ac:dyDescent="0.3">
      <c r="A3" s="1038" t="s">
        <v>227</v>
      </c>
      <c r="B3" s="1039" t="s">
        <v>1375</v>
      </c>
      <c r="C3" s="1028" t="s">
        <v>363</v>
      </c>
      <c r="D3" s="1028"/>
      <c r="E3" s="1028" t="s">
        <v>364</v>
      </c>
      <c r="F3" s="1028"/>
      <c r="G3" s="1028" t="s">
        <v>365</v>
      </c>
      <c r="H3" s="1016"/>
      <c r="I3" s="1041" t="s">
        <v>967</v>
      </c>
      <c r="J3" s="1041"/>
      <c r="K3" s="1042" t="s">
        <v>337</v>
      </c>
      <c r="L3" s="1028"/>
      <c r="M3" s="1028" t="s">
        <v>357</v>
      </c>
      <c r="N3" s="1029"/>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c r="EF3" s="313"/>
      <c r="EG3" s="313"/>
      <c r="EH3" s="313"/>
      <c r="EI3" s="313"/>
      <c r="EJ3" s="313"/>
      <c r="EK3" s="313"/>
      <c r="EL3" s="313"/>
      <c r="EM3" s="313"/>
      <c r="EN3" s="313"/>
      <c r="EO3" s="313"/>
      <c r="EP3" s="313"/>
      <c r="EQ3" s="313"/>
      <c r="ER3" s="313"/>
      <c r="ES3" s="313"/>
      <c r="ET3" s="313"/>
      <c r="EU3" s="313"/>
      <c r="EV3" s="313"/>
      <c r="EW3" s="313"/>
      <c r="EX3" s="313"/>
      <c r="EY3" s="313"/>
      <c r="EZ3" s="313"/>
      <c r="FA3" s="313"/>
      <c r="FB3" s="313"/>
      <c r="FC3" s="313"/>
      <c r="FD3" s="313"/>
      <c r="FE3" s="313"/>
      <c r="FF3" s="313"/>
      <c r="FG3" s="313"/>
      <c r="FH3" s="313"/>
      <c r="FI3" s="313"/>
      <c r="FJ3" s="313"/>
      <c r="FK3" s="313"/>
      <c r="FL3" s="313"/>
      <c r="FM3" s="313"/>
      <c r="FN3" s="313"/>
      <c r="FO3" s="313"/>
      <c r="FP3" s="313"/>
      <c r="FQ3" s="313"/>
      <c r="FR3" s="313"/>
      <c r="FS3" s="313"/>
      <c r="FT3" s="313"/>
      <c r="FU3" s="313"/>
      <c r="FV3" s="313"/>
      <c r="FW3" s="313"/>
      <c r="FX3" s="313"/>
      <c r="FY3" s="313"/>
      <c r="FZ3" s="313"/>
      <c r="GA3" s="313"/>
      <c r="GB3" s="313"/>
      <c r="GC3" s="313"/>
      <c r="GD3" s="313"/>
      <c r="GE3" s="313"/>
      <c r="GF3" s="313"/>
      <c r="GG3" s="313"/>
      <c r="GH3" s="313"/>
      <c r="GI3" s="313"/>
      <c r="GJ3" s="313"/>
      <c r="GK3" s="313"/>
      <c r="GL3" s="313"/>
      <c r="GM3" s="313"/>
      <c r="GN3" s="313"/>
      <c r="GO3" s="313"/>
      <c r="GP3" s="313"/>
      <c r="GQ3" s="313"/>
      <c r="GR3" s="313"/>
      <c r="GS3" s="313"/>
      <c r="GT3" s="313"/>
      <c r="GU3" s="313"/>
      <c r="GV3" s="313"/>
      <c r="GW3" s="313"/>
      <c r="GX3" s="313"/>
      <c r="GY3" s="313"/>
      <c r="GZ3" s="313"/>
      <c r="HA3" s="313"/>
      <c r="HB3" s="313"/>
      <c r="HC3" s="313"/>
      <c r="HD3" s="313"/>
      <c r="HE3" s="313"/>
      <c r="HF3" s="313"/>
      <c r="HG3" s="313"/>
      <c r="HH3" s="313"/>
      <c r="HI3" s="313"/>
      <c r="HJ3" s="313"/>
      <c r="HK3" s="313"/>
      <c r="HL3" s="313"/>
      <c r="HM3" s="313"/>
      <c r="HN3" s="313"/>
      <c r="HO3" s="313"/>
      <c r="HP3" s="313"/>
      <c r="HQ3" s="313"/>
      <c r="HR3" s="313"/>
      <c r="HS3" s="313"/>
      <c r="HT3" s="313"/>
      <c r="HU3" s="313"/>
      <c r="HV3" s="313"/>
      <c r="HW3" s="313"/>
      <c r="HX3" s="313"/>
      <c r="HY3" s="313"/>
      <c r="HZ3" s="313"/>
      <c r="IA3" s="313"/>
      <c r="IB3" s="313"/>
      <c r="IC3" s="313"/>
      <c r="ID3" s="313"/>
      <c r="IE3" s="313"/>
      <c r="IF3" s="313"/>
      <c r="IG3" s="313"/>
      <c r="IH3" s="313"/>
      <c r="II3" s="313"/>
      <c r="IJ3" s="313"/>
      <c r="IK3" s="313"/>
      <c r="IL3" s="313"/>
      <c r="IM3" s="313"/>
      <c r="IN3" s="313"/>
      <c r="IO3" s="313"/>
      <c r="IP3" s="313"/>
      <c r="IQ3" s="313"/>
      <c r="IR3" s="313"/>
      <c r="IS3" s="313"/>
      <c r="IT3" s="313"/>
      <c r="IU3" s="313"/>
      <c r="IV3" s="313"/>
    </row>
    <row r="4" spans="1:256" ht="17.25" customHeight="1" x14ac:dyDescent="0.3">
      <c r="A4" s="1038"/>
      <c r="B4" s="1040"/>
      <c r="C4" s="532">
        <v>2014</v>
      </c>
      <c r="D4" s="532">
        <v>2015</v>
      </c>
      <c r="E4" s="532">
        <v>2014</v>
      </c>
      <c r="F4" s="532">
        <v>2015</v>
      </c>
      <c r="G4" s="532">
        <v>2014</v>
      </c>
      <c r="H4" s="532">
        <v>2015</v>
      </c>
      <c r="I4" s="532">
        <v>2014</v>
      </c>
      <c r="J4" s="532">
        <v>2015</v>
      </c>
      <c r="K4" s="532">
        <v>2014</v>
      </c>
      <c r="L4" s="532">
        <v>2015</v>
      </c>
      <c r="M4" s="532">
        <v>2014</v>
      </c>
      <c r="N4" s="533">
        <v>2015</v>
      </c>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3"/>
      <c r="GA4" s="313"/>
      <c r="GB4" s="313"/>
      <c r="GC4" s="313"/>
      <c r="GD4" s="313"/>
      <c r="GE4" s="313"/>
      <c r="GF4" s="313"/>
      <c r="GG4" s="313"/>
      <c r="GH4" s="313"/>
      <c r="GI4" s="313"/>
      <c r="GJ4" s="313"/>
      <c r="GK4" s="313"/>
      <c r="GL4" s="313"/>
      <c r="GM4" s="313"/>
      <c r="GN4" s="313"/>
      <c r="GO4" s="313"/>
      <c r="GP4" s="313"/>
      <c r="GQ4" s="313"/>
      <c r="GR4" s="313"/>
      <c r="GS4" s="313"/>
      <c r="GT4" s="313"/>
      <c r="GU4" s="313"/>
      <c r="GV4" s="313"/>
      <c r="GW4" s="313"/>
      <c r="GX4" s="313"/>
      <c r="GY4" s="313"/>
      <c r="GZ4" s="313"/>
      <c r="HA4" s="313"/>
      <c r="HB4" s="313"/>
      <c r="HC4" s="313"/>
      <c r="HD4" s="313"/>
      <c r="HE4" s="313"/>
      <c r="HF4" s="313"/>
      <c r="HG4" s="313"/>
      <c r="HH4" s="313"/>
      <c r="HI4" s="313"/>
      <c r="HJ4" s="313"/>
      <c r="HK4" s="313"/>
      <c r="HL4" s="313"/>
      <c r="HM4" s="313"/>
      <c r="HN4" s="313"/>
      <c r="HO4" s="313"/>
      <c r="HP4" s="313"/>
      <c r="HQ4" s="313"/>
      <c r="HR4" s="313"/>
      <c r="HS4" s="313"/>
      <c r="HT4" s="313"/>
      <c r="HU4" s="313"/>
      <c r="HV4" s="313"/>
      <c r="HW4" s="313"/>
      <c r="HX4" s="313"/>
      <c r="HY4" s="313"/>
      <c r="HZ4" s="313"/>
      <c r="IA4" s="313"/>
      <c r="IB4" s="313"/>
      <c r="IC4" s="313"/>
      <c r="ID4" s="313"/>
      <c r="IE4" s="313"/>
      <c r="IF4" s="313"/>
      <c r="IG4" s="313"/>
      <c r="IH4" s="313"/>
      <c r="II4" s="313"/>
      <c r="IJ4" s="313"/>
      <c r="IK4" s="313"/>
      <c r="IL4" s="313"/>
      <c r="IM4" s="313"/>
      <c r="IN4" s="313"/>
      <c r="IO4" s="313"/>
      <c r="IP4" s="313"/>
      <c r="IQ4" s="313"/>
      <c r="IR4" s="313"/>
      <c r="IS4" s="313"/>
      <c r="IT4" s="313"/>
      <c r="IU4" s="313"/>
      <c r="IV4" s="313"/>
    </row>
    <row r="5" spans="1:256" ht="31.2" x14ac:dyDescent="0.3">
      <c r="A5" s="43"/>
      <c r="B5" s="314"/>
      <c r="C5" s="37" t="s">
        <v>314</v>
      </c>
      <c r="D5" s="37" t="s">
        <v>315</v>
      </c>
      <c r="E5" s="37" t="s">
        <v>316</v>
      </c>
      <c r="F5" s="37" t="s">
        <v>323</v>
      </c>
      <c r="G5" s="37" t="s">
        <v>317</v>
      </c>
      <c r="H5" s="343" t="s">
        <v>318</v>
      </c>
      <c r="I5" s="37" t="s">
        <v>319</v>
      </c>
      <c r="J5" s="37" t="s">
        <v>320</v>
      </c>
      <c r="K5" s="37" t="s">
        <v>321</v>
      </c>
      <c r="L5" s="37" t="s">
        <v>882</v>
      </c>
      <c r="M5" s="393" t="s">
        <v>1156</v>
      </c>
      <c r="N5" s="394" t="s">
        <v>1157</v>
      </c>
      <c r="O5" s="313"/>
      <c r="P5" s="313"/>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c r="BT5" s="315"/>
      <c r="BU5" s="315"/>
      <c r="BV5" s="315"/>
      <c r="BW5" s="315"/>
      <c r="BX5" s="315"/>
      <c r="BY5" s="315"/>
      <c r="BZ5" s="315"/>
      <c r="CA5" s="315"/>
      <c r="CB5" s="315"/>
      <c r="CC5" s="315"/>
      <c r="CD5" s="315"/>
      <c r="CE5" s="315"/>
      <c r="CF5" s="315"/>
      <c r="CG5" s="315"/>
      <c r="CH5" s="315"/>
      <c r="CI5" s="315"/>
      <c r="CJ5" s="315"/>
      <c r="CK5" s="315"/>
      <c r="CL5" s="315"/>
      <c r="CM5" s="315"/>
      <c r="CN5" s="315"/>
      <c r="CO5" s="315"/>
      <c r="CP5" s="315"/>
      <c r="CQ5" s="315"/>
      <c r="CR5" s="315"/>
      <c r="CS5" s="315"/>
      <c r="CT5" s="315"/>
      <c r="CU5" s="315"/>
      <c r="CV5" s="315"/>
      <c r="CW5" s="315"/>
      <c r="CX5" s="315"/>
      <c r="CY5" s="315"/>
      <c r="CZ5" s="315"/>
      <c r="DA5" s="315"/>
      <c r="DB5" s="315"/>
      <c r="DC5" s="315"/>
      <c r="DD5" s="315"/>
      <c r="DE5" s="315"/>
      <c r="DF5" s="315"/>
      <c r="DG5" s="315"/>
      <c r="DH5" s="315"/>
      <c r="DI5" s="315"/>
      <c r="DJ5" s="315"/>
      <c r="DK5" s="315"/>
      <c r="DL5" s="315"/>
      <c r="DM5" s="315"/>
      <c r="DN5" s="315"/>
      <c r="DO5" s="315"/>
      <c r="DP5" s="315"/>
      <c r="DQ5" s="315"/>
      <c r="DR5" s="315"/>
      <c r="DS5" s="315"/>
      <c r="DT5" s="315"/>
      <c r="DU5" s="315"/>
      <c r="DV5" s="315"/>
      <c r="DW5" s="315"/>
      <c r="DX5" s="315"/>
      <c r="DY5" s="315"/>
      <c r="DZ5" s="315"/>
      <c r="EA5" s="315"/>
      <c r="EB5" s="315"/>
      <c r="EC5" s="315"/>
      <c r="ED5" s="315"/>
      <c r="EE5" s="315"/>
      <c r="EF5" s="315"/>
      <c r="EG5" s="315"/>
      <c r="EH5" s="315"/>
      <c r="EI5" s="315"/>
      <c r="EJ5" s="315"/>
      <c r="EK5" s="315"/>
      <c r="EL5" s="315"/>
      <c r="EM5" s="315"/>
      <c r="EN5" s="315"/>
      <c r="EO5" s="315"/>
      <c r="EP5" s="315"/>
      <c r="EQ5" s="315"/>
      <c r="ER5" s="315"/>
      <c r="ES5" s="315"/>
      <c r="ET5" s="315"/>
      <c r="EU5" s="315"/>
      <c r="EV5" s="315"/>
      <c r="EW5" s="315"/>
      <c r="EX5" s="315"/>
      <c r="EY5" s="315"/>
      <c r="EZ5" s="315"/>
      <c r="FA5" s="315"/>
      <c r="FB5" s="315"/>
      <c r="FC5" s="315"/>
      <c r="FD5" s="315"/>
      <c r="FE5" s="315"/>
      <c r="FF5" s="315"/>
      <c r="FG5" s="315"/>
      <c r="FH5" s="315"/>
      <c r="FI5" s="315"/>
      <c r="FJ5" s="315"/>
      <c r="FK5" s="315"/>
      <c r="FL5" s="315"/>
      <c r="FM5" s="315"/>
      <c r="FN5" s="315"/>
      <c r="FO5" s="315"/>
      <c r="FP5" s="315"/>
      <c r="FQ5" s="315"/>
      <c r="FR5" s="315"/>
      <c r="FS5" s="315"/>
      <c r="FT5" s="315"/>
      <c r="FU5" s="315"/>
      <c r="FV5" s="315"/>
      <c r="FW5" s="315"/>
      <c r="FX5" s="315"/>
      <c r="FY5" s="315"/>
      <c r="FZ5" s="315"/>
      <c r="GA5" s="315"/>
      <c r="GB5" s="315"/>
      <c r="GC5" s="315"/>
      <c r="GD5" s="315"/>
      <c r="GE5" s="315"/>
      <c r="GF5" s="315"/>
      <c r="GG5" s="315"/>
      <c r="GH5" s="315"/>
      <c r="GI5" s="315"/>
      <c r="GJ5" s="315"/>
      <c r="GK5" s="315"/>
      <c r="GL5" s="315"/>
      <c r="GM5" s="315"/>
      <c r="GN5" s="315"/>
      <c r="GO5" s="315"/>
      <c r="GP5" s="315"/>
      <c r="GQ5" s="315"/>
      <c r="GR5" s="315"/>
      <c r="GS5" s="315"/>
      <c r="GT5" s="315"/>
      <c r="GU5" s="315"/>
      <c r="GV5" s="315"/>
      <c r="GW5" s="315"/>
      <c r="GX5" s="315"/>
      <c r="GY5" s="315"/>
      <c r="GZ5" s="315"/>
      <c r="HA5" s="315"/>
      <c r="HB5" s="315"/>
      <c r="HC5" s="315"/>
      <c r="HD5" s="315"/>
      <c r="HE5" s="315"/>
      <c r="HF5" s="315"/>
      <c r="HG5" s="315"/>
      <c r="HH5" s="315"/>
      <c r="HI5" s="315"/>
      <c r="HJ5" s="315"/>
      <c r="HK5" s="315"/>
      <c r="HL5" s="315"/>
      <c r="HM5" s="315"/>
      <c r="HN5" s="315"/>
      <c r="HO5" s="315"/>
      <c r="HP5" s="315"/>
      <c r="HQ5" s="315"/>
      <c r="HR5" s="315"/>
      <c r="HS5" s="315"/>
      <c r="HT5" s="315"/>
      <c r="HU5" s="315"/>
      <c r="HV5" s="315"/>
      <c r="HW5" s="315"/>
      <c r="HX5" s="315"/>
      <c r="HY5" s="315"/>
      <c r="HZ5" s="315"/>
      <c r="IA5" s="315"/>
      <c r="IB5" s="315"/>
      <c r="IC5" s="315"/>
      <c r="ID5" s="315"/>
      <c r="IE5" s="315"/>
      <c r="IF5" s="315"/>
      <c r="IG5" s="315"/>
      <c r="IH5" s="315"/>
      <c r="II5" s="315"/>
      <c r="IJ5" s="315"/>
      <c r="IK5" s="315"/>
      <c r="IL5" s="315"/>
      <c r="IM5" s="315"/>
      <c r="IN5" s="315"/>
      <c r="IO5" s="315"/>
      <c r="IP5" s="315"/>
      <c r="IQ5" s="315"/>
      <c r="IR5" s="315"/>
      <c r="IS5" s="315"/>
      <c r="IT5" s="315"/>
      <c r="IU5" s="315"/>
      <c r="IV5" s="315"/>
    </row>
    <row r="6" spans="1:256" ht="31.2" x14ac:dyDescent="0.3">
      <c r="A6" s="43">
        <v>1</v>
      </c>
      <c r="B6" s="538" t="s">
        <v>223</v>
      </c>
      <c r="C6" s="747">
        <v>1849473.77</v>
      </c>
      <c r="D6" s="748">
        <f>C17</f>
        <v>1936273.77</v>
      </c>
      <c r="E6" s="747">
        <v>277102.38</v>
      </c>
      <c r="F6" s="748">
        <f>E17</f>
        <v>221446.13000000006</v>
      </c>
      <c r="G6" s="749">
        <v>417963.74</v>
      </c>
      <c r="H6" s="750">
        <f>G17</f>
        <v>443845.08000000007</v>
      </c>
      <c r="I6" s="747">
        <v>0</v>
      </c>
      <c r="J6" s="748">
        <f>SUM(I17)</f>
        <v>0</v>
      </c>
      <c r="K6" s="747">
        <v>40395.949999999997</v>
      </c>
      <c r="L6" s="748">
        <f>SUM(K17)</f>
        <v>41811.979999999996</v>
      </c>
      <c r="M6" s="748">
        <f t="shared" ref="M6:N8" si="0">C6+E6+G6+I6+K6</f>
        <v>2584935.84</v>
      </c>
      <c r="N6" s="751">
        <f t="shared" si="0"/>
        <v>2643376.96</v>
      </c>
      <c r="O6" s="313"/>
      <c r="P6" s="313"/>
    </row>
    <row r="7" spans="1:256" ht="31.2" x14ac:dyDescent="0.3">
      <c r="A7" s="43">
        <v>2</v>
      </c>
      <c r="B7" s="539" t="s">
        <v>929</v>
      </c>
      <c r="C7" s="748">
        <f t="shared" ref="C7:L7" si="1">SUM(C8:C15)</f>
        <v>86800</v>
      </c>
      <c r="D7" s="748">
        <f t="shared" si="1"/>
        <v>41965</v>
      </c>
      <c r="E7" s="748">
        <f t="shared" si="1"/>
        <v>247828.66</v>
      </c>
      <c r="F7" s="748">
        <f t="shared" si="1"/>
        <v>230305.86</v>
      </c>
      <c r="G7" s="750">
        <f>SUM(G8:G15)</f>
        <v>934046.34</v>
      </c>
      <c r="H7" s="750">
        <f>SUM(H8:H15)</f>
        <v>846083</v>
      </c>
      <c r="I7" s="748">
        <f t="shared" si="1"/>
        <v>0</v>
      </c>
      <c r="J7" s="748">
        <f t="shared" si="1"/>
        <v>0</v>
      </c>
      <c r="K7" s="748">
        <f t="shared" si="1"/>
        <v>14300</v>
      </c>
      <c r="L7" s="748">
        <f t="shared" si="1"/>
        <v>9055</v>
      </c>
      <c r="M7" s="748">
        <f t="shared" si="0"/>
        <v>1282975</v>
      </c>
      <c r="N7" s="751">
        <f t="shared" si="0"/>
        <v>1127408.8599999999</v>
      </c>
      <c r="O7" s="313"/>
      <c r="P7" s="313"/>
    </row>
    <row r="8" spans="1:256" ht="22.5" customHeight="1" x14ac:dyDescent="0.3">
      <c r="A8" s="43">
        <v>3</v>
      </c>
      <c r="B8" s="540" t="s">
        <v>99</v>
      </c>
      <c r="C8" s="752">
        <v>86800</v>
      </c>
      <c r="D8" s="752">
        <v>41965</v>
      </c>
      <c r="E8" s="752">
        <v>0</v>
      </c>
      <c r="F8" s="752">
        <v>0</v>
      </c>
      <c r="G8" s="753">
        <v>0</v>
      </c>
      <c r="H8" s="753">
        <v>0</v>
      </c>
      <c r="I8" s="752">
        <v>0</v>
      </c>
      <c r="J8" s="752">
        <v>0</v>
      </c>
      <c r="K8" s="752">
        <v>0</v>
      </c>
      <c r="L8" s="752">
        <v>0</v>
      </c>
      <c r="M8" s="748">
        <f t="shared" si="0"/>
        <v>86800</v>
      </c>
      <c r="N8" s="751">
        <f t="shared" si="0"/>
        <v>41965</v>
      </c>
    </row>
    <row r="9" spans="1:256" ht="21.75" customHeight="1" x14ac:dyDescent="0.3">
      <c r="A9" s="43">
        <v>4</v>
      </c>
      <c r="B9" s="540" t="s">
        <v>346</v>
      </c>
      <c r="C9" s="754" t="s">
        <v>345</v>
      </c>
      <c r="D9" s="754" t="s">
        <v>345</v>
      </c>
      <c r="E9" s="752">
        <v>247828.66</v>
      </c>
      <c r="F9" s="752">
        <v>230305.86</v>
      </c>
      <c r="G9" s="754" t="s">
        <v>345</v>
      </c>
      <c r="H9" s="754" t="s">
        <v>345</v>
      </c>
      <c r="I9" s="755" t="s">
        <v>345</v>
      </c>
      <c r="J9" s="755" t="s">
        <v>345</v>
      </c>
      <c r="K9" s="754" t="s">
        <v>345</v>
      </c>
      <c r="L9" s="754" t="s">
        <v>345</v>
      </c>
      <c r="M9" s="748">
        <f>E9</f>
        <v>247828.66</v>
      </c>
      <c r="N9" s="751">
        <f>F9</f>
        <v>230305.86</v>
      </c>
    </row>
    <row r="10" spans="1:256" ht="31.2" x14ac:dyDescent="0.3">
      <c r="A10" s="43">
        <v>5</v>
      </c>
      <c r="B10" s="540" t="s">
        <v>11</v>
      </c>
      <c r="C10" s="754" t="s">
        <v>345</v>
      </c>
      <c r="D10" s="754" t="s">
        <v>345</v>
      </c>
      <c r="E10" s="752">
        <v>0</v>
      </c>
      <c r="F10" s="752">
        <v>0</v>
      </c>
      <c r="G10" s="754" t="s">
        <v>345</v>
      </c>
      <c r="H10" s="754" t="s">
        <v>345</v>
      </c>
      <c r="I10" s="755" t="s">
        <v>345</v>
      </c>
      <c r="J10" s="755" t="s">
        <v>345</v>
      </c>
      <c r="K10" s="754" t="s">
        <v>345</v>
      </c>
      <c r="L10" s="754" t="s">
        <v>345</v>
      </c>
      <c r="M10" s="748">
        <f>E10</f>
        <v>0</v>
      </c>
      <c r="N10" s="751">
        <f>F10</f>
        <v>0</v>
      </c>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c r="CP10" s="315"/>
      <c r="CQ10" s="315"/>
      <c r="CR10" s="315"/>
      <c r="CS10" s="315"/>
      <c r="CT10" s="315"/>
      <c r="CU10" s="315"/>
      <c r="CV10" s="315"/>
      <c r="CW10" s="315"/>
      <c r="CX10" s="315"/>
      <c r="CY10" s="315"/>
      <c r="CZ10" s="315"/>
      <c r="DA10" s="315"/>
      <c r="DB10" s="315"/>
      <c r="DC10" s="315"/>
      <c r="DD10" s="315"/>
      <c r="DE10" s="315"/>
      <c r="DF10" s="315"/>
      <c r="DG10" s="315"/>
      <c r="DH10" s="315"/>
      <c r="DI10" s="315"/>
      <c r="DJ10" s="315"/>
      <c r="DK10" s="315"/>
      <c r="DL10" s="315"/>
      <c r="DM10" s="315"/>
      <c r="DN10" s="315"/>
      <c r="DO10" s="315"/>
      <c r="DP10" s="315"/>
      <c r="DQ10" s="315"/>
      <c r="DR10" s="315"/>
      <c r="DS10" s="315"/>
      <c r="DT10" s="315"/>
      <c r="DU10" s="315"/>
      <c r="DV10" s="315"/>
      <c r="DW10" s="315"/>
      <c r="DX10" s="315"/>
      <c r="DY10" s="315"/>
      <c r="DZ10" s="315"/>
      <c r="EA10" s="315"/>
      <c r="EB10" s="315"/>
      <c r="EC10" s="315"/>
      <c r="ED10" s="315"/>
      <c r="EE10" s="315"/>
      <c r="EF10" s="315"/>
      <c r="EG10" s="315"/>
      <c r="EH10" s="315"/>
      <c r="EI10" s="315"/>
      <c r="EJ10" s="315"/>
      <c r="EK10" s="315"/>
      <c r="EL10" s="315"/>
      <c r="EM10" s="315"/>
      <c r="EN10" s="315"/>
      <c r="EO10" s="315"/>
      <c r="EP10" s="315"/>
      <c r="EQ10" s="315"/>
      <c r="ER10" s="315"/>
      <c r="ES10" s="315"/>
      <c r="ET10" s="315"/>
      <c r="EU10" s="315"/>
      <c r="EV10" s="315"/>
      <c r="EW10" s="315"/>
      <c r="EX10" s="315"/>
      <c r="EY10" s="315"/>
      <c r="EZ10" s="315"/>
      <c r="FA10" s="315"/>
      <c r="FB10" s="315"/>
      <c r="FC10" s="315"/>
      <c r="FD10" s="315"/>
      <c r="FE10" s="315"/>
      <c r="FF10" s="315"/>
      <c r="FG10" s="315"/>
      <c r="FH10" s="315"/>
      <c r="FI10" s="315"/>
      <c r="FJ10" s="315"/>
      <c r="FK10" s="315"/>
      <c r="FL10" s="315"/>
      <c r="FM10" s="315"/>
      <c r="FN10" s="315"/>
      <c r="FO10" s="315"/>
      <c r="FP10" s="315"/>
      <c r="FQ10" s="315"/>
      <c r="FR10" s="315"/>
      <c r="FS10" s="315"/>
      <c r="FT10" s="315"/>
      <c r="FU10" s="315"/>
      <c r="FV10" s="315"/>
      <c r="FW10" s="315"/>
      <c r="FX10" s="315"/>
      <c r="FY10" s="315"/>
      <c r="FZ10" s="315"/>
      <c r="GA10" s="315"/>
      <c r="GB10" s="315"/>
      <c r="GC10" s="315"/>
      <c r="GD10" s="315"/>
      <c r="GE10" s="315"/>
      <c r="GF10" s="315"/>
      <c r="GG10" s="315"/>
      <c r="GH10" s="315"/>
      <c r="GI10" s="315"/>
      <c r="GJ10" s="315"/>
      <c r="GK10" s="315"/>
      <c r="GL10" s="315"/>
      <c r="GM10" s="315"/>
      <c r="GN10" s="315"/>
      <c r="GO10" s="315"/>
      <c r="GP10" s="315"/>
      <c r="GQ10" s="315"/>
      <c r="GR10" s="315"/>
      <c r="GS10" s="315"/>
      <c r="GT10" s="315"/>
      <c r="GU10" s="315"/>
      <c r="GV10" s="315"/>
      <c r="GW10" s="315"/>
      <c r="GX10" s="315"/>
      <c r="GY10" s="315"/>
      <c r="GZ10" s="315"/>
      <c r="HA10" s="315"/>
      <c r="HB10" s="315"/>
      <c r="HC10" s="315"/>
      <c r="HD10" s="315"/>
      <c r="HE10" s="315"/>
      <c r="HF10" s="315"/>
      <c r="HG10" s="315"/>
      <c r="HH10" s="315"/>
      <c r="HI10" s="315"/>
      <c r="HJ10" s="315"/>
      <c r="HK10" s="315"/>
      <c r="HL10" s="315"/>
      <c r="HM10" s="315"/>
      <c r="HN10" s="315"/>
      <c r="HO10" s="315"/>
      <c r="HP10" s="315"/>
      <c r="HQ10" s="315"/>
      <c r="HR10" s="315"/>
      <c r="HS10" s="315"/>
      <c r="HT10" s="315"/>
      <c r="HU10" s="315"/>
      <c r="HV10" s="315"/>
      <c r="HW10" s="315"/>
      <c r="HX10" s="315"/>
      <c r="HY10" s="315"/>
      <c r="HZ10" s="315"/>
      <c r="IA10" s="315"/>
      <c r="IB10" s="315"/>
      <c r="IC10" s="315"/>
      <c r="ID10" s="315"/>
      <c r="IE10" s="315"/>
      <c r="IF10" s="315"/>
      <c r="IG10" s="315"/>
      <c r="IH10" s="315"/>
      <c r="II10" s="315"/>
      <c r="IJ10" s="315"/>
      <c r="IK10" s="315"/>
      <c r="IL10" s="315"/>
      <c r="IM10" s="315"/>
      <c r="IN10" s="315"/>
      <c r="IO10" s="315"/>
      <c r="IP10" s="315"/>
      <c r="IQ10" s="315"/>
      <c r="IR10" s="315"/>
      <c r="IS10" s="315"/>
      <c r="IT10" s="315"/>
      <c r="IU10" s="315"/>
      <c r="IV10" s="315"/>
    </row>
    <row r="11" spans="1:256" ht="31.2" x14ac:dyDescent="0.3">
      <c r="A11" s="43">
        <v>6</v>
      </c>
      <c r="B11" s="540" t="s">
        <v>347</v>
      </c>
      <c r="C11" s="754" t="s">
        <v>345</v>
      </c>
      <c r="D11" s="754" t="s">
        <v>345</v>
      </c>
      <c r="E11" s="752">
        <v>0</v>
      </c>
      <c r="F11" s="752">
        <v>0</v>
      </c>
      <c r="G11" s="753">
        <v>0</v>
      </c>
      <c r="H11" s="753">
        <v>0</v>
      </c>
      <c r="I11" s="756">
        <v>0</v>
      </c>
      <c r="J11" s="756">
        <v>0</v>
      </c>
      <c r="K11" s="757">
        <v>0</v>
      </c>
      <c r="L11" s="757">
        <v>0</v>
      </c>
      <c r="M11" s="748">
        <f>E11+G11+I11+K11</f>
        <v>0</v>
      </c>
      <c r="N11" s="751">
        <f>F11+H11+J11+L11</f>
        <v>0</v>
      </c>
    </row>
    <row r="12" spans="1:256" ht="17.25" customHeight="1" x14ac:dyDescent="0.3">
      <c r="A12" s="43">
        <v>7</v>
      </c>
      <c r="B12" s="540" t="s">
        <v>348</v>
      </c>
      <c r="C12" s="752">
        <v>0</v>
      </c>
      <c r="D12" s="752">
        <v>0</v>
      </c>
      <c r="E12" s="752">
        <v>0</v>
      </c>
      <c r="F12" s="752">
        <v>0</v>
      </c>
      <c r="G12" s="753">
        <v>0</v>
      </c>
      <c r="H12" s="753">
        <v>0</v>
      </c>
      <c r="I12" s="756">
        <v>0</v>
      </c>
      <c r="J12" s="756">
        <v>0</v>
      </c>
      <c r="K12" s="752">
        <v>14300</v>
      </c>
      <c r="L12" s="752">
        <v>9055</v>
      </c>
      <c r="M12" s="748">
        <f>C12+E12+G12+I12+K12</f>
        <v>14300</v>
      </c>
      <c r="N12" s="751">
        <f>D12+F12+H12+J12+L12</f>
        <v>9055</v>
      </c>
    </row>
    <row r="13" spans="1:256" ht="18.600000000000001" x14ac:dyDescent="0.3">
      <c r="A13" s="43">
        <v>8</v>
      </c>
      <c r="B13" s="541" t="s">
        <v>100</v>
      </c>
      <c r="C13" s="754" t="s">
        <v>345</v>
      </c>
      <c r="D13" s="754" t="s">
        <v>345</v>
      </c>
      <c r="E13" s="754" t="s">
        <v>345</v>
      </c>
      <c r="F13" s="754" t="s">
        <v>345</v>
      </c>
      <c r="G13" s="753">
        <v>878976</v>
      </c>
      <c r="H13" s="753">
        <v>789498</v>
      </c>
      <c r="I13" s="758" t="s">
        <v>345</v>
      </c>
      <c r="J13" s="758" t="s">
        <v>345</v>
      </c>
      <c r="K13" s="759" t="s">
        <v>345</v>
      </c>
      <c r="L13" s="759" t="s">
        <v>345</v>
      </c>
      <c r="M13" s="748">
        <f>G13</f>
        <v>878976</v>
      </c>
      <c r="N13" s="751">
        <f>H13</f>
        <v>789498</v>
      </c>
    </row>
    <row r="14" spans="1:256" ht="19.5" customHeight="1" x14ac:dyDescent="0.3">
      <c r="A14" s="43">
        <v>9</v>
      </c>
      <c r="B14" s="540" t="s">
        <v>27</v>
      </c>
      <c r="C14" s="754" t="s">
        <v>345</v>
      </c>
      <c r="D14" s="754" t="s">
        <v>345</v>
      </c>
      <c r="E14" s="754" t="s">
        <v>345</v>
      </c>
      <c r="F14" s="754" t="s">
        <v>345</v>
      </c>
      <c r="G14" s="753">
        <v>55070.33</v>
      </c>
      <c r="H14" s="753">
        <v>56585</v>
      </c>
      <c r="I14" s="760" t="s">
        <v>345</v>
      </c>
      <c r="J14" s="760" t="s">
        <v>345</v>
      </c>
      <c r="K14" s="759" t="s">
        <v>345</v>
      </c>
      <c r="L14" s="759" t="s">
        <v>345</v>
      </c>
      <c r="M14" s="748">
        <f>G14</f>
        <v>55070.33</v>
      </c>
      <c r="N14" s="751">
        <f>H14</f>
        <v>56585</v>
      </c>
    </row>
    <row r="15" spans="1:256" ht="18.600000000000001" x14ac:dyDescent="0.3">
      <c r="A15" s="43">
        <v>10</v>
      </c>
      <c r="B15" s="540" t="s">
        <v>101</v>
      </c>
      <c r="C15" s="752">
        <v>0</v>
      </c>
      <c r="D15" s="752">
        <v>0</v>
      </c>
      <c r="E15" s="752">
        <v>0</v>
      </c>
      <c r="F15" s="752">
        <v>0</v>
      </c>
      <c r="G15" s="753">
        <v>0.01</v>
      </c>
      <c r="H15" s="753">
        <v>0</v>
      </c>
      <c r="I15" s="756">
        <v>0</v>
      </c>
      <c r="J15" s="756">
        <v>0</v>
      </c>
      <c r="K15" s="752">
        <v>0</v>
      </c>
      <c r="L15" s="752">
        <v>0</v>
      </c>
      <c r="M15" s="748">
        <f>C15+E15+G15+I15+K15</f>
        <v>0.01</v>
      </c>
      <c r="N15" s="751">
        <f>D15+F15+H15+J15+L15</f>
        <v>0</v>
      </c>
    </row>
    <row r="16" spans="1:256" ht="31.2" x14ac:dyDescent="0.3">
      <c r="A16" s="43">
        <v>11</v>
      </c>
      <c r="B16" s="538" t="s">
        <v>224</v>
      </c>
      <c r="C16" s="747">
        <v>0</v>
      </c>
      <c r="D16" s="747">
        <v>0</v>
      </c>
      <c r="E16" s="747">
        <v>303484.90999999997</v>
      </c>
      <c r="F16" s="747">
        <v>292346.37</v>
      </c>
      <c r="G16" s="761">
        <v>908165</v>
      </c>
      <c r="H16" s="761">
        <v>845690</v>
      </c>
      <c r="I16" s="747">
        <v>0</v>
      </c>
      <c r="J16" s="747">
        <v>0</v>
      </c>
      <c r="K16" s="747">
        <v>12883.97</v>
      </c>
      <c r="L16" s="747">
        <v>11387.7</v>
      </c>
      <c r="M16" s="748">
        <f t="shared" ref="M16:N18" si="2">C16+E16+G16+I16+K16</f>
        <v>1224533.8799999999</v>
      </c>
      <c r="N16" s="751">
        <f t="shared" si="2"/>
        <v>1149424.07</v>
      </c>
    </row>
    <row r="17" spans="1:14" ht="31.2" x14ac:dyDescent="0.3">
      <c r="A17" s="43">
        <v>12</v>
      </c>
      <c r="B17" s="538" t="s">
        <v>28</v>
      </c>
      <c r="C17" s="748">
        <f t="shared" ref="C17:L17" si="3">C6+C7-C16</f>
        <v>1936273.77</v>
      </c>
      <c r="D17" s="748">
        <f t="shared" si="3"/>
        <v>1978238.77</v>
      </c>
      <c r="E17" s="748">
        <f t="shared" si="3"/>
        <v>221446.13000000006</v>
      </c>
      <c r="F17" s="748">
        <f t="shared" si="3"/>
        <v>159405.62000000005</v>
      </c>
      <c r="G17" s="750">
        <f t="shared" si="3"/>
        <v>443845.08000000007</v>
      </c>
      <c r="H17" s="750">
        <f t="shared" si="3"/>
        <v>444238.08000000007</v>
      </c>
      <c r="I17" s="748">
        <f t="shared" si="3"/>
        <v>0</v>
      </c>
      <c r="J17" s="748">
        <f t="shared" si="3"/>
        <v>0</v>
      </c>
      <c r="K17" s="748">
        <f t="shared" si="3"/>
        <v>41811.979999999996</v>
      </c>
      <c r="L17" s="748">
        <f t="shared" si="3"/>
        <v>39479.279999999999</v>
      </c>
      <c r="M17" s="748">
        <f t="shared" si="2"/>
        <v>2643376.96</v>
      </c>
      <c r="N17" s="751">
        <f t="shared" si="2"/>
        <v>2621361.75</v>
      </c>
    </row>
    <row r="18" spans="1:14" ht="48.75" customHeight="1" thickBot="1" x14ac:dyDescent="0.35">
      <c r="A18" s="316">
        <v>13</v>
      </c>
      <c r="B18" s="542" t="s">
        <v>1374</v>
      </c>
      <c r="C18" s="762">
        <v>0</v>
      </c>
      <c r="D18" s="762">
        <v>0</v>
      </c>
      <c r="E18" s="762">
        <v>0</v>
      </c>
      <c r="F18" s="762">
        <v>0</v>
      </c>
      <c r="G18" s="763">
        <v>0</v>
      </c>
      <c r="H18" s="763">
        <v>0</v>
      </c>
      <c r="I18" s="762">
        <v>0</v>
      </c>
      <c r="J18" s="762">
        <v>0</v>
      </c>
      <c r="K18" s="762">
        <v>0</v>
      </c>
      <c r="L18" s="762">
        <v>0</v>
      </c>
      <c r="M18" s="764">
        <f t="shared" si="2"/>
        <v>0</v>
      </c>
      <c r="N18" s="765">
        <f t="shared" si="2"/>
        <v>0</v>
      </c>
    </row>
    <row r="19" spans="1:14" x14ac:dyDescent="0.3">
      <c r="I19" s="318"/>
      <c r="J19" s="318"/>
    </row>
    <row r="20" spans="1:14" x14ac:dyDescent="0.3">
      <c r="A20" s="318" t="s">
        <v>102</v>
      </c>
      <c r="B20" s="318"/>
      <c r="C20" s="318"/>
      <c r="E20" s="318"/>
      <c r="F20" s="318"/>
      <c r="G20" s="318"/>
      <c r="H20" s="318"/>
      <c r="I20" s="318"/>
      <c r="J20" s="318"/>
      <c r="K20" s="318"/>
      <c r="L20" s="318"/>
      <c r="M20" s="318"/>
      <c r="N20" s="318"/>
    </row>
    <row r="21" spans="1:14" x14ac:dyDescent="0.3">
      <c r="A21" s="318" t="s">
        <v>103</v>
      </c>
      <c r="B21" s="318"/>
      <c r="C21" s="318"/>
      <c r="D21" s="318"/>
      <c r="E21" s="318"/>
      <c r="F21" s="318"/>
      <c r="G21" s="318"/>
      <c r="H21" s="318"/>
      <c r="I21" s="318"/>
      <c r="J21" s="318"/>
      <c r="K21" s="318"/>
      <c r="L21" s="318"/>
      <c r="M21" s="318"/>
      <c r="N21" s="318"/>
    </row>
    <row r="22" spans="1:14" ht="33" customHeight="1" x14ac:dyDescent="0.3">
      <c r="A22" s="1030" t="s">
        <v>104</v>
      </c>
      <c r="B22" s="1030"/>
      <c r="C22" s="1030"/>
      <c r="D22" s="318"/>
      <c r="E22" s="318"/>
      <c r="F22" s="318"/>
      <c r="G22" s="318"/>
      <c r="H22" s="318"/>
      <c r="I22" s="318"/>
      <c r="J22" s="318"/>
      <c r="K22" s="318"/>
      <c r="L22" s="318"/>
      <c r="M22" s="318"/>
      <c r="N22" s="318"/>
    </row>
    <row r="23" spans="1:14" x14ac:dyDescent="0.3">
      <c r="L23" s="318"/>
    </row>
  </sheetData>
  <mergeCells count="11">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enableFormatConditionsCalculation="0">
    <tabColor indexed="42"/>
  </sheetPr>
  <dimension ref="A1:D22"/>
  <sheetViews>
    <sheetView zoomScale="75" zoomScaleNormal="75" workbookViewId="0">
      <pane xSplit="2" ySplit="4" topLeftCell="C5" activePane="bottomRight" state="frozen"/>
      <selection pane="topRight" activeCell="C1" sqref="C1"/>
      <selection pane="bottomLeft" activeCell="A5" sqref="A5"/>
      <selection pane="bottomRight" activeCell="K18" sqref="K18"/>
    </sheetView>
  </sheetViews>
  <sheetFormatPr defaultColWidth="9.109375" defaultRowHeight="15.6" x14ac:dyDescent="0.25"/>
  <cols>
    <col min="1" max="1" width="10.5546875" style="12" customWidth="1"/>
    <col min="2" max="2" width="43.109375" style="70" customWidth="1"/>
    <col min="3" max="3" width="28.44140625" style="11" customWidth="1"/>
    <col min="4" max="4" width="52.6640625" style="11" customWidth="1"/>
    <col min="5" max="16384" width="9.109375" style="11"/>
  </cols>
  <sheetData>
    <row r="1" spans="1:4" ht="50.1" customHeight="1" thickBot="1" x14ac:dyDescent="0.3">
      <c r="A1" s="865" t="s">
        <v>1388</v>
      </c>
      <c r="B1" s="866"/>
      <c r="C1" s="866"/>
      <c r="D1" s="867"/>
    </row>
    <row r="2" spans="1:4" ht="35.1" customHeight="1" x14ac:dyDescent="0.25">
      <c r="A2" s="861" t="s">
        <v>1470</v>
      </c>
      <c r="B2" s="862"/>
      <c r="C2" s="862"/>
      <c r="D2" s="863"/>
    </row>
    <row r="3" spans="1:4" ht="31.2" x14ac:dyDescent="0.25">
      <c r="A3" s="103" t="s">
        <v>227</v>
      </c>
      <c r="B3" s="91" t="s">
        <v>324</v>
      </c>
      <c r="C3" s="91" t="s">
        <v>1391</v>
      </c>
      <c r="D3" s="35" t="s">
        <v>954</v>
      </c>
    </row>
    <row r="4" spans="1:4" s="13" customFormat="1" ht="18" customHeight="1" x14ac:dyDescent="0.25">
      <c r="A4" s="99"/>
      <c r="B4" s="102" t="s">
        <v>314</v>
      </c>
      <c r="C4" s="82" t="s">
        <v>315</v>
      </c>
      <c r="D4" s="83" t="s">
        <v>316</v>
      </c>
    </row>
    <row r="5" spans="1:4" s="13" customFormat="1" ht="31.2" x14ac:dyDescent="0.25">
      <c r="A5" s="99">
        <v>1</v>
      </c>
      <c r="B5" s="68" t="s">
        <v>29</v>
      </c>
      <c r="C5" s="597">
        <f>SUM(C6:C19)</f>
        <v>8255122.5099999998</v>
      </c>
      <c r="D5" s="67"/>
    </row>
    <row r="6" spans="1:4" x14ac:dyDescent="0.25">
      <c r="A6" s="99">
        <v>2</v>
      </c>
      <c r="B6" s="61" t="s">
        <v>213</v>
      </c>
      <c r="C6" s="596">
        <v>0</v>
      </c>
      <c r="D6" s="120" t="s">
        <v>1473</v>
      </c>
    </row>
    <row r="7" spans="1:4" ht="46.8" x14ac:dyDescent="0.25">
      <c r="A7" s="99">
        <v>3</v>
      </c>
      <c r="B7" s="61" t="s">
        <v>214</v>
      </c>
      <c r="C7" s="596">
        <v>2228788.9300000002</v>
      </c>
      <c r="D7" s="120" t="s">
        <v>1482</v>
      </c>
    </row>
    <row r="8" spans="1:4" x14ac:dyDescent="0.25">
      <c r="A8" s="99">
        <v>4</v>
      </c>
      <c r="B8" s="105" t="s">
        <v>215</v>
      </c>
      <c r="C8" s="596">
        <v>0</v>
      </c>
      <c r="D8" s="120" t="s">
        <v>1474</v>
      </c>
    </row>
    <row r="9" spans="1:4" ht="109.2" x14ac:dyDescent="0.25">
      <c r="A9" s="99">
        <v>5</v>
      </c>
      <c r="B9" s="105" t="s">
        <v>186</v>
      </c>
      <c r="C9" s="596">
        <v>5584935.3899999997</v>
      </c>
      <c r="D9" s="120" t="s">
        <v>1481</v>
      </c>
    </row>
    <row r="10" spans="1:4" x14ac:dyDescent="0.25">
      <c r="A10" s="99">
        <v>6</v>
      </c>
      <c r="B10" s="105" t="s">
        <v>301</v>
      </c>
      <c r="C10" s="596">
        <v>50507.42</v>
      </c>
      <c r="D10" s="120" t="s">
        <v>1475</v>
      </c>
    </row>
    <row r="11" spans="1:4" x14ac:dyDescent="0.25">
      <c r="A11" s="99">
        <v>7</v>
      </c>
      <c r="B11" s="105" t="s">
        <v>302</v>
      </c>
      <c r="C11" s="596">
        <v>70626.289999999994</v>
      </c>
      <c r="D11" s="120" t="s">
        <v>1476</v>
      </c>
    </row>
    <row r="12" spans="1:4" ht="31.2" x14ac:dyDescent="0.25">
      <c r="A12" s="99">
        <v>8</v>
      </c>
      <c r="B12" s="105" t="s">
        <v>431</v>
      </c>
      <c r="C12" s="596">
        <v>0</v>
      </c>
      <c r="D12" s="120" t="s">
        <v>1474</v>
      </c>
    </row>
    <row r="13" spans="1:4" ht="31.2" x14ac:dyDescent="0.25">
      <c r="A13" s="99">
        <v>9</v>
      </c>
      <c r="B13" s="105" t="s">
        <v>187</v>
      </c>
      <c r="C13" s="596">
        <v>56353.96</v>
      </c>
      <c r="D13" s="120" t="s">
        <v>1477</v>
      </c>
    </row>
    <row r="14" spans="1:4" x14ac:dyDescent="0.25">
      <c r="A14" s="99">
        <v>10</v>
      </c>
      <c r="B14" s="105" t="s">
        <v>188</v>
      </c>
      <c r="C14" s="596">
        <v>0</v>
      </c>
      <c r="D14" s="120" t="s">
        <v>1474</v>
      </c>
    </row>
    <row r="15" spans="1:4" x14ac:dyDescent="0.25">
      <c r="A15" s="99">
        <v>11</v>
      </c>
      <c r="B15" s="105" t="s">
        <v>189</v>
      </c>
      <c r="C15" s="596">
        <v>170011.93</v>
      </c>
      <c r="D15" s="139" t="s">
        <v>1478</v>
      </c>
    </row>
    <row r="16" spans="1:4" x14ac:dyDescent="0.25">
      <c r="A16" s="99">
        <v>12</v>
      </c>
      <c r="B16" s="105" t="s">
        <v>190</v>
      </c>
      <c r="C16" s="596">
        <v>25821.599999999999</v>
      </c>
      <c r="D16" s="139" t="s">
        <v>1479</v>
      </c>
    </row>
    <row r="17" spans="1:4" x14ac:dyDescent="0.25">
      <c r="A17" s="99">
        <v>13</v>
      </c>
      <c r="B17" s="105" t="s">
        <v>191</v>
      </c>
      <c r="C17" s="596">
        <v>0</v>
      </c>
      <c r="D17" s="120" t="s">
        <v>1474</v>
      </c>
    </row>
    <row r="18" spans="1:4" x14ac:dyDescent="0.25">
      <c r="A18" s="99">
        <v>14</v>
      </c>
      <c r="B18" s="105" t="s">
        <v>192</v>
      </c>
      <c r="C18" s="596">
        <v>0</v>
      </c>
      <c r="D18" s="120" t="s">
        <v>1474</v>
      </c>
    </row>
    <row r="19" spans="1:4" ht="327.60000000000002" x14ac:dyDescent="0.25">
      <c r="A19" s="99">
        <v>15</v>
      </c>
      <c r="B19" s="105" t="s">
        <v>197</v>
      </c>
      <c r="C19" s="596">
        <v>68076.990000000005</v>
      </c>
      <c r="D19" s="120" t="s">
        <v>1483</v>
      </c>
    </row>
    <row r="20" spans="1:4" ht="62.4" x14ac:dyDescent="0.25">
      <c r="A20" s="99">
        <v>16</v>
      </c>
      <c r="B20" s="68" t="s">
        <v>338</v>
      </c>
      <c r="C20" s="596">
        <v>0</v>
      </c>
      <c r="D20" s="120" t="s">
        <v>1480</v>
      </c>
    </row>
    <row r="21" spans="1:4" x14ac:dyDescent="0.25">
      <c r="A21" s="99">
        <v>17</v>
      </c>
      <c r="B21" s="104" t="s">
        <v>893</v>
      </c>
      <c r="C21" s="599">
        <v>0</v>
      </c>
      <c r="D21" s="120" t="s">
        <v>1474</v>
      </c>
    </row>
    <row r="22" spans="1:4" ht="31.8" thickBot="1" x14ac:dyDescent="0.3">
      <c r="A22" s="100">
        <v>18</v>
      </c>
      <c r="B22" s="80" t="s">
        <v>63</v>
      </c>
      <c r="C22" s="598">
        <f>+C5+C20+C21</f>
        <v>8255122.5099999998</v>
      </c>
      <c r="D22" s="77"/>
    </row>
  </sheetData>
  <mergeCells count="2">
    <mergeCell ref="A1:D1"/>
    <mergeCell ref="A2:D2"/>
  </mergeCells>
  <phoneticPr fontId="0" type="noConversion"/>
  <printOptions gridLines="1"/>
  <pageMargins left="0.74803149606299213" right="0.74803149606299213" top="0.78740157480314965" bottom="0.39370078740157483" header="0.51181102362204722" footer="0.51181102362204722"/>
  <pageSetup paperSize="9" scale="5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8"/>
  <sheetViews>
    <sheetView zoomScale="75" zoomScaleNormal="75" workbookViewId="0">
      <pane xSplit="2" ySplit="5" topLeftCell="C6" activePane="bottomRight" state="frozen"/>
      <selection pane="topRight" activeCell="C1" sqref="C1"/>
      <selection pane="bottomLeft" activeCell="A6" sqref="A6"/>
      <selection pane="bottomRight" activeCell="F21" sqref="F21"/>
    </sheetView>
  </sheetViews>
  <sheetFormatPr defaultColWidth="9.109375" defaultRowHeight="15.6" x14ac:dyDescent="0.25"/>
  <cols>
    <col min="1" max="1" width="7.6640625" style="20" customWidth="1"/>
    <col min="2" max="2" width="47.5546875" style="21" customWidth="1"/>
    <col min="3" max="3" width="17.88671875" style="22" customWidth="1"/>
    <col min="4" max="4" width="16.88671875" style="22" customWidth="1"/>
    <col min="5" max="5" width="17.109375" style="22" customWidth="1"/>
    <col min="6" max="6" width="18.109375" style="22" customWidth="1"/>
    <col min="7" max="7" width="17.44140625" style="22" customWidth="1"/>
    <col min="8" max="8" width="17" style="22" customWidth="1"/>
    <col min="9" max="16384" width="9.109375" style="22"/>
  </cols>
  <sheetData>
    <row r="1" spans="1:9" s="26" customFormat="1" ht="69" customHeight="1" thickBot="1" x14ac:dyDescent="0.3">
      <c r="A1" s="1043" t="s">
        <v>1387</v>
      </c>
      <c r="B1" s="1044"/>
      <c r="C1" s="1044"/>
      <c r="D1" s="1044"/>
      <c r="E1" s="1044"/>
      <c r="F1" s="1044"/>
      <c r="G1" s="1044"/>
      <c r="H1" s="1045"/>
      <c r="I1" s="353"/>
    </row>
    <row r="2" spans="1:9" s="26" customFormat="1" ht="35.1" customHeight="1" x14ac:dyDescent="0.25">
      <c r="A2" s="905" t="s">
        <v>1472</v>
      </c>
      <c r="B2" s="906"/>
      <c r="C2" s="906"/>
      <c r="D2" s="906"/>
      <c r="E2" s="906"/>
      <c r="F2" s="906"/>
      <c r="G2" s="906"/>
      <c r="H2" s="907"/>
    </row>
    <row r="3" spans="1:9" ht="27" customHeight="1" x14ac:dyDescent="0.25">
      <c r="A3" s="980" t="s">
        <v>227</v>
      </c>
      <c r="B3" s="882" t="s">
        <v>360</v>
      </c>
      <c r="C3" s="919" t="s">
        <v>332</v>
      </c>
      <c r="D3" s="919"/>
      <c r="E3" s="919" t="s">
        <v>333</v>
      </c>
      <c r="F3" s="919"/>
      <c r="G3" s="1046" t="s">
        <v>250</v>
      </c>
      <c r="H3" s="1047"/>
    </row>
    <row r="4" spans="1:9" ht="33" customHeight="1" x14ac:dyDescent="0.25">
      <c r="A4" s="880"/>
      <c r="B4" s="924"/>
      <c r="C4" s="14" t="s">
        <v>84</v>
      </c>
      <c r="D4" s="14" t="s">
        <v>216</v>
      </c>
      <c r="E4" s="14" t="s">
        <v>84</v>
      </c>
      <c r="F4" s="14" t="s">
        <v>216</v>
      </c>
      <c r="G4" s="14" t="s">
        <v>84</v>
      </c>
      <c r="H4" s="29" t="s">
        <v>216</v>
      </c>
    </row>
    <row r="5" spans="1:9" ht="21.6" customHeight="1" x14ac:dyDescent="0.25">
      <c r="A5" s="30"/>
      <c r="B5" s="17"/>
      <c r="C5" s="44" t="s">
        <v>314</v>
      </c>
      <c r="D5" s="44" t="s">
        <v>315</v>
      </c>
      <c r="E5" s="44" t="s">
        <v>316</v>
      </c>
      <c r="F5" s="44" t="s">
        <v>323</v>
      </c>
      <c r="G5" s="44" t="s">
        <v>36</v>
      </c>
      <c r="H5" s="354" t="s">
        <v>37</v>
      </c>
    </row>
    <row r="6" spans="1:9" ht="19.5" customHeight="1" x14ac:dyDescent="0.25">
      <c r="A6" s="355">
        <v>1</v>
      </c>
      <c r="B6" s="282" t="s">
        <v>1158</v>
      </c>
      <c r="C6" s="766">
        <f>C7</f>
        <v>47227.02</v>
      </c>
      <c r="D6" s="766">
        <f>D8</f>
        <v>5556.12</v>
      </c>
      <c r="E6" s="766">
        <f>E7</f>
        <v>2267230.0099999998</v>
      </c>
      <c r="F6" s="766">
        <f>F8</f>
        <v>266733.15999999997</v>
      </c>
      <c r="G6" s="766">
        <f>C6+E6</f>
        <v>2314457.0299999998</v>
      </c>
      <c r="H6" s="767">
        <f>D6+F6</f>
        <v>272289.27999999997</v>
      </c>
    </row>
    <row r="7" spans="1:9" ht="19.5" customHeight="1" x14ac:dyDescent="0.25">
      <c r="A7" s="355">
        <v>2</v>
      </c>
      <c r="B7" s="402" t="s">
        <v>1159</v>
      </c>
      <c r="C7" s="768">
        <v>47227.02</v>
      </c>
      <c r="D7" s="769" t="s">
        <v>1015</v>
      </c>
      <c r="E7" s="768">
        <v>2267230.0099999998</v>
      </c>
      <c r="F7" s="769" t="s">
        <v>1015</v>
      </c>
      <c r="G7" s="766">
        <f t="shared" ref="G7:G16" si="0">C7+E7</f>
        <v>2314457.0299999998</v>
      </c>
      <c r="H7" s="770" t="s">
        <v>1015</v>
      </c>
    </row>
    <row r="8" spans="1:9" ht="19.5" customHeight="1" x14ac:dyDescent="0.25">
      <c r="A8" s="355">
        <f t="shared" ref="A8:A14" si="1">A7+1</f>
        <v>3</v>
      </c>
      <c r="B8" s="402" t="s">
        <v>1160</v>
      </c>
      <c r="C8" s="769" t="s">
        <v>1015</v>
      </c>
      <c r="D8" s="768">
        <v>5556.12</v>
      </c>
      <c r="E8" s="769" t="s">
        <v>1015</v>
      </c>
      <c r="F8" s="768">
        <v>266733.15999999997</v>
      </c>
      <c r="G8" s="771" t="s">
        <v>1015</v>
      </c>
      <c r="H8" s="767">
        <f t="shared" ref="H8:H16" si="2">D8+F8</f>
        <v>272289.27999999997</v>
      </c>
    </row>
    <row r="9" spans="1:9" ht="19.5" customHeight="1" x14ac:dyDescent="0.25">
      <c r="A9" s="355">
        <f t="shared" si="1"/>
        <v>4</v>
      </c>
      <c r="B9" s="282" t="s">
        <v>1161</v>
      </c>
      <c r="C9" s="766">
        <f>SUM(C10:C11)</f>
        <v>300805.05</v>
      </c>
      <c r="D9" s="766">
        <f>SUM(D10:D11)</f>
        <v>35388.839999999997</v>
      </c>
      <c r="E9" s="766">
        <f>SUM(E10:E11)</f>
        <v>0</v>
      </c>
      <c r="F9" s="766">
        <f>SUM(F10:F11)</f>
        <v>0</v>
      </c>
      <c r="G9" s="766">
        <f t="shared" si="0"/>
        <v>300805.05</v>
      </c>
      <c r="H9" s="767">
        <f t="shared" si="2"/>
        <v>35388.839999999997</v>
      </c>
    </row>
    <row r="10" spans="1:9" ht="19.5" customHeight="1" x14ac:dyDescent="0.25">
      <c r="A10" s="355">
        <f t="shared" si="1"/>
        <v>5</v>
      </c>
      <c r="B10" s="402" t="s">
        <v>1162</v>
      </c>
      <c r="C10" s="768">
        <v>300805.05</v>
      </c>
      <c r="D10" s="769" t="s">
        <v>1015</v>
      </c>
      <c r="E10" s="768">
        <v>0</v>
      </c>
      <c r="F10" s="769" t="s">
        <v>1015</v>
      </c>
      <c r="G10" s="766">
        <f t="shared" si="0"/>
        <v>300805.05</v>
      </c>
      <c r="H10" s="770" t="s">
        <v>1015</v>
      </c>
    </row>
    <row r="11" spans="1:9" ht="19.5" customHeight="1" x14ac:dyDescent="0.25">
      <c r="A11" s="355">
        <f t="shared" si="1"/>
        <v>6</v>
      </c>
      <c r="B11" s="402" t="s">
        <v>1163</v>
      </c>
      <c r="C11" s="769" t="s">
        <v>1015</v>
      </c>
      <c r="D11" s="768">
        <v>35388.839999999997</v>
      </c>
      <c r="E11" s="769" t="s">
        <v>1015</v>
      </c>
      <c r="F11" s="768">
        <v>0</v>
      </c>
      <c r="G11" s="771" t="s">
        <v>1015</v>
      </c>
      <c r="H11" s="767">
        <f t="shared" si="2"/>
        <v>35388.839999999997</v>
      </c>
    </row>
    <row r="12" spans="1:9" x14ac:dyDescent="0.25">
      <c r="A12" s="355">
        <f t="shared" si="1"/>
        <v>7</v>
      </c>
      <c r="B12" s="282" t="s">
        <v>1019</v>
      </c>
      <c r="C12" s="766">
        <f t="shared" ref="C12:H12" si="3">C6+C9</f>
        <v>348032.07</v>
      </c>
      <c r="D12" s="766">
        <f t="shared" si="3"/>
        <v>40944.959999999999</v>
      </c>
      <c r="E12" s="766">
        <f t="shared" si="3"/>
        <v>2267230.0099999998</v>
      </c>
      <c r="F12" s="766">
        <f t="shared" si="3"/>
        <v>266733.15999999997</v>
      </c>
      <c r="G12" s="766">
        <f t="shared" si="3"/>
        <v>2615262.0799999996</v>
      </c>
      <c r="H12" s="767">
        <f t="shared" si="3"/>
        <v>307678.12</v>
      </c>
      <c r="I12" s="392"/>
    </row>
    <row r="13" spans="1:9" ht="26.25" customHeight="1" x14ac:dyDescent="0.25">
      <c r="A13" s="355">
        <f t="shared" si="1"/>
        <v>8</v>
      </c>
      <c r="B13" s="282" t="s">
        <v>1021</v>
      </c>
      <c r="C13" s="766">
        <f>SUM(C14:C15)</f>
        <v>0</v>
      </c>
      <c r="D13" s="766">
        <f>SUM(D14:D15)</f>
        <v>0</v>
      </c>
      <c r="E13" s="766">
        <f>SUM(E14:E15)</f>
        <v>0</v>
      </c>
      <c r="F13" s="766">
        <f>SUM(F14:F15)</f>
        <v>0</v>
      </c>
      <c r="G13" s="766">
        <f t="shared" si="0"/>
        <v>0</v>
      </c>
      <c r="H13" s="767">
        <f t="shared" si="2"/>
        <v>0</v>
      </c>
    </row>
    <row r="14" spans="1:9" ht="24" customHeight="1" x14ac:dyDescent="0.25">
      <c r="A14" s="355">
        <f t="shared" si="1"/>
        <v>9</v>
      </c>
      <c r="B14" s="600" t="s">
        <v>1484</v>
      </c>
      <c r="C14" s="772">
        <v>0</v>
      </c>
      <c r="D14" s="772">
        <v>0</v>
      </c>
      <c r="E14" s="772">
        <v>0</v>
      </c>
      <c r="F14" s="772">
        <v>0</v>
      </c>
      <c r="G14" s="766">
        <f t="shared" si="0"/>
        <v>0</v>
      </c>
      <c r="H14" s="767">
        <f t="shared" si="2"/>
        <v>0</v>
      </c>
    </row>
    <row r="15" spans="1:9" ht="24.75" customHeight="1" x14ac:dyDescent="0.25">
      <c r="A15" s="355" t="s">
        <v>1020</v>
      </c>
      <c r="B15" s="600" t="s">
        <v>1484</v>
      </c>
      <c r="C15" s="772">
        <v>0</v>
      </c>
      <c r="D15" s="772">
        <v>0</v>
      </c>
      <c r="E15" s="772">
        <v>0</v>
      </c>
      <c r="F15" s="772">
        <v>0</v>
      </c>
      <c r="G15" s="766">
        <f t="shared" si="0"/>
        <v>0</v>
      </c>
      <c r="H15" s="767">
        <f t="shared" si="2"/>
        <v>0</v>
      </c>
    </row>
    <row r="16" spans="1:9" ht="23.25" customHeight="1" thickBot="1" x14ac:dyDescent="0.3">
      <c r="A16" s="356">
        <v>10</v>
      </c>
      <c r="B16" s="395" t="s">
        <v>1022</v>
      </c>
      <c r="C16" s="773">
        <f>C12+C13</f>
        <v>348032.07</v>
      </c>
      <c r="D16" s="773">
        <f>D12+D13</f>
        <v>40944.959999999999</v>
      </c>
      <c r="E16" s="773">
        <f>E12+E13</f>
        <v>2267230.0099999998</v>
      </c>
      <c r="F16" s="773">
        <f>F12+F13</f>
        <v>266733.15999999997</v>
      </c>
      <c r="G16" s="774">
        <f t="shared" si="0"/>
        <v>2615262.0799999996</v>
      </c>
      <c r="H16" s="775">
        <f t="shared" si="2"/>
        <v>307678.12</v>
      </c>
    </row>
    <row r="18" spans="6:8" x14ac:dyDescent="0.25">
      <c r="F18" s="601"/>
      <c r="H18" s="601"/>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enableFormatConditionsCalculation="0">
    <tabColor indexed="42"/>
    <pageSetUpPr fitToPage="1"/>
  </sheetPr>
  <dimension ref="A1:I24"/>
  <sheetViews>
    <sheetView zoomScale="75" zoomScaleNormal="75" workbookViewId="0">
      <pane xSplit="2" ySplit="4" topLeftCell="C5" activePane="bottomRight" state="frozen"/>
      <selection pane="topRight" activeCell="C1" sqref="C1"/>
      <selection pane="bottomLeft" activeCell="A5" sqref="A5"/>
      <selection pane="bottomRight" activeCell="D7" sqref="D7"/>
    </sheetView>
  </sheetViews>
  <sheetFormatPr defaultColWidth="9.109375" defaultRowHeight="15.6" x14ac:dyDescent="0.3"/>
  <cols>
    <col min="1" max="1" width="9.5546875" style="3" customWidth="1"/>
    <col min="2" max="2" width="58.44140625" style="1" customWidth="1"/>
    <col min="3" max="3" width="22.109375" style="19" customWidth="1"/>
    <col min="4" max="4" width="21.109375" style="19" customWidth="1"/>
    <col min="5" max="5" width="24.109375" style="19" customWidth="1"/>
    <col min="6" max="16384" width="9.109375" style="1"/>
  </cols>
  <sheetData>
    <row r="1" spans="1:9" ht="80.25" customHeight="1" thickBot="1" x14ac:dyDescent="0.35">
      <c r="A1" s="1048" t="s">
        <v>1253</v>
      </c>
      <c r="B1" s="1049"/>
      <c r="C1" s="1049"/>
      <c r="D1" s="1049"/>
      <c r="E1" s="1050"/>
      <c r="F1" s="7"/>
      <c r="G1" s="7"/>
    </row>
    <row r="2" spans="1:9" ht="35.1" customHeight="1" x14ac:dyDescent="0.3">
      <c r="A2" s="861" t="s">
        <v>1470</v>
      </c>
      <c r="B2" s="862"/>
      <c r="C2" s="862"/>
      <c r="D2" s="862"/>
      <c r="E2" s="863"/>
      <c r="F2" s="7"/>
      <c r="G2" s="7"/>
    </row>
    <row r="3" spans="1:9" s="10" customFormat="1" ht="46.95" customHeight="1" x14ac:dyDescent="0.3">
      <c r="A3" s="499" t="s">
        <v>227</v>
      </c>
      <c r="B3" s="501" t="s">
        <v>360</v>
      </c>
      <c r="C3" s="501" t="s">
        <v>332</v>
      </c>
      <c r="D3" s="501" t="s">
        <v>333</v>
      </c>
      <c r="E3" s="502" t="s">
        <v>235</v>
      </c>
    </row>
    <row r="4" spans="1:9" s="10" customFormat="1" ht="16.5" customHeight="1" x14ac:dyDescent="0.3">
      <c r="A4" s="499"/>
      <c r="B4" s="501"/>
      <c r="C4" s="501" t="s">
        <v>314</v>
      </c>
      <c r="D4" s="501" t="s">
        <v>315</v>
      </c>
      <c r="E4" s="502" t="s">
        <v>33</v>
      </c>
    </row>
    <row r="5" spans="1:9" s="10" customFormat="1" ht="17.399999999999999" customHeight="1" x14ac:dyDescent="0.3">
      <c r="A5" s="499"/>
      <c r="B5" s="147" t="s">
        <v>406</v>
      </c>
      <c r="C5" s="66"/>
      <c r="D5" s="66"/>
      <c r="E5" s="129"/>
    </row>
    <row r="6" spans="1:9" s="10" customFormat="1" ht="17.399999999999999" customHeight="1" x14ac:dyDescent="0.3">
      <c r="A6" s="128">
        <v>1</v>
      </c>
      <c r="B6" s="101" t="s">
        <v>438</v>
      </c>
      <c r="C6" s="51">
        <f>SUM(C7:C10)</f>
        <v>301088</v>
      </c>
      <c r="D6" s="51">
        <f>SUM(D7:D10)</f>
        <v>0</v>
      </c>
      <c r="E6" s="52">
        <f>C6+D6</f>
        <v>301088</v>
      </c>
    </row>
    <row r="7" spans="1:9" s="19" customFormat="1" x14ac:dyDescent="0.25">
      <c r="A7" s="31">
        <f>A6+1</f>
        <v>2</v>
      </c>
      <c r="B7" s="125" t="s">
        <v>155</v>
      </c>
      <c r="C7" s="53">
        <v>301088</v>
      </c>
      <c r="D7" s="140">
        <v>0</v>
      </c>
      <c r="E7" s="52">
        <f>C7+D7</f>
        <v>301088</v>
      </c>
    </row>
    <row r="8" spans="1:9" s="19" customFormat="1" x14ac:dyDescent="0.25">
      <c r="A8" s="31">
        <f>A7+1</f>
        <v>3</v>
      </c>
      <c r="B8" s="125" t="s">
        <v>435</v>
      </c>
      <c r="C8" s="53">
        <v>0</v>
      </c>
      <c r="D8" s="53">
        <v>0</v>
      </c>
      <c r="E8" s="52">
        <f t="shared" ref="E8:E16" si="0">C8+D8</f>
        <v>0</v>
      </c>
      <c r="G8" s="506"/>
    </row>
    <row r="9" spans="1:9" s="19" customFormat="1" x14ac:dyDescent="0.25">
      <c r="A9" s="31">
        <f>A8+1</f>
        <v>4</v>
      </c>
      <c r="B9" s="125"/>
      <c r="C9" s="53">
        <v>0</v>
      </c>
      <c r="D9" s="53">
        <v>0</v>
      </c>
      <c r="E9" s="52">
        <f t="shared" si="0"/>
        <v>0</v>
      </c>
    </row>
    <row r="10" spans="1:9" s="19" customFormat="1" x14ac:dyDescent="0.25">
      <c r="A10" s="31">
        <f>A9+1</f>
        <v>5</v>
      </c>
      <c r="B10" s="125"/>
      <c r="C10" s="53">
        <v>0</v>
      </c>
      <c r="D10" s="53">
        <v>0</v>
      </c>
      <c r="E10" s="52">
        <f t="shared" si="0"/>
        <v>0</v>
      </c>
    </row>
    <row r="11" spans="1:9" s="19" customFormat="1" x14ac:dyDescent="0.25">
      <c r="A11" s="43"/>
      <c r="B11" s="147" t="s">
        <v>892</v>
      </c>
      <c r="C11" s="66"/>
      <c r="D11" s="66"/>
      <c r="E11" s="129"/>
    </row>
    <row r="12" spans="1:9" x14ac:dyDescent="0.3">
      <c r="A12" s="43">
        <v>6</v>
      </c>
      <c r="B12" s="125" t="s">
        <v>19</v>
      </c>
      <c r="C12" s="142">
        <v>0</v>
      </c>
      <c r="D12" s="142">
        <v>0</v>
      </c>
      <c r="E12" s="52">
        <f t="shared" si="0"/>
        <v>0</v>
      </c>
    </row>
    <row r="13" spans="1:9" x14ac:dyDescent="0.3">
      <c r="A13" s="43">
        <v>7</v>
      </c>
      <c r="B13" s="125" t="s">
        <v>20</v>
      </c>
      <c r="C13" s="53">
        <v>4390</v>
      </c>
      <c r="D13" s="53">
        <v>0</v>
      </c>
      <c r="E13" s="52">
        <f t="shared" si="0"/>
        <v>4390</v>
      </c>
    </row>
    <row r="14" spans="1:9" s="45" customFormat="1" x14ac:dyDescent="0.3">
      <c r="A14" s="43"/>
      <c r="B14" s="79"/>
      <c r="C14" s="144"/>
      <c r="D14" s="144"/>
      <c r="E14" s="129"/>
    </row>
    <row r="15" spans="1:9" x14ac:dyDescent="0.3">
      <c r="A15" s="43">
        <v>8</v>
      </c>
      <c r="B15" s="79" t="s">
        <v>439</v>
      </c>
      <c r="C15" s="143">
        <f>SUM(C16:C17)</f>
        <v>0</v>
      </c>
      <c r="D15" s="143">
        <f>SUM(D16:D17)</f>
        <v>0</v>
      </c>
      <c r="E15" s="52">
        <f t="shared" si="0"/>
        <v>0</v>
      </c>
    </row>
    <row r="16" spans="1:9" ht="31.2" x14ac:dyDescent="0.3">
      <c r="A16" s="43" t="s">
        <v>437</v>
      </c>
      <c r="B16" s="412" t="s">
        <v>1078</v>
      </c>
      <c r="C16" s="142">
        <v>0</v>
      </c>
      <c r="D16" s="142">
        <v>0</v>
      </c>
      <c r="E16" s="52">
        <f t="shared" si="0"/>
        <v>0</v>
      </c>
      <c r="I16" s="505"/>
    </row>
    <row r="17" spans="1:5" x14ac:dyDescent="0.3">
      <c r="A17" s="43"/>
      <c r="B17" s="79"/>
      <c r="C17" s="144"/>
      <c r="D17" s="144"/>
      <c r="E17" s="129"/>
    </row>
    <row r="18" spans="1:5" ht="16.2" thickBot="1" x14ac:dyDescent="0.35">
      <c r="A18" s="132">
        <v>9</v>
      </c>
      <c r="B18" s="133" t="s">
        <v>845</v>
      </c>
      <c r="C18" s="62">
        <f>C6+C12+C13+C15</f>
        <v>305478</v>
      </c>
      <c r="D18" s="62">
        <f>D6+D12+D13+D15</f>
        <v>0</v>
      </c>
      <c r="E18" s="141">
        <f>E6+E12+E13+E15</f>
        <v>305478</v>
      </c>
    </row>
    <row r="19" spans="1:5" x14ac:dyDescent="0.3">
      <c r="E19" s="22"/>
    </row>
    <row r="21" spans="1:5" x14ac:dyDescent="0.3">
      <c r="B21" s="278"/>
      <c r="C21" s="3"/>
    </row>
    <row r="22" spans="1:5" x14ac:dyDescent="0.3">
      <c r="B22" s="3"/>
      <c r="C22" s="3"/>
    </row>
    <row r="23" spans="1:5" x14ac:dyDescent="0.3">
      <c r="B23" s="3"/>
      <c r="C23" s="3"/>
    </row>
    <row r="24" spans="1:5" x14ac:dyDescent="0.3">
      <c r="D24" s="506"/>
    </row>
  </sheetData>
  <protectedRanges>
    <protectedRange sqref="C8:D10" name="Rozsah2_1"/>
    <protectedRange sqref="C11:D11" name="Rozsah2_2"/>
  </protectedRanges>
  <mergeCells count="2">
    <mergeCell ref="A1:E1"/>
    <mergeCell ref="A2:E2"/>
  </mergeCells>
  <phoneticPr fontId="7" type="noConversion"/>
  <pageMargins left="0.79" right="0.74803149606299213" top="0.98425196850393704" bottom="0.77" header="0.51181102362204722" footer="0.51181102362204722"/>
  <pageSetup paperSize="9" scale="9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F23"/>
  <sheetViews>
    <sheetView zoomScale="75" zoomScaleNormal="75" workbookViewId="0">
      <pane xSplit="2" ySplit="5" topLeftCell="C6" activePane="bottomRight" state="frozen"/>
      <selection pane="topRight" activeCell="C1" sqref="C1"/>
      <selection pane="bottomLeft" activeCell="A6" sqref="A6"/>
      <selection pane="bottomRight" activeCell="G11" sqref="G11"/>
    </sheetView>
  </sheetViews>
  <sheetFormatPr defaultColWidth="9.109375" defaultRowHeight="15.6" x14ac:dyDescent="0.25"/>
  <cols>
    <col min="1" max="1" width="9.109375" style="19"/>
    <col min="2" max="2" width="75.44140625" style="71" customWidth="1"/>
    <col min="3" max="6" width="17.33203125" style="19" customWidth="1"/>
    <col min="7" max="7" width="16" style="19" customWidth="1"/>
    <col min="8" max="16384" width="9.109375" style="19"/>
  </cols>
  <sheetData>
    <row r="1" spans="1:6" ht="35.1" customHeight="1" thickBot="1" x14ac:dyDescent="0.3">
      <c r="A1" s="858" t="s">
        <v>1396</v>
      </c>
      <c r="B1" s="1060"/>
      <c r="C1" s="1060"/>
      <c r="D1" s="1060"/>
      <c r="E1" s="1060"/>
      <c r="F1" s="1061"/>
    </row>
    <row r="2" spans="1:6" ht="35.1" customHeight="1" x14ac:dyDescent="0.25">
      <c r="A2" s="905" t="s">
        <v>1472</v>
      </c>
      <c r="B2" s="981"/>
      <c r="C2" s="1051" t="s">
        <v>1383</v>
      </c>
      <c r="D2" s="1051"/>
      <c r="E2" s="1051"/>
      <c r="F2" s="1052"/>
    </row>
    <row r="3" spans="1:6" ht="22.95" customHeight="1" x14ac:dyDescent="0.25">
      <c r="A3" s="880" t="s">
        <v>227</v>
      </c>
      <c r="B3" s="924" t="s">
        <v>360</v>
      </c>
      <c r="C3" s="920">
        <v>2014</v>
      </c>
      <c r="D3" s="920"/>
      <c r="E3" s="920">
        <v>2015</v>
      </c>
      <c r="F3" s="992"/>
    </row>
    <row r="4" spans="1:6" ht="75" customHeight="1" x14ac:dyDescent="0.25">
      <c r="A4" s="880"/>
      <c r="B4" s="924"/>
      <c r="C4" s="529" t="s">
        <v>41</v>
      </c>
      <c r="D4" s="529" t="s">
        <v>217</v>
      </c>
      <c r="E4" s="529" t="s">
        <v>41</v>
      </c>
      <c r="F4" s="531" t="s">
        <v>218</v>
      </c>
    </row>
    <row r="5" spans="1:6" x14ac:dyDescent="0.25">
      <c r="A5" s="31"/>
      <c r="B5" s="90"/>
      <c r="C5" s="41" t="s">
        <v>314</v>
      </c>
      <c r="D5" s="41" t="s">
        <v>315</v>
      </c>
      <c r="E5" s="41" t="s">
        <v>316</v>
      </c>
      <c r="F5" s="42" t="s">
        <v>323</v>
      </c>
    </row>
    <row r="6" spans="1:6" ht="31.2" x14ac:dyDescent="0.25">
      <c r="A6" s="31">
        <v>1</v>
      </c>
      <c r="B6" s="63" t="s">
        <v>878</v>
      </c>
      <c r="C6" s="776">
        <f>C7+C10+C13+C16</f>
        <v>15240</v>
      </c>
      <c r="D6" s="776">
        <f>D7+D10+D13+D16</f>
        <v>83</v>
      </c>
      <c r="E6" s="776">
        <f>E7+E10+E13+E16</f>
        <v>22740</v>
      </c>
      <c r="F6" s="777">
        <f>F7+F10+F13+F16</f>
        <v>154</v>
      </c>
    </row>
    <row r="7" spans="1:6" x14ac:dyDescent="0.25">
      <c r="A7" s="31">
        <v>2</v>
      </c>
      <c r="B7" s="63" t="s">
        <v>132</v>
      </c>
      <c r="C7" s="776">
        <f>SUM(C8:C9)</f>
        <v>6000</v>
      </c>
      <c r="D7" s="776">
        <f>SUM(D8:D9)</f>
        <v>33</v>
      </c>
      <c r="E7" s="776">
        <f>SUM(E8:E9)</f>
        <v>7400</v>
      </c>
      <c r="F7" s="777">
        <f>SUM(F8:F9)</f>
        <v>38</v>
      </c>
    </row>
    <row r="8" spans="1:6" x14ac:dyDescent="0.25">
      <c r="A8" s="31">
        <v>3</v>
      </c>
      <c r="B8" s="27" t="s">
        <v>64</v>
      </c>
      <c r="C8" s="778">
        <v>6000</v>
      </c>
      <c r="D8" s="778">
        <v>33</v>
      </c>
      <c r="E8" s="778">
        <v>7400</v>
      </c>
      <c r="F8" s="779">
        <v>38</v>
      </c>
    </row>
    <row r="9" spans="1:6" ht="18.600000000000001" x14ac:dyDescent="0.25">
      <c r="A9" s="31">
        <v>4</v>
      </c>
      <c r="B9" s="27" t="s">
        <v>158</v>
      </c>
      <c r="C9" s="778">
        <v>0</v>
      </c>
      <c r="D9" s="778">
        <v>0</v>
      </c>
      <c r="E9" s="778">
        <v>0</v>
      </c>
      <c r="F9" s="779">
        <v>0</v>
      </c>
    </row>
    <row r="10" spans="1:6" x14ac:dyDescent="0.25">
      <c r="A10" s="31">
        <v>5</v>
      </c>
      <c r="B10" s="63" t="s">
        <v>1487</v>
      </c>
      <c r="C10" s="776">
        <f>SUM(C11:C12)</f>
        <v>3240</v>
      </c>
      <c r="D10" s="776">
        <f>SUM(D11:D12)</f>
        <v>39</v>
      </c>
      <c r="E10" s="776">
        <f>SUM(E11:E12)</f>
        <v>3980</v>
      </c>
      <c r="F10" s="777">
        <f>SUM(F11:F12)</f>
        <v>50</v>
      </c>
    </row>
    <row r="11" spans="1:6" x14ac:dyDescent="0.25">
      <c r="A11" s="31">
        <v>6</v>
      </c>
      <c r="B11" s="27" t="s">
        <v>64</v>
      </c>
      <c r="C11" s="778">
        <v>3240</v>
      </c>
      <c r="D11" s="778">
        <v>39</v>
      </c>
      <c r="E11" s="778">
        <v>3980</v>
      </c>
      <c r="F11" s="779">
        <v>50</v>
      </c>
    </row>
    <row r="12" spans="1:6" ht="18.600000000000001" x14ac:dyDescent="0.25">
      <c r="A12" s="31">
        <v>7</v>
      </c>
      <c r="B12" s="27" t="s">
        <v>158</v>
      </c>
      <c r="C12" s="778">
        <v>0</v>
      </c>
      <c r="D12" s="778">
        <v>0</v>
      </c>
      <c r="E12" s="778">
        <v>0</v>
      </c>
      <c r="F12" s="779">
        <v>0</v>
      </c>
    </row>
    <row r="13" spans="1:6" x14ac:dyDescent="0.25">
      <c r="A13" s="31">
        <v>8</v>
      </c>
      <c r="B13" s="63" t="s">
        <v>131</v>
      </c>
      <c r="C13" s="776">
        <f>SUM(C14:C15)</f>
        <v>600</v>
      </c>
      <c r="D13" s="776">
        <f>SUM(D14:D15)</f>
        <v>5</v>
      </c>
      <c r="E13" s="776">
        <f>SUM(E14:E15)</f>
        <v>5860</v>
      </c>
      <c r="F13" s="777">
        <f>SUM(F14:F15)</f>
        <v>59</v>
      </c>
    </row>
    <row r="14" spans="1:6" x14ac:dyDescent="0.25">
      <c r="A14" s="31">
        <v>9</v>
      </c>
      <c r="B14" s="27" t="s">
        <v>64</v>
      </c>
      <c r="C14" s="778">
        <v>600</v>
      </c>
      <c r="D14" s="778">
        <v>5</v>
      </c>
      <c r="E14" s="778">
        <v>5860</v>
      </c>
      <c r="F14" s="779">
        <v>59</v>
      </c>
    </row>
    <row r="15" spans="1:6" ht="18.600000000000001" x14ac:dyDescent="0.25">
      <c r="A15" s="31">
        <v>10</v>
      </c>
      <c r="B15" s="27" t="s">
        <v>158</v>
      </c>
      <c r="C15" s="778">
        <v>0</v>
      </c>
      <c r="D15" s="778">
        <v>0</v>
      </c>
      <c r="E15" s="778">
        <v>0</v>
      </c>
      <c r="F15" s="779">
        <v>0</v>
      </c>
    </row>
    <row r="16" spans="1:6" x14ac:dyDescent="0.25">
      <c r="A16" s="31">
        <v>11</v>
      </c>
      <c r="B16" s="63" t="s">
        <v>79</v>
      </c>
      <c r="C16" s="776">
        <f>SUM(C17:C18)</f>
        <v>5400</v>
      </c>
      <c r="D16" s="776">
        <f>SUM(D17:D18)</f>
        <v>6</v>
      </c>
      <c r="E16" s="776">
        <f>SUM(E17:E18)</f>
        <v>5500</v>
      </c>
      <c r="F16" s="777">
        <f>SUM(F17:F18)</f>
        <v>7</v>
      </c>
    </row>
    <row r="17" spans="1:6" x14ac:dyDescent="0.25">
      <c r="A17" s="31">
        <v>12</v>
      </c>
      <c r="B17" s="27" t="s">
        <v>64</v>
      </c>
      <c r="C17" s="778">
        <v>5400</v>
      </c>
      <c r="D17" s="778">
        <v>6</v>
      </c>
      <c r="E17" s="778">
        <v>5500</v>
      </c>
      <c r="F17" s="779">
        <v>7</v>
      </c>
    </row>
    <row r="18" spans="1:6" ht="18.600000000000001" x14ac:dyDescent="0.25">
      <c r="A18" s="113">
        <v>13</v>
      </c>
      <c r="B18" s="112" t="s">
        <v>158</v>
      </c>
      <c r="C18" s="780">
        <v>0</v>
      </c>
      <c r="D18" s="780">
        <v>0</v>
      </c>
      <c r="E18" s="780">
        <v>0</v>
      </c>
      <c r="F18" s="781">
        <v>0</v>
      </c>
    </row>
    <row r="19" spans="1:6" ht="18.600000000000001" thickBot="1" x14ac:dyDescent="0.3">
      <c r="A19" s="32">
        <v>14</v>
      </c>
      <c r="B19" s="114" t="s">
        <v>999</v>
      </c>
      <c r="C19" s="782" t="s">
        <v>345</v>
      </c>
      <c r="D19" s="783">
        <v>83</v>
      </c>
      <c r="E19" s="782" t="s">
        <v>345</v>
      </c>
      <c r="F19" s="784">
        <v>154</v>
      </c>
    </row>
    <row r="20" spans="1:6" s="115" customFormat="1" x14ac:dyDescent="0.25">
      <c r="A20" s="551"/>
      <c r="B20" s="552"/>
      <c r="C20" s="553"/>
      <c r="D20" s="554"/>
      <c r="E20" s="553"/>
      <c r="F20" s="554"/>
    </row>
    <row r="21" spans="1:6" x14ac:dyDescent="0.25">
      <c r="A21" s="1054" t="s">
        <v>879</v>
      </c>
      <c r="B21" s="1055"/>
      <c r="C21" s="1055"/>
      <c r="D21" s="1055"/>
      <c r="E21" s="1055"/>
      <c r="F21" s="1056"/>
    </row>
    <row r="22" spans="1:6" x14ac:dyDescent="0.25">
      <c r="A22" s="1057" t="s">
        <v>880</v>
      </c>
      <c r="B22" s="1058"/>
      <c r="C22" s="1058"/>
      <c r="D22" s="1058"/>
      <c r="E22" s="1058"/>
      <c r="F22" s="1059"/>
    </row>
    <row r="23" spans="1:6" x14ac:dyDescent="0.25">
      <c r="A23" s="1053" t="s">
        <v>1453</v>
      </c>
      <c r="B23" s="1053"/>
      <c r="C23" s="1053"/>
      <c r="D23" s="1053"/>
      <c r="E23" s="1053"/>
      <c r="F23" s="1053"/>
    </row>
  </sheetData>
  <mergeCells count="10">
    <mergeCell ref="C2:F2"/>
    <mergeCell ref="A23:F23"/>
    <mergeCell ref="A21:F21"/>
    <mergeCell ref="A22:F22"/>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G16"/>
  <sheetViews>
    <sheetView zoomScale="75" zoomScaleNormal="75" workbookViewId="0">
      <pane xSplit="2" ySplit="5" topLeftCell="C6" activePane="bottomRight" state="frozen"/>
      <selection pane="topRight" activeCell="C1" sqref="C1"/>
      <selection pane="bottomLeft" activeCell="A5" sqref="A5"/>
      <selection pane="bottomRight" activeCell="F8" sqref="F8"/>
    </sheetView>
  </sheetViews>
  <sheetFormatPr defaultColWidth="9.109375" defaultRowHeight="18.600000000000001" x14ac:dyDescent="0.3"/>
  <cols>
    <col min="1" max="1" width="9.109375" style="320"/>
    <col min="2" max="2" width="67.33203125" style="342" customWidth="1"/>
    <col min="3" max="3" width="21.5546875" style="400" customWidth="1"/>
    <col min="4" max="4" width="24.88671875" style="400" customWidth="1"/>
    <col min="5" max="5" width="26.44140625" style="320" customWidth="1"/>
    <col min="6" max="6" width="16.109375" style="320" customWidth="1"/>
    <col min="7" max="16384" width="9.109375" style="320"/>
  </cols>
  <sheetData>
    <row r="1" spans="1:7" ht="50.1" customHeight="1" thickBot="1" x14ac:dyDescent="0.35">
      <c r="A1" s="997" t="s">
        <v>1397</v>
      </c>
      <c r="B1" s="1062"/>
      <c r="C1" s="1062"/>
      <c r="D1" s="1063"/>
      <c r="E1" s="1064"/>
    </row>
    <row r="2" spans="1:7" ht="35.1" customHeight="1" x14ac:dyDescent="0.3">
      <c r="A2" s="1000" t="s">
        <v>1470</v>
      </c>
      <c r="B2" s="1001"/>
      <c r="C2" s="1001"/>
      <c r="D2" s="1065"/>
      <c r="E2" s="1002"/>
    </row>
    <row r="3" spans="1:7" ht="33" customHeight="1" x14ac:dyDescent="0.3">
      <c r="A3" s="555" t="s">
        <v>227</v>
      </c>
      <c r="B3" s="556" t="s">
        <v>360</v>
      </c>
      <c r="C3" s="560">
        <v>2014</v>
      </c>
      <c r="D3" s="1066">
        <v>2015</v>
      </c>
      <c r="E3" s="1067"/>
    </row>
    <row r="4" spans="1:7" ht="71.25" customHeight="1" x14ac:dyDescent="0.3">
      <c r="A4" s="322"/>
      <c r="B4" s="420"/>
      <c r="C4" s="560" t="s">
        <v>1433</v>
      </c>
      <c r="D4" s="568" t="s">
        <v>1438</v>
      </c>
      <c r="E4" s="569" t="s">
        <v>1439</v>
      </c>
    </row>
    <row r="5" spans="1:7" ht="18.75" customHeight="1" x14ac:dyDescent="0.3">
      <c r="A5" s="322"/>
      <c r="B5" s="420"/>
      <c r="C5" s="324" t="s">
        <v>314</v>
      </c>
      <c r="D5" s="559" t="s">
        <v>1436</v>
      </c>
      <c r="E5" s="567" t="s">
        <v>1437</v>
      </c>
    </row>
    <row r="6" spans="1:7" s="396" customFormat="1" ht="34.5" customHeight="1" x14ac:dyDescent="0.25">
      <c r="A6" s="419">
        <v>1</v>
      </c>
      <c r="B6" s="421" t="s">
        <v>1005</v>
      </c>
      <c r="C6" s="785">
        <v>0</v>
      </c>
      <c r="D6" s="786" t="s">
        <v>345</v>
      </c>
      <c r="E6" s="787">
        <f>C9</f>
        <v>150</v>
      </c>
      <c r="F6" s="562"/>
      <c r="G6" s="563"/>
    </row>
    <row r="7" spans="1:7" ht="36" customHeight="1" x14ac:dyDescent="0.3">
      <c r="A7" s="329">
        <v>2</v>
      </c>
      <c r="B7" s="422" t="s">
        <v>855</v>
      </c>
      <c r="C7" s="785">
        <v>179585</v>
      </c>
      <c r="D7" s="788">
        <v>26550</v>
      </c>
      <c r="E7" s="789">
        <v>146405</v>
      </c>
    </row>
    <row r="8" spans="1:7" ht="35.25" customHeight="1" x14ac:dyDescent="0.3">
      <c r="A8" s="329">
        <v>3</v>
      </c>
      <c r="B8" s="422" t="s">
        <v>1006</v>
      </c>
      <c r="C8" s="785">
        <v>179435</v>
      </c>
      <c r="D8" s="788">
        <v>26550</v>
      </c>
      <c r="E8" s="789">
        <v>146555</v>
      </c>
      <c r="F8" s="629"/>
    </row>
    <row r="9" spans="1:7" ht="39.75" customHeight="1" x14ac:dyDescent="0.3">
      <c r="A9" s="329">
        <v>4</v>
      </c>
      <c r="B9" s="422" t="s">
        <v>1398</v>
      </c>
      <c r="C9" s="728">
        <f>C6+C7-C8</f>
        <v>150</v>
      </c>
      <c r="D9" s="790">
        <f>D7-D8</f>
        <v>0</v>
      </c>
      <c r="E9" s="729">
        <f>E6+E7-E8</f>
        <v>0</v>
      </c>
    </row>
    <row r="10" spans="1:7" ht="36" customHeight="1" thickBot="1" x14ac:dyDescent="0.35">
      <c r="A10" s="397">
        <v>5</v>
      </c>
      <c r="B10" s="423" t="s">
        <v>1083</v>
      </c>
      <c r="C10" s="791">
        <v>472</v>
      </c>
      <c r="D10" s="792">
        <v>27</v>
      </c>
      <c r="E10" s="793">
        <v>503</v>
      </c>
    </row>
    <row r="11" spans="1:7" ht="21" customHeight="1" x14ac:dyDescent="0.3">
      <c r="A11" s="398"/>
      <c r="B11" s="399"/>
      <c r="C11" s="320"/>
      <c r="D11" s="320"/>
      <c r="F11" s="396"/>
    </row>
    <row r="12" spans="1:7" ht="21" customHeight="1" x14ac:dyDescent="0.3">
      <c r="A12" s="1068" t="s">
        <v>1007</v>
      </c>
      <c r="B12" s="1068"/>
      <c r="C12" s="1068"/>
      <c r="D12" s="1068"/>
      <c r="E12" s="1068"/>
    </row>
    <row r="13" spans="1:7" ht="17.399999999999999" x14ac:dyDescent="0.3">
      <c r="A13" s="565" t="s">
        <v>1434</v>
      </c>
      <c r="B13" s="566"/>
      <c r="C13" s="557"/>
      <c r="D13" s="557"/>
      <c r="E13" s="558"/>
    </row>
    <row r="14" spans="1:7" ht="17.399999999999999" x14ac:dyDescent="0.3">
      <c r="A14" s="565" t="s">
        <v>1435</v>
      </c>
      <c r="B14" s="566"/>
      <c r="C14" s="557"/>
      <c r="D14" s="557"/>
      <c r="E14" s="558"/>
    </row>
    <row r="15" spans="1:7" x14ac:dyDescent="0.3">
      <c r="A15" s="628" t="s">
        <v>1538</v>
      </c>
    </row>
    <row r="16" spans="1:7" x14ac:dyDescent="0.3">
      <c r="C16" s="400" t="s">
        <v>178</v>
      </c>
    </row>
  </sheetData>
  <autoFilter ref="A1:E10">
    <filterColumn colId="0" showButton="0"/>
    <filterColumn colId="1" showButton="0"/>
    <filterColumn colId="2" showButton="0"/>
    <filterColumn colId="3" showButton="0"/>
  </autoFilter>
  <mergeCells count="4">
    <mergeCell ref="A1:E1"/>
    <mergeCell ref="A2:E2"/>
    <mergeCell ref="D3:E3"/>
    <mergeCell ref="A12:E12"/>
  </mergeCells>
  <printOptions horizontalCentered="1"/>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enableFormatConditionsCalculation="0">
    <tabColor indexed="42"/>
    <pageSetUpPr fitToPage="1"/>
  </sheetPr>
  <dimension ref="A1:M6"/>
  <sheetViews>
    <sheetView zoomScale="75" zoomScaleNormal="75" workbookViewId="0">
      <pane xSplit="1" ySplit="5" topLeftCell="B6" activePane="bottomRight" state="frozen"/>
      <selection pane="topRight" activeCell="B1" sqref="B1"/>
      <selection pane="bottomLeft" activeCell="A6" sqref="A6"/>
      <selection pane="bottomRight" activeCell="H12" sqref="H12"/>
    </sheetView>
  </sheetViews>
  <sheetFormatPr defaultColWidth="9.109375" defaultRowHeight="15.6" x14ac:dyDescent="0.25"/>
  <cols>
    <col min="1" max="1" width="8.88671875" style="74" customWidth="1"/>
    <col min="2" max="2" width="20.5546875" style="74" customWidth="1"/>
    <col min="3" max="3" width="18.33203125" style="74" customWidth="1"/>
    <col min="4" max="4" width="15.88671875" style="74" customWidth="1"/>
    <col min="5" max="5" width="15.6640625" style="74" customWidth="1"/>
    <col min="6" max="6" width="14.5546875" style="74" customWidth="1"/>
    <col min="7" max="7" width="18.6640625" style="74" customWidth="1"/>
    <col min="8" max="8" width="20.33203125" style="74" customWidth="1"/>
    <col min="9" max="9" width="18" style="74" customWidth="1"/>
    <col min="10" max="10" width="14.33203125" style="74" customWidth="1"/>
    <col min="11" max="11" width="16.88671875" style="74" customWidth="1"/>
    <col min="12" max="12" width="13.109375" style="74" customWidth="1"/>
    <col min="13" max="13" width="17.6640625" style="74" customWidth="1"/>
    <col min="14" max="16384" width="9.109375" style="74"/>
  </cols>
  <sheetData>
    <row r="1" spans="1:13" s="72" customFormat="1" ht="35.1" customHeight="1" thickBot="1" x14ac:dyDescent="0.3">
      <c r="A1" s="1073" t="s">
        <v>1273</v>
      </c>
      <c r="B1" s="1074"/>
      <c r="C1" s="1074"/>
      <c r="D1" s="1074"/>
      <c r="E1" s="1074"/>
      <c r="F1" s="1074"/>
      <c r="G1" s="1074"/>
      <c r="H1" s="1074"/>
      <c r="I1" s="1074"/>
      <c r="J1" s="1074"/>
      <c r="K1" s="1074"/>
      <c r="L1" s="1074"/>
      <c r="M1" s="1075"/>
    </row>
    <row r="2" spans="1:13" s="72" customFormat="1" ht="42.75" customHeight="1" x14ac:dyDescent="0.25">
      <c r="A2" s="905" t="s">
        <v>1467</v>
      </c>
      <c r="B2" s="906"/>
      <c r="C2" s="906"/>
      <c r="D2" s="906"/>
      <c r="E2" s="906"/>
      <c r="F2" s="906"/>
      <c r="G2" s="906"/>
      <c r="H2" s="906"/>
      <c r="I2" s="906"/>
      <c r="J2" s="906"/>
      <c r="K2" s="906"/>
      <c r="L2" s="906"/>
      <c r="M2" s="907"/>
    </row>
    <row r="3" spans="1:13" s="72" customFormat="1" ht="45.75" customHeight="1" x14ac:dyDescent="0.25">
      <c r="A3" s="1069" t="s">
        <v>227</v>
      </c>
      <c r="B3" s="1071" t="s">
        <v>1274</v>
      </c>
      <c r="C3" s="1071"/>
      <c r="D3" s="1071"/>
      <c r="E3" s="1071"/>
      <c r="F3" s="1071"/>
      <c r="G3" s="1071"/>
      <c r="H3" s="1071" t="s">
        <v>1275</v>
      </c>
      <c r="I3" s="1071"/>
      <c r="J3" s="1071"/>
      <c r="K3" s="1071"/>
      <c r="L3" s="1071"/>
      <c r="M3" s="1072"/>
    </row>
    <row r="4" spans="1:13" s="73" customFormat="1" ht="171.75" customHeight="1" x14ac:dyDescent="0.25">
      <c r="A4" s="1070"/>
      <c r="B4" s="389" t="s">
        <v>1000</v>
      </c>
      <c r="C4" s="389" t="s">
        <v>1001</v>
      </c>
      <c r="D4" s="389" t="s">
        <v>251</v>
      </c>
      <c r="E4" s="389" t="s">
        <v>89</v>
      </c>
      <c r="F4" s="389" t="s">
        <v>90</v>
      </c>
      <c r="G4" s="389" t="s">
        <v>225</v>
      </c>
      <c r="H4" s="389" t="s">
        <v>1000</v>
      </c>
      <c r="I4" s="389" t="s">
        <v>1001</v>
      </c>
      <c r="J4" s="389" t="s">
        <v>251</v>
      </c>
      <c r="K4" s="389" t="s">
        <v>89</v>
      </c>
      <c r="L4" s="93" t="s">
        <v>90</v>
      </c>
      <c r="M4" s="95" t="s">
        <v>225</v>
      </c>
    </row>
    <row r="5" spans="1:13" x14ac:dyDescent="0.25">
      <c r="A5" s="96"/>
      <c r="B5" s="94" t="s">
        <v>314</v>
      </c>
      <c r="C5" s="94" t="s">
        <v>315</v>
      </c>
      <c r="D5" s="94" t="s">
        <v>316</v>
      </c>
      <c r="E5" s="94" t="s">
        <v>323</v>
      </c>
      <c r="F5" s="94" t="s">
        <v>317</v>
      </c>
      <c r="G5" s="94" t="s">
        <v>881</v>
      </c>
      <c r="H5" s="94" t="s">
        <v>319</v>
      </c>
      <c r="I5" s="94" t="s">
        <v>320</v>
      </c>
      <c r="J5" s="94" t="s">
        <v>321</v>
      </c>
      <c r="K5" s="94" t="s">
        <v>882</v>
      </c>
      <c r="L5" s="280" t="s">
        <v>883</v>
      </c>
      <c r="M5" s="97" t="s">
        <v>1460</v>
      </c>
    </row>
    <row r="6" spans="1:13" ht="36" customHeight="1" thickBot="1" x14ac:dyDescent="0.3">
      <c r="A6" s="98">
        <v>1</v>
      </c>
      <c r="B6" s="794">
        <v>9445145.8599999994</v>
      </c>
      <c r="C6" s="794">
        <v>7834903.5700000003</v>
      </c>
      <c r="D6" s="794">
        <v>260332.13</v>
      </c>
      <c r="E6" s="794">
        <v>196159.55</v>
      </c>
      <c r="F6" s="794">
        <v>545189.49</v>
      </c>
      <c r="G6" s="795">
        <f>SUM(B6:F6)</f>
        <v>18281730.599999998</v>
      </c>
      <c r="H6" s="794">
        <v>9212460.4199999999</v>
      </c>
      <c r="I6" s="794">
        <v>9833543.3800000008</v>
      </c>
      <c r="J6" s="794">
        <v>234573.42</v>
      </c>
      <c r="K6" s="794">
        <v>234714.21</v>
      </c>
      <c r="L6" s="794">
        <v>596000</v>
      </c>
      <c r="M6" s="796">
        <f>SUM(H6:L6)</f>
        <v>20111291.430000003</v>
      </c>
    </row>
  </sheetData>
  <mergeCells count="5">
    <mergeCell ref="A3:A4"/>
    <mergeCell ref="B3:G3"/>
    <mergeCell ref="H3:M3"/>
    <mergeCell ref="A1:M1"/>
    <mergeCell ref="A2:M2"/>
  </mergeCells>
  <phoneticPr fontId="25" type="noConversion"/>
  <pageMargins left="0.4" right="0.27" top="0.98425196850393704" bottom="0.98425196850393704" header="0.51181102362204722" footer="0.51181102362204722"/>
  <pageSetup paperSize="9" scale="6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zoomScale="75" zoomScaleNormal="75" workbookViewId="0">
      <pane xSplit="3" ySplit="3" topLeftCell="D4" activePane="bottomRight" state="frozen"/>
      <selection pane="topRight" activeCell="D1" sqref="D1"/>
      <selection pane="bottomLeft" activeCell="A4" sqref="A4"/>
      <selection pane="bottomRight" activeCell="D39" sqref="D39"/>
    </sheetView>
  </sheetViews>
  <sheetFormatPr defaultColWidth="9.109375" defaultRowHeight="15.6" x14ac:dyDescent="0.25"/>
  <cols>
    <col min="1" max="1" width="7.33203125" style="155" customWidth="1"/>
    <col min="2" max="2" width="39.88671875" style="155" customWidth="1"/>
    <col min="3" max="3" width="9.44140625" style="155" customWidth="1"/>
    <col min="4" max="4" width="18.44140625" style="155" customWidth="1"/>
    <col min="5" max="5" width="16.6640625" style="155" customWidth="1"/>
    <col min="6" max="6" width="15.44140625" style="155" customWidth="1"/>
    <col min="7" max="7" width="5.109375" style="155" customWidth="1"/>
    <col min="8" max="16384" width="9.109375" style="155"/>
  </cols>
  <sheetData>
    <row r="1" spans="1:7" ht="66.75" customHeight="1" thickBot="1" x14ac:dyDescent="0.3">
      <c r="A1" s="1083" t="s">
        <v>1276</v>
      </c>
      <c r="B1" s="1084"/>
      <c r="C1" s="1084"/>
      <c r="D1" s="1084"/>
      <c r="E1" s="1084"/>
      <c r="F1" s="1085"/>
    </row>
    <row r="2" spans="1:7" ht="36.75" customHeight="1" thickBot="1" x14ac:dyDescent="0.3">
      <c r="A2" s="1086" t="s">
        <v>1472</v>
      </c>
      <c r="B2" s="1087"/>
      <c r="C2" s="1087"/>
      <c r="D2" s="1087"/>
      <c r="E2" s="1087"/>
      <c r="F2" s="1088"/>
    </row>
    <row r="3" spans="1:7" s="158" customFormat="1" ht="69" customHeight="1" thickBot="1" x14ac:dyDescent="0.3">
      <c r="A3" s="156" t="s">
        <v>690</v>
      </c>
      <c r="B3" s="156" t="s">
        <v>440</v>
      </c>
      <c r="C3" s="157" t="s">
        <v>227</v>
      </c>
      <c r="D3" s="157" t="s">
        <v>1277</v>
      </c>
      <c r="E3" s="495" t="s">
        <v>1278</v>
      </c>
      <c r="F3" s="496" t="s">
        <v>1260</v>
      </c>
      <c r="G3" s="155"/>
    </row>
    <row r="4" spans="1:7" customFormat="1" x14ac:dyDescent="0.25">
      <c r="A4" s="241">
        <v>601</v>
      </c>
      <c r="B4" s="234" t="s">
        <v>764</v>
      </c>
      <c r="C4" s="235" t="s">
        <v>765</v>
      </c>
      <c r="D4" s="797">
        <v>0</v>
      </c>
      <c r="E4" s="798">
        <v>0</v>
      </c>
      <c r="F4" s="799">
        <f>E4-D4</f>
        <v>0</v>
      </c>
      <c r="G4" s="155"/>
    </row>
    <row r="5" spans="1:7" customFormat="1" x14ac:dyDescent="0.25">
      <c r="A5" s="242">
        <v>602</v>
      </c>
      <c r="B5" s="236" t="s">
        <v>766</v>
      </c>
      <c r="C5" s="237" t="s">
        <v>767</v>
      </c>
      <c r="D5" s="800">
        <v>18973.599999999999</v>
      </c>
      <c r="E5" s="801">
        <v>200868.65</v>
      </c>
      <c r="F5" s="802">
        <f t="shared" ref="F5:F38" si="0">E5-D5</f>
        <v>181895.05</v>
      </c>
      <c r="G5" s="155"/>
    </row>
    <row r="6" spans="1:7" customFormat="1" x14ac:dyDescent="0.25">
      <c r="A6" s="242">
        <v>604</v>
      </c>
      <c r="B6" s="238" t="s">
        <v>768</v>
      </c>
      <c r="C6" s="237" t="s">
        <v>769</v>
      </c>
      <c r="D6" s="800">
        <v>0</v>
      </c>
      <c r="E6" s="801">
        <v>0</v>
      </c>
      <c r="F6" s="802">
        <f t="shared" si="0"/>
        <v>0</v>
      </c>
      <c r="G6" s="155"/>
    </row>
    <row r="7" spans="1:7" customFormat="1" x14ac:dyDescent="0.25">
      <c r="A7" s="242">
        <v>611</v>
      </c>
      <c r="B7" s="236" t="s">
        <v>770</v>
      </c>
      <c r="C7" s="237" t="s">
        <v>771</v>
      </c>
      <c r="D7" s="800">
        <v>0</v>
      </c>
      <c r="E7" s="801">
        <v>0</v>
      </c>
      <c r="F7" s="802">
        <f t="shared" si="0"/>
        <v>0</v>
      </c>
      <c r="G7" s="155"/>
    </row>
    <row r="8" spans="1:7" customFormat="1" x14ac:dyDescent="0.25">
      <c r="A8" s="242">
        <v>612</v>
      </c>
      <c r="B8" s="236" t="s">
        <v>772</v>
      </c>
      <c r="C8" s="237" t="s">
        <v>773</v>
      </c>
      <c r="D8" s="800">
        <v>0</v>
      </c>
      <c r="E8" s="801">
        <v>0</v>
      </c>
      <c r="F8" s="802">
        <f t="shared" si="0"/>
        <v>0</v>
      </c>
      <c r="G8" s="155"/>
    </row>
    <row r="9" spans="1:7" customFormat="1" x14ac:dyDescent="0.25">
      <c r="A9" s="242">
        <v>613</v>
      </c>
      <c r="B9" s="236" t="s">
        <v>774</v>
      </c>
      <c r="C9" s="237" t="s">
        <v>775</v>
      </c>
      <c r="D9" s="800">
        <v>0</v>
      </c>
      <c r="E9" s="801">
        <v>0</v>
      </c>
      <c r="F9" s="802">
        <f t="shared" si="0"/>
        <v>0</v>
      </c>
      <c r="G9" s="155"/>
    </row>
    <row r="10" spans="1:7" customFormat="1" x14ac:dyDescent="0.25">
      <c r="A10" s="242">
        <v>614</v>
      </c>
      <c r="B10" s="236" t="s">
        <v>776</v>
      </c>
      <c r="C10" s="237" t="s">
        <v>777</v>
      </c>
      <c r="D10" s="800">
        <v>0</v>
      </c>
      <c r="E10" s="801">
        <v>0</v>
      </c>
      <c r="F10" s="802">
        <f t="shared" si="0"/>
        <v>0</v>
      </c>
      <c r="G10" s="155"/>
    </row>
    <row r="11" spans="1:7" customFormat="1" x14ac:dyDescent="0.25">
      <c r="A11" s="242">
        <v>621</v>
      </c>
      <c r="B11" s="236" t="s">
        <v>778</v>
      </c>
      <c r="C11" s="237" t="s">
        <v>779</v>
      </c>
      <c r="D11" s="800">
        <v>0</v>
      </c>
      <c r="E11" s="801">
        <v>0</v>
      </c>
      <c r="F11" s="802">
        <f t="shared" si="0"/>
        <v>0</v>
      </c>
      <c r="G11" s="155"/>
    </row>
    <row r="12" spans="1:7" customFormat="1" x14ac:dyDescent="0.25">
      <c r="A12" s="242">
        <v>622</v>
      </c>
      <c r="B12" s="236" t="s">
        <v>780</v>
      </c>
      <c r="C12" s="237" t="s">
        <v>781</v>
      </c>
      <c r="D12" s="800">
        <v>0</v>
      </c>
      <c r="E12" s="801">
        <v>0</v>
      </c>
      <c r="F12" s="802">
        <f t="shared" si="0"/>
        <v>0</v>
      </c>
      <c r="G12" s="155"/>
    </row>
    <row r="13" spans="1:7" customFormat="1" x14ac:dyDescent="0.25">
      <c r="A13" s="242">
        <v>623</v>
      </c>
      <c r="B13" s="236" t="s">
        <v>782</v>
      </c>
      <c r="C13" s="237" t="s">
        <v>783</v>
      </c>
      <c r="D13" s="800">
        <v>0</v>
      </c>
      <c r="E13" s="801">
        <v>0</v>
      </c>
      <c r="F13" s="802">
        <f t="shared" si="0"/>
        <v>0</v>
      </c>
    </row>
    <row r="14" spans="1:7" customFormat="1" x14ac:dyDescent="0.25">
      <c r="A14" s="242">
        <v>624</v>
      </c>
      <c r="B14" s="236" t="s">
        <v>784</v>
      </c>
      <c r="C14" s="237" t="s">
        <v>785</v>
      </c>
      <c r="D14" s="800">
        <v>0</v>
      </c>
      <c r="E14" s="801">
        <v>0</v>
      </c>
      <c r="F14" s="802">
        <f t="shared" si="0"/>
        <v>0</v>
      </c>
    </row>
    <row r="15" spans="1:7" customFormat="1" x14ac:dyDescent="0.25">
      <c r="A15" s="242">
        <v>641</v>
      </c>
      <c r="B15" s="236" t="s">
        <v>721</v>
      </c>
      <c r="C15" s="237" t="s">
        <v>786</v>
      </c>
      <c r="D15" s="800">
        <v>0</v>
      </c>
      <c r="E15" s="801">
        <v>0</v>
      </c>
      <c r="F15" s="802">
        <f t="shared" si="0"/>
        <v>0</v>
      </c>
    </row>
    <row r="16" spans="1:7" customFormat="1" x14ac:dyDescent="0.25">
      <c r="A16" s="242">
        <v>642</v>
      </c>
      <c r="B16" s="236" t="s">
        <v>723</v>
      </c>
      <c r="C16" s="237" t="s">
        <v>787</v>
      </c>
      <c r="D16" s="800">
        <v>0</v>
      </c>
      <c r="E16" s="801">
        <v>0</v>
      </c>
      <c r="F16" s="802">
        <f t="shared" si="0"/>
        <v>0</v>
      </c>
    </row>
    <row r="17" spans="1:6" customFormat="1" x14ac:dyDescent="0.25">
      <c r="A17" s="242">
        <v>643</v>
      </c>
      <c r="B17" s="236" t="s">
        <v>788</v>
      </c>
      <c r="C17" s="237" t="s">
        <v>789</v>
      </c>
      <c r="D17" s="800">
        <v>0</v>
      </c>
      <c r="E17" s="801">
        <v>0</v>
      </c>
      <c r="F17" s="802">
        <f t="shared" si="0"/>
        <v>0</v>
      </c>
    </row>
    <row r="18" spans="1:6" customFormat="1" x14ac:dyDescent="0.25">
      <c r="A18" s="242">
        <v>644</v>
      </c>
      <c r="B18" s="236" t="s">
        <v>727</v>
      </c>
      <c r="C18" s="237" t="s">
        <v>790</v>
      </c>
      <c r="D18" s="800">
        <v>0</v>
      </c>
      <c r="E18" s="801">
        <v>0</v>
      </c>
      <c r="F18" s="802">
        <f t="shared" si="0"/>
        <v>0</v>
      </c>
    </row>
    <row r="19" spans="1:6" customFormat="1" x14ac:dyDescent="0.25">
      <c r="A19" s="242">
        <v>645</v>
      </c>
      <c r="B19" s="236" t="s">
        <v>791</v>
      </c>
      <c r="C19" s="237" t="s">
        <v>792</v>
      </c>
      <c r="D19" s="800">
        <v>0</v>
      </c>
      <c r="E19" s="801">
        <v>0</v>
      </c>
      <c r="F19" s="802">
        <f t="shared" si="0"/>
        <v>0</v>
      </c>
    </row>
    <row r="20" spans="1:6" customFormat="1" x14ac:dyDescent="0.25">
      <c r="A20" s="242">
        <v>646</v>
      </c>
      <c r="B20" s="236" t="s">
        <v>793</v>
      </c>
      <c r="C20" s="237" t="s">
        <v>794</v>
      </c>
      <c r="D20" s="800">
        <v>0</v>
      </c>
      <c r="E20" s="801">
        <v>0</v>
      </c>
      <c r="F20" s="802">
        <f t="shared" si="0"/>
        <v>0</v>
      </c>
    </row>
    <row r="21" spans="1:6" customFormat="1" x14ac:dyDescent="0.25">
      <c r="A21" s="242">
        <v>647</v>
      </c>
      <c r="B21" s="236" t="s">
        <v>795</v>
      </c>
      <c r="C21" s="237" t="s">
        <v>796</v>
      </c>
      <c r="D21" s="800">
        <v>0</v>
      </c>
      <c r="E21" s="801">
        <v>0</v>
      </c>
      <c r="F21" s="802">
        <f t="shared" si="0"/>
        <v>0</v>
      </c>
    </row>
    <row r="22" spans="1:6" customFormat="1" x14ac:dyDescent="0.25">
      <c r="A22" s="242">
        <v>648</v>
      </c>
      <c r="B22" s="236" t="s">
        <v>797</v>
      </c>
      <c r="C22" s="237" t="s">
        <v>798</v>
      </c>
      <c r="D22" s="800">
        <v>0</v>
      </c>
      <c r="E22" s="801">
        <v>0</v>
      </c>
      <c r="F22" s="802">
        <f t="shared" si="0"/>
        <v>0</v>
      </c>
    </row>
    <row r="23" spans="1:6" customFormat="1" x14ac:dyDescent="0.25">
      <c r="A23" s="242">
        <v>649</v>
      </c>
      <c r="B23" s="236" t="s">
        <v>799</v>
      </c>
      <c r="C23" s="237" t="s">
        <v>800</v>
      </c>
      <c r="D23" s="803">
        <v>55070.33</v>
      </c>
      <c r="E23" s="801">
        <v>56585</v>
      </c>
      <c r="F23" s="802">
        <f t="shared" si="0"/>
        <v>1514.6699999999983</v>
      </c>
    </row>
    <row r="24" spans="1:6" customFormat="1" x14ac:dyDescent="0.25">
      <c r="A24" s="242">
        <v>651</v>
      </c>
      <c r="B24" s="236" t="s">
        <v>801</v>
      </c>
      <c r="C24" s="237" t="s">
        <v>802</v>
      </c>
      <c r="D24" s="800">
        <v>0</v>
      </c>
      <c r="E24" s="801">
        <v>0</v>
      </c>
      <c r="F24" s="802">
        <f t="shared" si="0"/>
        <v>0</v>
      </c>
    </row>
    <row r="25" spans="1:6" customFormat="1" x14ac:dyDescent="0.25">
      <c r="A25" s="242">
        <v>652</v>
      </c>
      <c r="B25" s="236" t="s">
        <v>803</v>
      </c>
      <c r="C25" s="237" t="s">
        <v>804</v>
      </c>
      <c r="D25" s="800">
        <v>0</v>
      </c>
      <c r="E25" s="801">
        <v>0</v>
      </c>
      <c r="F25" s="802">
        <f t="shared" si="0"/>
        <v>0</v>
      </c>
    </row>
    <row r="26" spans="1:6" customFormat="1" x14ac:dyDescent="0.25">
      <c r="A26" s="242">
        <v>653</v>
      </c>
      <c r="B26" s="236" t="s">
        <v>805</v>
      </c>
      <c r="C26" s="237" t="s">
        <v>806</v>
      </c>
      <c r="D26" s="800">
        <v>0</v>
      </c>
      <c r="E26" s="801">
        <v>0</v>
      </c>
      <c r="F26" s="802">
        <f t="shared" si="0"/>
        <v>0</v>
      </c>
    </row>
    <row r="27" spans="1:6" customFormat="1" x14ac:dyDescent="0.25">
      <c r="A27" s="242">
        <v>654</v>
      </c>
      <c r="B27" s="236" t="s">
        <v>807</v>
      </c>
      <c r="C27" s="237" t="s">
        <v>808</v>
      </c>
      <c r="D27" s="800">
        <v>0</v>
      </c>
      <c r="E27" s="801">
        <v>0</v>
      </c>
      <c r="F27" s="802">
        <f t="shared" si="0"/>
        <v>0</v>
      </c>
    </row>
    <row r="28" spans="1:6" customFormat="1" x14ac:dyDescent="0.25">
      <c r="A28" s="242">
        <v>655</v>
      </c>
      <c r="B28" s="236" t="s">
        <v>809</v>
      </c>
      <c r="C28" s="237" t="s">
        <v>810</v>
      </c>
      <c r="D28" s="800">
        <v>0</v>
      </c>
      <c r="E28" s="801">
        <v>0</v>
      </c>
      <c r="F28" s="802">
        <f t="shared" si="0"/>
        <v>0</v>
      </c>
    </row>
    <row r="29" spans="1:6" customFormat="1" x14ac:dyDescent="0.25">
      <c r="A29" s="243">
        <v>656</v>
      </c>
      <c r="B29" s="236" t="s">
        <v>811</v>
      </c>
      <c r="C29" s="237" t="s">
        <v>812</v>
      </c>
      <c r="D29" s="803">
        <v>15240</v>
      </c>
      <c r="E29" s="801">
        <v>22740</v>
      </c>
      <c r="F29" s="802">
        <f t="shared" si="0"/>
        <v>7500</v>
      </c>
    </row>
    <row r="30" spans="1:6" customFormat="1" x14ac:dyDescent="0.25">
      <c r="A30" s="243">
        <v>657</v>
      </c>
      <c r="B30" s="236" t="s">
        <v>813</v>
      </c>
      <c r="C30" s="237" t="s">
        <v>814</v>
      </c>
      <c r="D30" s="800">
        <v>0</v>
      </c>
      <c r="E30" s="801">
        <v>0</v>
      </c>
      <c r="F30" s="802">
        <f t="shared" si="0"/>
        <v>0</v>
      </c>
    </row>
    <row r="31" spans="1:6" customFormat="1" x14ac:dyDescent="0.25">
      <c r="A31" s="243">
        <v>658</v>
      </c>
      <c r="B31" s="236" t="s">
        <v>815</v>
      </c>
      <c r="C31" s="237" t="s">
        <v>816</v>
      </c>
      <c r="D31" s="800">
        <v>0</v>
      </c>
      <c r="E31" s="801">
        <v>0</v>
      </c>
      <c r="F31" s="802">
        <f t="shared" si="0"/>
        <v>0</v>
      </c>
    </row>
    <row r="32" spans="1:6" customFormat="1" x14ac:dyDescent="0.25">
      <c r="A32" s="243">
        <v>661</v>
      </c>
      <c r="B32" s="236" t="s">
        <v>817</v>
      </c>
      <c r="C32" s="237" t="s">
        <v>818</v>
      </c>
      <c r="D32" s="800">
        <v>0</v>
      </c>
      <c r="E32" s="801">
        <v>0</v>
      </c>
      <c r="F32" s="802">
        <f t="shared" si="0"/>
        <v>0</v>
      </c>
    </row>
    <row r="33" spans="1:7" customFormat="1" x14ac:dyDescent="0.25">
      <c r="A33" s="243">
        <v>662</v>
      </c>
      <c r="B33" s="236" t="s">
        <v>819</v>
      </c>
      <c r="C33" s="237" t="s">
        <v>820</v>
      </c>
      <c r="D33" s="800">
        <v>0</v>
      </c>
      <c r="E33" s="801">
        <v>0</v>
      </c>
      <c r="F33" s="802">
        <f t="shared" si="0"/>
        <v>0</v>
      </c>
    </row>
    <row r="34" spans="1:7" customFormat="1" x14ac:dyDescent="0.25">
      <c r="A34" s="243">
        <v>663</v>
      </c>
      <c r="B34" s="236" t="s">
        <v>821</v>
      </c>
      <c r="C34" s="237" t="s">
        <v>822</v>
      </c>
      <c r="D34" s="800">
        <v>0</v>
      </c>
      <c r="E34" s="801">
        <v>0</v>
      </c>
      <c r="F34" s="802">
        <f t="shared" si="0"/>
        <v>0</v>
      </c>
    </row>
    <row r="35" spans="1:7" customFormat="1" x14ac:dyDescent="0.25">
      <c r="A35" s="243">
        <v>664</v>
      </c>
      <c r="B35" s="236" t="s">
        <v>823</v>
      </c>
      <c r="C35" s="237" t="s">
        <v>824</v>
      </c>
      <c r="D35" s="800">
        <v>0</v>
      </c>
      <c r="E35" s="804">
        <v>0</v>
      </c>
      <c r="F35" s="802">
        <f t="shared" si="0"/>
        <v>0</v>
      </c>
      <c r="G35" s="155"/>
    </row>
    <row r="36" spans="1:7" customFormat="1" x14ac:dyDescent="0.25">
      <c r="A36" s="243">
        <v>665</v>
      </c>
      <c r="B36" s="236" t="s">
        <v>825</v>
      </c>
      <c r="C36" s="237" t="s">
        <v>826</v>
      </c>
      <c r="D36" s="800">
        <v>0</v>
      </c>
      <c r="E36" s="804">
        <v>0</v>
      </c>
      <c r="F36" s="802">
        <f t="shared" si="0"/>
        <v>0</v>
      </c>
      <c r="G36" s="155"/>
    </row>
    <row r="37" spans="1:7" x14ac:dyDescent="0.25">
      <c r="A37" s="243">
        <v>667</v>
      </c>
      <c r="B37" s="236" t="s">
        <v>827</v>
      </c>
      <c r="C37" s="237" t="s">
        <v>828</v>
      </c>
      <c r="D37" s="800">
        <v>0</v>
      </c>
      <c r="E37" s="804">
        <v>0</v>
      </c>
      <c r="F37" s="802">
        <f t="shared" si="0"/>
        <v>0</v>
      </c>
    </row>
    <row r="38" spans="1:7" x14ac:dyDescent="0.25">
      <c r="A38" s="243">
        <v>691</v>
      </c>
      <c r="B38" s="236" t="s">
        <v>829</v>
      </c>
      <c r="C38" s="237" t="s">
        <v>830</v>
      </c>
      <c r="D38" s="800">
        <v>248249.98</v>
      </c>
      <c r="E38" s="804">
        <v>440451.81</v>
      </c>
      <c r="F38" s="802">
        <f t="shared" si="0"/>
        <v>192201.83</v>
      </c>
    </row>
    <row r="39" spans="1:7" x14ac:dyDescent="0.25">
      <c r="A39" s="1077" t="s">
        <v>831</v>
      </c>
      <c r="B39" s="1078"/>
      <c r="C39" s="239" t="s">
        <v>832</v>
      </c>
      <c r="D39" s="805">
        <f>SUM(D4:D38)</f>
        <v>337533.91000000003</v>
      </c>
      <c r="E39" s="806">
        <f>SUM(E4:E38)</f>
        <v>720645.46</v>
      </c>
      <c r="F39" s="802">
        <f>SUM(F4:F38)</f>
        <v>383111.54999999993</v>
      </c>
    </row>
    <row r="40" spans="1:7" x14ac:dyDescent="0.25">
      <c r="A40" s="1079" t="s">
        <v>833</v>
      </c>
      <c r="B40" s="1080"/>
      <c r="C40" s="240" t="s">
        <v>834</v>
      </c>
      <c r="D40" s="51">
        <f>D39-T23_Náklady_soc_oblasť!D41</f>
        <v>720</v>
      </c>
      <c r="E40" s="807">
        <f>E39-T23_Náklady_soc_oblasť!E41</f>
        <v>0</v>
      </c>
      <c r="F40" s="802">
        <f>F39-T23_Náklady_soc_oblasť!F41</f>
        <v>-720.00000000005821</v>
      </c>
    </row>
    <row r="41" spans="1:7" x14ac:dyDescent="0.25">
      <c r="A41" s="243">
        <v>591</v>
      </c>
      <c r="B41" s="236" t="s">
        <v>835</v>
      </c>
      <c r="C41" s="237" t="s">
        <v>836</v>
      </c>
      <c r="D41" s="808">
        <v>0</v>
      </c>
      <c r="E41" s="809">
        <v>0</v>
      </c>
      <c r="F41" s="802">
        <f>E41-D41</f>
        <v>0</v>
      </c>
    </row>
    <row r="42" spans="1:7" x14ac:dyDescent="0.25">
      <c r="A42" s="243">
        <v>595</v>
      </c>
      <c r="B42" s="236" t="s">
        <v>837</v>
      </c>
      <c r="C42" s="237" t="s">
        <v>838</v>
      </c>
      <c r="D42" s="808">
        <v>0</v>
      </c>
      <c r="E42" s="809">
        <v>0</v>
      </c>
      <c r="F42" s="802">
        <f>E42-D42</f>
        <v>0</v>
      </c>
    </row>
    <row r="43" spans="1:7" ht="16.2" thickBot="1" x14ac:dyDescent="0.3">
      <c r="A43" s="1081" t="s">
        <v>839</v>
      </c>
      <c r="B43" s="1082"/>
      <c r="C43" s="497" t="s">
        <v>840</v>
      </c>
      <c r="D43" s="810">
        <f>D40-D41-D42</f>
        <v>720</v>
      </c>
      <c r="E43" s="810">
        <f>E40-E41-E42</f>
        <v>0</v>
      </c>
      <c r="F43" s="811">
        <f>E43-D43</f>
        <v>-720</v>
      </c>
    </row>
    <row r="44" spans="1:7" ht="109.2" customHeight="1" x14ac:dyDescent="0.25">
      <c r="A44" s="1076" t="s">
        <v>1542</v>
      </c>
      <c r="B44" s="1076"/>
      <c r="C44" s="1076"/>
      <c r="D44" s="1076"/>
      <c r="E44" s="1076"/>
      <c r="F44" s="1076"/>
    </row>
  </sheetData>
  <mergeCells count="6">
    <mergeCell ref="A44:F44"/>
    <mergeCell ref="A39:B39"/>
    <mergeCell ref="A40:B40"/>
    <mergeCell ref="A43:B43"/>
    <mergeCell ref="A1:F1"/>
    <mergeCell ref="A2:F2"/>
  </mergeCells>
  <pageMargins left="0.55118110236220474" right="0.47244094488188981" top="0.59055118110236227" bottom="0.47244094488188981" header="0.15748031496062992" footer="0.15748031496062992"/>
  <pageSetup paperSize="9" scale="8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2"/>
  <sheetViews>
    <sheetView zoomScale="75" zoomScaleNormal="75" workbookViewId="0">
      <pane xSplit="3" ySplit="3" topLeftCell="D4" activePane="bottomRight" state="frozen"/>
      <selection pane="topRight" activeCell="D1" sqref="D1"/>
      <selection pane="bottomLeft" activeCell="A4" sqref="A4"/>
      <selection pane="bottomRight" activeCell="H11" sqref="H11"/>
    </sheetView>
  </sheetViews>
  <sheetFormatPr defaultRowHeight="13.2" x14ac:dyDescent="0.25"/>
  <cols>
    <col min="1" max="1" width="8.33203125" customWidth="1"/>
    <col min="2" max="2" width="42.109375" customWidth="1"/>
    <col min="3" max="3" width="10.109375" customWidth="1"/>
    <col min="4" max="4" width="17.44140625" customWidth="1"/>
    <col min="5" max="5" width="17.109375" customWidth="1"/>
    <col min="6" max="6" width="16.5546875" customWidth="1"/>
  </cols>
  <sheetData>
    <row r="1" spans="1:6" ht="61.5" customHeight="1" thickBot="1" x14ac:dyDescent="0.3">
      <c r="A1" s="1092" t="s">
        <v>1279</v>
      </c>
      <c r="B1" s="1093"/>
      <c r="C1" s="1093"/>
      <c r="D1" s="1093"/>
      <c r="E1" s="1093"/>
      <c r="F1" s="1094"/>
    </row>
    <row r="2" spans="1:6" ht="47.25" customHeight="1" thickBot="1" x14ac:dyDescent="0.3">
      <c r="A2" s="1089" t="s">
        <v>1470</v>
      </c>
      <c r="B2" s="1090"/>
      <c r="C2" s="1090"/>
      <c r="D2" s="1090"/>
      <c r="E2" s="1090"/>
      <c r="F2" s="1091"/>
    </row>
    <row r="3" spans="1:6" ht="64.5" customHeight="1" thickBot="1" x14ac:dyDescent="0.3">
      <c r="A3" s="156" t="s">
        <v>690</v>
      </c>
      <c r="B3" s="159" t="s">
        <v>440</v>
      </c>
      <c r="C3" s="233" t="s">
        <v>227</v>
      </c>
      <c r="D3" s="157" t="s">
        <v>1079</v>
      </c>
      <c r="E3" s="495" t="s">
        <v>1280</v>
      </c>
      <c r="F3" s="496" t="s">
        <v>1281</v>
      </c>
    </row>
    <row r="4" spans="1:6" ht="15.6" x14ac:dyDescent="0.3">
      <c r="A4" s="375">
        <v>501</v>
      </c>
      <c r="B4" s="222" t="s">
        <v>691</v>
      </c>
      <c r="C4" s="208" t="s">
        <v>692</v>
      </c>
      <c r="D4" s="812">
        <v>221796.94</v>
      </c>
      <c r="E4" s="813">
        <v>358919</v>
      </c>
      <c r="F4" s="802">
        <f>E4-D4</f>
        <v>137122.06</v>
      </c>
    </row>
    <row r="5" spans="1:6" ht="15.6" x14ac:dyDescent="0.3">
      <c r="A5" s="374">
        <v>502</v>
      </c>
      <c r="B5" s="223" t="s">
        <v>693</v>
      </c>
      <c r="C5" s="206" t="s">
        <v>694</v>
      </c>
      <c r="D5" s="800">
        <v>0</v>
      </c>
      <c r="E5" s="803">
        <v>53729.23</v>
      </c>
      <c r="F5" s="814">
        <f t="shared" ref="F5:F40" si="0">E5-D5</f>
        <v>53729.23</v>
      </c>
    </row>
    <row r="6" spans="1:6" ht="15.6" x14ac:dyDescent="0.3">
      <c r="A6" s="374">
        <v>504</v>
      </c>
      <c r="B6" s="223" t="s">
        <v>695</v>
      </c>
      <c r="C6" s="206" t="s">
        <v>696</v>
      </c>
      <c r="D6" s="800">
        <v>0</v>
      </c>
      <c r="E6" s="803">
        <v>0</v>
      </c>
      <c r="F6" s="814">
        <f t="shared" si="0"/>
        <v>0</v>
      </c>
    </row>
    <row r="7" spans="1:6" ht="15.6" x14ac:dyDescent="0.3">
      <c r="A7" s="374">
        <v>511</v>
      </c>
      <c r="B7" s="223" t="s">
        <v>697</v>
      </c>
      <c r="C7" s="206" t="s">
        <v>698</v>
      </c>
      <c r="D7" s="800">
        <v>0</v>
      </c>
      <c r="E7" s="803">
        <v>10889.1</v>
      </c>
      <c r="F7" s="814">
        <f t="shared" si="0"/>
        <v>10889.1</v>
      </c>
    </row>
    <row r="8" spans="1:6" ht="15.6" x14ac:dyDescent="0.3">
      <c r="A8" s="374">
        <v>512</v>
      </c>
      <c r="B8" s="223" t="s">
        <v>699</v>
      </c>
      <c r="C8" s="206" t="s">
        <v>700</v>
      </c>
      <c r="D8" s="800">
        <v>0</v>
      </c>
      <c r="E8" s="803">
        <v>0</v>
      </c>
      <c r="F8" s="814">
        <f t="shared" si="0"/>
        <v>0</v>
      </c>
    </row>
    <row r="9" spans="1:6" ht="15.6" x14ac:dyDescent="0.3">
      <c r="A9" s="374">
        <v>513</v>
      </c>
      <c r="B9" s="223" t="s">
        <v>701</v>
      </c>
      <c r="C9" s="206" t="s">
        <v>702</v>
      </c>
      <c r="D9" s="800">
        <v>552.51</v>
      </c>
      <c r="E9" s="803">
        <v>481.6</v>
      </c>
      <c r="F9" s="814">
        <f t="shared" si="0"/>
        <v>-70.909999999999968</v>
      </c>
    </row>
    <row r="10" spans="1:6" ht="15.6" x14ac:dyDescent="0.3">
      <c r="A10" s="374">
        <v>518</v>
      </c>
      <c r="B10" s="223" t="s">
        <v>703</v>
      </c>
      <c r="C10" s="206" t="s">
        <v>704</v>
      </c>
      <c r="D10" s="800">
        <v>39790.14</v>
      </c>
      <c r="E10" s="803">
        <v>64811.79</v>
      </c>
      <c r="F10" s="814">
        <f t="shared" si="0"/>
        <v>25021.65</v>
      </c>
    </row>
    <row r="11" spans="1:6" ht="15.6" x14ac:dyDescent="0.3">
      <c r="A11" s="374">
        <v>521</v>
      </c>
      <c r="B11" s="223" t="s">
        <v>705</v>
      </c>
      <c r="C11" s="206" t="s">
        <v>706</v>
      </c>
      <c r="D11" s="800">
        <v>3184</v>
      </c>
      <c r="E11" s="803">
        <v>106783</v>
      </c>
      <c r="F11" s="814">
        <f t="shared" si="0"/>
        <v>103599</v>
      </c>
    </row>
    <row r="12" spans="1:6" ht="15.6" x14ac:dyDescent="0.3">
      <c r="A12" s="374">
        <v>524</v>
      </c>
      <c r="B12" s="223" t="s">
        <v>707</v>
      </c>
      <c r="C12" s="206" t="s">
        <v>708</v>
      </c>
      <c r="D12" s="800">
        <v>1109.99</v>
      </c>
      <c r="E12" s="803">
        <v>37439.61</v>
      </c>
      <c r="F12" s="814">
        <f t="shared" si="0"/>
        <v>36329.620000000003</v>
      </c>
    </row>
    <row r="13" spans="1:6" ht="15.6" x14ac:dyDescent="0.3">
      <c r="A13" s="374">
        <v>525</v>
      </c>
      <c r="B13" s="223" t="s">
        <v>709</v>
      </c>
      <c r="C13" s="206" t="s">
        <v>710</v>
      </c>
      <c r="D13" s="800">
        <v>0</v>
      </c>
      <c r="E13" s="803">
        <v>0</v>
      </c>
      <c r="F13" s="814">
        <f t="shared" si="0"/>
        <v>0</v>
      </c>
    </row>
    <row r="14" spans="1:6" ht="15.6" x14ac:dyDescent="0.3">
      <c r="A14" s="374">
        <v>527</v>
      </c>
      <c r="B14" s="223" t="s">
        <v>711</v>
      </c>
      <c r="C14" s="206" t="s">
        <v>712</v>
      </c>
      <c r="D14" s="800">
        <v>0</v>
      </c>
      <c r="E14" s="803">
        <v>4982.8</v>
      </c>
      <c r="F14" s="814">
        <f t="shared" si="0"/>
        <v>4982.8</v>
      </c>
    </row>
    <row r="15" spans="1:6" ht="15.6" x14ac:dyDescent="0.3">
      <c r="A15" s="374">
        <v>528</v>
      </c>
      <c r="B15" s="223" t="s">
        <v>713</v>
      </c>
      <c r="C15" s="206" t="s">
        <v>714</v>
      </c>
      <c r="D15" s="800">
        <v>0</v>
      </c>
      <c r="E15" s="803">
        <v>0</v>
      </c>
      <c r="F15" s="814">
        <f t="shared" si="0"/>
        <v>0</v>
      </c>
    </row>
    <row r="16" spans="1:6" ht="15.6" x14ac:dyDescent="0.3">
      <c r="A16" s="374">
        <v>531</v>
      </c>
      <c r="B16" s="223" t="s">
        <v>715</v>
      </c>
      <c r="C16" s="206" t="s">
        <v>716</v>
      </c>
      <c r="D16" s="800">
        <v>0</v>
      </c>
      <c r="E16" s="803">
        <v>0</v>
      </c>
      <c r="F16" s="814">
        <f t="shared" si="0"/>
        <v>0</v>
      </c>
    </row>
    <row r="17" spans="1:6" ht="15.6" x14ac:dyDescent="0.3">
      <c r="A17" s="374">
        <v>532</v>
      </c>
      <c r="B17" s="223" t="s">
        <v>717</v>
      </c>
      <c r="C17" s="206" t="s">
        <v>718</v>
      </c>
      <c r="D17" s="800">
        <v>0</v>
      </c>
      <c r="E17" s="803">
        <v>0</v>
      </c>
      <c r="F17" s="814">
        <f t="shared" si="0"/>
        <v>0</v>
      </c>
    </row>
    <row r="18" spans="1:6" ht="15.6" x14ac:dyDescent="0.3">
      <c r="A18" s="374">
        <v>538</v>
      </c>
      <c r="B18" s="223" t="s">
        <v>719</v>
      </c>
      <c r="C18" s="206" t="s">
        <v>720</v>
      </c>
      <c r="D18" s="800">
        <v>0</v>
      </c>
      <c r="E18" s="803">
        <v>475.05</v>
      </c>
      <c r="F18" s="814">
        <f t="shared" si="0"/>
        <v>475.05</v>
      </c>
    </row>
    <row r="19" spans="1:6" ht="15.6" x14ac:dyDescent="0.3">
      <c r="A19" s="374">
        <v>541</v>
      </c>
      <c r="B19" s="223" t="s">
        <v>721</v>
      </c>
      <c r="C19" s="206" t="s">
        <v>722</v>
      </c>
      <c r="D19" s="800">
        <v>0</v>
      </c>
      <c r="E19" s="803">
        <v>0</v>
      </c>
      <c r="F19" s="814">
        <f t="shared" si="0"/>
        <v>0</v>
      </c>
    </row>
    <row r="20" spans="1:6" ht="15.6" x14ac:dyDescent="0.3">
      <c r="A20" s="374">
        <v>542</v>
      </c>
      <c r="B20" s="223" t="s">
        <v>723</v>
      </c>
      <c r="C20" s="206" t="s">
        <v>724</v>
      </c>
      <c r="D20" s="800">
        <v>0</v>
      </c>
      <c r="E20" s="803">
        <v>0</v>
      </c>
      <c r="F20" s="814">
        <f t="shared" si="0"/>
        <v>0</v>
      </c>
    </row>
    <row r="21" spans="1:6" ht="15.6" x14ac:dyDescent="0.3">
      <c r="A21" s="374">
        <v>543</v>
      </c>
      <c r="B21" s="223" t="s">
        <v>725</v>
      </c>
      <c r="C21" s="206" t="s">
        <v>726</v>
      </c>
      <c r="D21" s="800">
        <v>0</v>
      </c>
      <c r="E21" s="803">
        <v>0</v>
      </c>
      <c r="F21" s="814">
        <f t="shared" si="0"/>
        <v>0</v>
      </c>
    </row>
    <row r="22" spans="1:6" ht="15.6" x14ac:dyDescent="0.3">
      <c r="A22" s="374">
        <v>544</v>
      </c>
      <c r="B22" s="223" t="s">
        <v>727</v>
      </c>
      <c r="C22" s="206" t="s">
        <v>728</v>
      </c>
      <c r="D22" s="800">
        <v>0</v>
      </c>
      <c r="E22" s="803">
        <v>0</v>
      </c>
      <c r="F22" s="814">
        <f t="shared" si="0"/>
        <v>0</v>
      </c>
    </row>
    <row r="23" spans="1:6" ht="15.6" x14ac:dyDescent="0.3">
      <c r="A23" s="374">
        <v>545</v>
      </c>
      <c r="B23" s="223" t="s">
        <v>729</v>
      </c>
      <c r="C23" s="206" t="s">
        <v>730</v>
      </c>
      <c r="D23" s="800">
        <v>0</v>
      </c>
      <c r="E23" s="803">
        <v>0</v>
      </c>
      <c r="F23" s="814">
        <f t="shared" si="0"/>
        <v>0</v>
      </c>
    </row>
    <row r="24" spans="1:6" ht="15.6" x14ac:dyDescent="0.3">
      <c r="A24" s="374">
        <v>546</v>
      </c>
      <c r="B24" s="223" t="s">
        <v>731</v>
      </c>
      <c r="C24" s="206" t="s">
        <v>732</v>
      </c>
      <c r="D24" s="800">
        <v>0</v>
      </c>
      <c r="E24" s="803">
        <v>0</v>
      </c>
      <c r="F24" s="814">
        <f t="shared" si="0"/>
        <v>0</v>
      </c>
    </row>
    <row r="25" spans="1:6" ht="15.6" x14ac:dyDescent="0.3">
      <c r="A25" s="374">
        <v>547</v>
      </c>
      <c r="B25" s="223" t="s">
        <v>733</v>
      </c>
      <c r="C25" s="206" t="s">
        <v>734</v>
      </c>
      <c r="D25" s="800">
        <v>0</v>
      </c>
      <c r="E25" s="803">
        <v>0</v>
      </c>
      <c r="F25" s="814">
        <f t="shared" si="0"/>
        <v>0</v>
      </c>
    </row>
    <row r="26" spans="1:6" ht="15.6" x14ac:dyDescent="0.3">
      <c r="A26" s="374">
        <v>548</v>
      </c>
      <c r="B26" s="223" t="s">
        <v>735</v>
      </c>
      <c r="C26" s="206" t="s">
        <v>736</v>
      </c>
      <c r="D26" s="800">
        <v>0</v>
      </c>
      <c r="E26" s="803">
        <v>0</v>
      </c>
      <c r="F26" s="814">
        <f t="shared" si="0"/>
        <v>0</v>
      </c>
    </row>
    <row r="27" spans="1:6" ht="15.6" x14ac:dyDescent="0.3">
      <c r="A27" s="374">
        <v>549</v>
      </c>
      <c r="B27" s="223" t="s">
        <v>737</v>
      </c>
      <c r="C27" s="206" t="s">
        <v>738</v>
      </c>
      <c r="D27" s="800">
        <v>15310</v>
      </c>
      <c r="E27" s="803">
        <v>25549.279999999999</v>
      </c>
      <c r="F27" s="814">
        <f t="shared" si="0"/>
        <v>10239.279999999999</v>
      </c>
    </row>
    <row r="28" spans="1:6" ht="15.6" x14ac:dyDescent="0.3">
      <c r="A28" s="374">
        <v>551</v>
      </c>
      <c r="B28" s="223" t="s">
        <v>739</v>
      </c>
      <c r="C28" s="206" t="s">
        <v>740</v>
      </c>
      <c r="D28" s="800">
        <v>0</v>
      </c>
      <c r="E28" s="803">
        <v>0</v>
      </c>
      <c r="F28" s="814">
        <f t="shared" si="0"/>
        <v>0</v>
      </c>
    </row>
    <row r="29" spans="1:6" ht="15.6" x14ac:dyDescent="0.3">
      <c r="A29" s="376">
        <v>552</v>
      </c>
      <c r="B29" s="223" t="s">
        <v>888</v>
      </c>
      <c r="C29" s="206" t="s">
        <v>741</v>
      </c>
      <c r="D29" s="800">
        <v>0</v>
      </c>
      <c r="E29" s="803">
        <v>0</v>
      </c>
      <c r="F29" s="814">
        <f t="shared" si="0"/>
        <v>0</v>
      </c>
    </row>
    <row r="30" spans="1:6" ht="15.6" x14ac:dyDescent="0.3">
      <c r="A30" s="376">
        <v>553</v>
      </c>
      <c r="B30" s="223" t="s">
        <v>742</v>
      </c>
      <c r="C30" s="206" t="s">
        <v>743</v>
      </c>
      <c r="D30" s="800">
        <v>0</v>
      </c>
      <c r="E30" s="803">
        <v>0</v>
      </c>
      <c r="F30" s="814">
        <f t="shared" si="0"/>
        <v>0</v>
      </c>
    </row>
    <row r="31" spans="1:6" ht="15.6" x14ac:dyDescent="0.3">
      <c r="A31" s="376">
        <v>554</v>
      </c>
      <c r="B31" s="223" t="s">
        <v>744</v>
      </c>
      <c r="C31" s="206" t="s">
        <v>745</v>
      </c>
      <c r="D31" s="800">
        <v>0</v>
      </c>
      <c r="E31" s="803">
        <v>0</v>
      </c>
      <c r="F31" s="814">
        <f t="shared" si="0"/>
        <v>0</v>
      </c>
    </row>
    <row r="32" spans="1:6" ht="15.6" x14ac:dyDescent="0.3">
      <c r="A32" s="376">
        <v>555</v>
      </c>
      <c r="B32" s="223" t="s">
        <v>746</v>
      </c>
      <c r="C32" s="206" t="s">
        <v>747</v>
      </c>
      <c r="D32" s="800">
        <v>0</v>
      </c>
      <c r="E32" s="803">
        <v>0</v>
      </c>
      <c r="F32" s="814">
        <f t="shared" si="0"/>
        <v>0</v>
      </c>
    </row>
    <row r="33" spans="1:6" ht="15.6" x14ac:dyDescent="0.3">
      <c r="A33" s="376">
        <v>556</v>
      </c>
      <c r="B33" s="223" t="s">
        <v>748</v>
      </c>
      <c r="C33" s="206" t="s">
        <v>749</v>
      </c>
      <c r="D33" s="800">
        <v>55070.33</v>
      </c>
      <c r="E33" s="803">
        <v>56585</v>
      </c>
      <c r="F33" s="814">
        <f t="shared" si="0"/>
        <v>1514.6699999999983</v>
      </c>
    </row>
    <row r="34" spans="1:6" ht="15.6" x14ac:dyDescent="0.3">
      <c r="A34" s="376">
        <v>557</v>
      </c>
      <c r="B34" s="223" t="s">
        <v>750</v>
      </c>
      <c r="C34" s="206" t="s">
        <v>751</v>
      </c>
      <c r="D34" s="800">
        <v>0</v>
      </c>
      <c r="E34" s="803">
        <v>0</v>
      </c>
      <c r="F34" s="814">
        <f t="shared" si="0"/>
        <v>0</v>
      </c>
    </row>
    <row r="35" spans="1:6" ht="15.6" x14ac:dyDescent="0.3">
      <c r="A35" s="376">
        <v>558</v>
      </c>
      <c r="B35" s="223" t="s">
        <v>752</v>
      </c>
      <c r="C35" s="206" t="s">
        <v>753</v>
      </c>
      <c r="D35" s="800">
        <v>0</v>
      </c>
      <c r="E35" s="803">
        <v>0</v>
      </c>
      <c r="F35" s="814">
        <f t="shared" si="0"/>
        <v>0</v>
      </c>
    </row>
    <row r="36" spans="1:6" ht="20.25" customHeight="1" x14ac:dyDescent="0.3">
      <c r="A36" s="376">
        <v>561</v>
      </c>
      <c r="B36" s="223" t="s">
        <v>755</v>
      </c>
      <c r="C36" s="206" t="s">
        <v>754</v>
      </c>
      <c r="D36" s="800">
        <v>0</v>
      </c>
      <c r="E36" s="803">
        <v>0</v>
      </c>
      <c r="F36" s="814">
        <f t="shared" si="0"/>
        <v>0</v>
      </c>
    </row>
    <row r="37" spans="1:6" ht="15.6" x14ac:dyDescent="0.3">
      <c r="A37" s="376">
        <v>562</v>
      </c>
      <c r="B37" s="223" t="s">
        <v>757</v>
      </c>
      <c r="C37" s="206" t="s">
        <v>756</v>
      </c>
      <c r="D37" s="800">
        <v>0</v>
      </c>
      <c r="E37" s="803">
        <v>0</v>
      </c>
      <c r="F37" s="814">
        <f t="shared" si="0"/>
        <v>0</v>
      </c>
    </row>
    <row r="38" spans="1:6" ht="15.6" x14ac:dyDescent="0.3">
      <c r="A38" s="376">
        <v>563</v>
      </c>
      <c r="B38" s="223" t="s">
        <v>759</v>
      </c>
      <c r="C38" s="206" t="s">
        <v>758</v>
      </c>
      <c r="D38" s="800">
        <v>0</v>
      </c>
      <c r="E38" s="803">
        <v>0</v>
      </c>
      <c r="F38" s="814">
        <f t="shared" si="0"/>
        <v>0</v>
      </c>
    </row>
    <row r="39" spans="1:6" ht="15.6" x14ac:dyDescent="0.3">
      <c r="A39" s="377">
        <v>565</v>
      </c>
      <c r="B39" s="390" t="s">
        <v>887</v>
      </c>
      <c r="C39" s="206" t="s">
        <v>760</v>
      </c>
      <c r="D39" s="815">
        <v>0</v>
      </c>
      <c r="E39" s="816">
        <v>0</v>
      </c>
      <c r="F39" s="814">
        <f t="shared" si="0"/>
        <v>0</v>
      </c>
    </row>
    <row r="40" spans="1:6" ht="16.2" thickBot="1" x14ac:dyDescent="0.35">
      <c r="A40" s="377">
        <v>567</v>
      </c>
      <c r="B40" s="224" t="s">
        <v>761</v>
      </c>
      <c r="C40" s="207" t="s">
        <v>762</v>
      </c>
      <c r="D40" s="815">
        <v>0</v>
      </c>
      <c r="E40" s="816">
        <v>0</v>
      </c>
      <c r="F40" s="817">
        <f t="shared" si="0"/>
        <v>0</v>
      </c>
    </row>
    <row r="41" spans="1:6" ht="24.75" customHeight="1" thickBot="1" x14ac:dyDescent="0.3">
      <c r="A41" s="1095" t="s">
        <v>968</v>
      </c>
      <c r="B41" s="1096"/>
      <c r="C41" s="373" t="s">
        <v>763</v>
      </c>
      <c r="D41" s="818">
        <f>SUM(D4:D40)</f>
        <v>336813.91000000003</v>
      </c>
      <c r="E41" s="662">
        <f>SUM(E4:E40)</f>
        <v>720645.46000000008</v>
      </c>
      <c r="F41" s="819">
        <f>SUM(F4:F40)</f>
        <v>383831.55</v>
      </c>
    </row>
    <row r="42" spans="1:6" x14ac:dyDescent="0.25">
      <c r="B42" s="160"/>
      <c r="C42" s="160"/>
      <c r="D42" s="160"/>
      <c r="E42" s="160"/>
    </row>
  </sheetData>
  <mergeCells count="3">
    <mergeCell ref="A2:F2"/>
    <mergeCell ref="A1:F1"/>
    <mergeCell ref="A41:B41"/>
  </mergeCells>
  <pageMargins left="0.39370078740157483" right="0.23622047244094491" top="0.59055118110236227"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enableFormatConditionsCalculation="0">
    <tabColor indexed="60"/>
    <pageSetUpPr fitToPage="1"/>
  </sheetPr>
  <dimension ref="A1:C103"/>
  <sheetViews>
    <sheetView zoomScale="110" zoomScaleNormal="110" workbookViewId="0">
      <pane xSplit="1" ySplit="2" topLeftCell="B24" activePane="bottomRight" state="frozen"/>
      <selection pane="topRight" activeCell="B1" sqref="B1"/>
      <selection pane="bottomLeft" activeCell="A3" sqref="A3"/>
      <selection pane="bottomRight" activeCell="B30" sqref="B30"/>
    </sheetView>
  </sheetViews>
  <sheetFormatPr defaultRowHeight="15.6" x14ac:dyDescent="0.25"/>
  <cols>
    <col min="1" max="1" width="19.5546875" style="36" customWidth="1"/>
    <col min="2" max="2" width="113" style="11" customWidth="1"/>
    <col min="3" max="3" width="19.6640625" customWidth="1"/>
  </cols>
  <sheetData>
    <row r="1" spans="1:3" ht="18" thickBot="1" x14ac:dyDescent="0.35">
      <c r="A1" s="852" t="s">
        <v>1306</v>
      </c>
      <c r="B1" s="853"/>
      <c r="C1" s="452"/>
    </row>
    <row r="2" spans="1:3" x14ac:dyDescent="0.25">
      <c r="A2" s="225" t="s">
        <v>247</v>
      </c>
      <c r="B2" s="225" t="s">
        <v>322</v>
      </c>
    </row>
    <row r="3" spans="1:3" ht="144.75" customHeight="1" x14ac:dyDescent="0.25">
      <c r="A3" s="458" t="s">
        <v>248</v>
      </c>
      <c r="B3" s="227" t="s">
        <v>344</v>
      </c>
    </row>
    <row r="4" spans="1:3" ht="56.25" customHeight="1" x14ac:dyDescent="0.25">
      <c r="A4" s="458" t="s">
        <v>249</v>
      </c>
      <c r="B4" s="458" t="s">
        <v>85</v>
      </c>
    </row>
    <row r="5" spans="1:3" ht="46.8" x14ac:dyDescent="0.25">
      <c r="A5" s="458" t="s">
        <v>42</v>
      </c>
      <c r="B5" s="227" t="s">
        <v>1307</v>
      </c>
    </row>
    <row r="6" spans="1:3" ht="302.25" customHeight="1" x14ac:dyDescent="0.25">
      <c r="A6" s="458" t="s">
        <v>43</v>
      </c>
      <c r="B6" s="458" t="s">
        <v>924</v>
      </c>
    </row>
    <row r="7" spans="1:3" ht="38.25" customHeight="1" x14ac:dyDescent="0.25">
      <c r="A7" s="458" t="s">
        <v>44</v>
      </c>
      <c r="B7" s="227" t="s">
        <v>1406</v>
      </c>
    </row>
    <row r="8" spans="1:3" ht="54" customHeight="1" x14ac:dyDescent="0.25">
      <c r="A8" s="226" t="s">
        <v>246</v>
      </c>
      <c r="B8" s="226" t="s">
        <v>886</v>
      </c>
    </row>
    <row r="9" spans="1:3" ht="21" customHeight="1" x14ac:dyDescent="0.25">
      <c r="A9" s="227" t="s">
        <v>866</v>
      </c>
      <c r="B9" s="227" t="s">
        <v>1364</v>
      </c>
    </row>
    <row r="10" spans="1:3" ht="31.2" x14ac:dyDescent="0.25">
      <c r="A10" s="232" t="s">
        <v>108</v>
      </c>
      <c r="B10" s="228" t="s">
        <v>867</v>
      </c>
    </row>
    <row r="11" spans="1:3" ht="66" customHeight="1" x14ac:dyDescent="0.25">
      <c r="A11" s="226" t="s">
        <v>240</v>
      </c>
      <c r="B11" s="226" t="s">
        <v>857</v>
      </c>
    </row>
    <row r="12" spans="1:3" ht="78" x14ac:dyDescent="0.25">
      <c r="A12" s="229" t="s">
        <v>241</v>
      </c>
      <c r="B12" s="229" t="s">
        <v>955</v>
      </c>
    </row>
    <row r="13" spans="1:3" ht="36" customHeight="1" x14ac:dyDescent="0.25">
      <c r="A13" s="231" t="s">
        <v>242</v>
      </c>
      <c r="B13" s="304" t="s">
        <v>405</v>
      </c>
    </row>
    <row r="14" spans="1:3" ht="66.75" customHeight="1" x14ac:dyDescent="0.25">
      <c r="A14" s="227" t="s">
        <v>243</v>
      </c>
      <c r="B14" s="277" t="s">
        <v>937</v>
      </c>
      <c r="C14" s="126"/>
    </row>
    <row r="15" spans="1:3" ht="84" customHeight="1" x14ac:dyDescent="0.25">
      <c r="A15" s="227" t="s">
        <v>244</v>
      </c>
      <c r="B15" s="277" t="s">
        <v>1367</v>
      </c>
    </row>
    <row r="16" spans="1:3" ht="21.75" customHeight="1" x14ac:dyDescent="0.25">
      <c r="A16" s="227" t="s">
        <v>38</v>
      </c>
      <c r="B16" s="227" t="s">
        <v>858</v>
      </c>
    </row>
    <row r="17" spans="1:2" ht="52.5" customHeight="1" x14ac:dyDescent="0.25">
      <c r="A17" s="226" t="s">
        <v>30</v>
      </c>
      <c r="B17" s="226" t="s">
        <v>1456</v>
      </c>
    </row>
    <row r="18" spans="1:2" ht="57.75" customHeight="1" x14ac:dyDescent="0.25">
      <c r="A18" s="458" t="s">
        <v>237</v>
      </c>
      <c r="B18" s="458" t="s">
        <v>1308</v>
      </c>
    </row>
    <row r="19" spans="1:2" ht="48" customHeight="1" x14ac:dyDescent="0.25">
      <c r="A19" s="426" t="s">
        <v>1309</v>
      </c>
      <c r="B19" s="1162" t="s">
        <v>1544</v>
      </c>
    </row>
    <row r="20" spans="1:2" ht="33" customHeight="1" x14ac:dyDescent="0.25">
      <c r="A20" s="346" t="s">
        <v>326</v>
      </c>
      <c r="B20" s="346" t="s">
        <v>275</v>
      </c>
    </row>
    <row r="21" spans="1:2" ht="17.25" customHeight="1" x14ac:dyDescent="0.25">
      <c r="A21" s="458" t="s">
        <v>1133</v>
      </c>
      <c r="B21" s="458" t="s">
        <v>1135</v>
      </c>
    </row>
    <row r="22" spans="1:2" ht="31.2" x14ac:dyDescent="0.25">
      <c r="A22" s="458" t="s">
        <v>1115</v>
      </c>
      <c r="B22" s="458" t="s">
        <v>1134</v>
      </c>
    </row>
    <row r="23" spans="1:2" ht="18" customHeight="1" x14ac:dyDescent="0.25">
      <c r="A23" s="458" t="s">
        <v>890</v>
      </c>
      <c r="B23" s="458" t="s">
        <v>1136</v>
      </c>
    </row>
    <row r="24" spans="1:2" ht="20.25" customHeight="1" x14ac:dyDescent="0.25">
      <c r="A24" s="458" t="s">
        <v>1116</v>
      </c>
      <c r="B24" s="458" t="s">
        <v>891</v>
      </c>
    </row>
    <row r="25" spans="1:2" ht="19.5" customHeight="1" x14ac:dyDescent="0.25">
      <c r="A25" s="458" t="s">
        <v>1151</v>
      </c>
      <c r="B25" s="425" t="s">
        <v>1311</v>
      </c>
    </row>
    <row r="26" spans="1:2" ht="21" customHeight="1" x14ac:dyDescent="0.25">
      <c r="A26" s="458" t="s">
        <v>1141</v>
      </c>
      <c r="B26" s="458" t="s">
        <v>1312</v>
      </c>
    </row>
    <row r="27" spans="1:2" ht="36" customHeight="1" x14ac:dyDescent="0.25">
      <c r="A27" s="458" t="s">
        <v>1142</v>
      </c>
      <c r="B27" s="458" t="s">
        <v>1143</v>
      </c>
    </row>
    <row r="28" spans="1:2" ht="55.5" customHeight="1" x14ac:dyDescent="0.25">
      <c r="A28" s="226" t="s">
        <v>22</v>
      </c>
      <c r="B28" s="226" t="s">
        <v>1457</v>
      </c>
    </row>
    <row r="29" spans="1:2" ht="73.5" customHeight="1" x14ac:dyDescent="0.25">
      <c r="A29" s="458" t="s">
        <v>238</v>
      </c>
      <c r="B29" s="458" t="s">
        <v>1310</v>
      </c>
    </row>
    <row r="30" spans="1:2" ht="48.75" customHeight="1" x14ac:dyDescent="0.25">
      <c r="A30" s="426" t="s">
        <v>1313</v>
      </c>
      <c r="B30" s="1162" t="s">
        <v>1545</v>
      </c>
    </row>
    <row r="31" spans="1:2" ht="35.25" customHeight="1" x14ac:dyDescent="0.25">
      <c r="A31" s="226" t="s">
        <v>176</v>
      </c>
      <c r="B31" s="226" t="s">
        <v>688</v>
      </c>
    </row>
    <row r="32" spans="1:2" s="117" customFormat="1" ht="213.6" customHeight="1" x14ac:dyDescent="0.25">
      <c r="A32" s="458" t="s">
        <v>375</v>
      </c>
      <c r="B32" s="227" t="s">
        <v>925</v>
      </c>
    </row>
    <row r="33" spans="1:3" ht="31.2" x14ac:dyDescent="0.25">
      <c r="A33" s="231" t="s">
        <v>276</v>
      </c>
      <c r="B33" s="310" t="s">
        <v>1368</v>
      </c>
    </row>
    <row r="34" spans="1:3" ht="78" x14ac:dyDescent="0.25">
      <c r="A34" s="227" t="s">
        <v>277</v>
      </c>
      <c r="B34" s="227" t="s">
        <v>222</v>
      </c>
      <c r="C34" s="344"/>
    </row>
    <row r="35" spans="1:3" ht="31.2" x14ac:dyDescent="0.25">
      <c r="A35" s="231" t="s">
        <v>278</v>
      </c>
      <c r="B35" s="231" t="s">
        <v>169</v>
      </c>
    </row>
    <row r="36" spans="1:3" ht="18" customHeight="1" x14ac:dyDescent="0.25">
      <c r="A36" s="231" t="s">
        <v>279</v>
      </c>
      <c r="B36" s="231" t="s">
        <v>170</v>
      </c>
    </row>
    <row r="37" spans="1:3" ht="18" customHeight="1" x14ac:dyDescent="0.25">
      <c r="A37" s="231" t="s">
        <v>280</v>
      </c>
      <c r="B37" s="231" t="s">
        <v>193</v>
      </c>
    </row>
    <row r="38" spans="1:3" ht="17.25" customHeight="1" x14ac:dyDescent="0.25">
      <c r="A38" s="231" t="s">
        <v>281</v>
      </c>
      <c r="B38" s="231" t="s">
        <v>846</v>
      </c>
    </row>
    <row r="39" spans="1:3" ht="78" x14ac:dyDescent="0.25">
      <c r="A39" s="231" t="s">
        <v>340</v>
      </c>
      <c r="B39" s="231" t="s">
        <v>1314</v>
      </c>
    </row>
    <row r="40" spans="1:3" ht="36.75" customHeight="1" x14ac:dyDescent="0.25">
      <c r="A40" s="231" t="s">
        <v>171</v>
      </c>
      <c r="B40" s="231" t="s">
        <v>1315</v>
      </c>
    </row>
    <row r="41" spans="1:3" ht="45" customHeight="1" x14ac:dyDescent="0.25">
      <c r="A41" s="231" t="s">
        <v>172</v>
      </c>
      <c r="B41" s="231" t="s">
        <v>1316</v>
      </c>
    </row>
    <row r="42" spans="1:3" ht="62.25" customHeight="1" x14ac:dyDescent="0.25">
      <c r="A42" s="231" t="s">
        <v>173</v>
      </c>
      <c r="B42" s="227" t="s">
        <v>1146</v>
      </c>
      <c r="C42" s="344"/>
    </row>
    <row r="43" spans="1:3" ht="31.2" x14ac:dyDescent="0.25">
      <c r="A43" s="231" t="s">
        <v>174</v>
      </c>
      <c r="B43" s="231" t="s">
        <v>859</v>
      </c>
    </row>
    <row r="44" spans="1:3" ht="20.25" customHeight="1" x14ac:dyDescent="0.25">
      <c r="A44" s="227" t="s">
        <v>175</v>
      </c>
      <c r="B44" s="227" t="s">
        <v>81</v>
      </c>
    </row>
    <row r="45" spans="1:3" ht="30" customHeight="1" x14ac:dyDescent="0.25">
      <c r="A45" s="346" t="s">
        <v>1317</v>
      </c>
      <c r="B45" s="346" t="s">
        <v>1145</v>
      </c>
    </row>
    <row r="46" spans="1:3" ht="33.75" customHeight="1" x14ac:dyDescent="0.25">
      <c r="A46" s="227" t="s">
        <v>23</v>
      </c>
      <c r="B46" s="227" t="s">
        <v>1407</v>
      </c>
    </row>
    <row r="47" spans="1:3" ht="65.25" customHeight="1" x14ac:dyDescent="0.25">
      <c r="A47" s="231" t="s">
        <v>960</v>
      </c>
      <c r="B47" s="231" t="s">
        <v>1408</v>
      </c>
    </row>
    <row r="48" spans="1:3" ht="105" customHeight="1" x14ac:dyDescent="0.25">
      <c r="A48" s="227" t="s">
        <v>868</v>
      </c>
      <c r="B48" s="230" t="s">
        <v>1411</v>
      </c>
    </row>
    <row r="49" spans="1:2" ht="48" customHeight="1" x14ac:dyDescent="0.25">
      <c r="A49" s="231" t="s">
        <v>961</v>
      </c>
      <c r="B49" s="231" t="s">
        <v>1412</v>
      </c>
    </row>
    <row r="50" spans="1:2" ht="25.5" customHeight="1" x14ac:dyDescent="0.25">
      <c r="A50" s="230" t="s">
        <v>239</v>
      </c>
      <c r="B50" s="230" t="s">
        <v>962</v>
      </c>
    </row>
    <row r="51" spans="1:2" ht="36" customHeight="1" x14ac:dyDescent="0.25">
      <c r="A51" s="401" t="s">
        <v>46</v>
      </c>
      <c r="B51" s="401" t="s">
        <v>1409</v>
      </c>
    </row>
    <row r="52" spans="1:2" ht="34.5" customHeight="1" x14ac:dyDescent="0.25">
      <c r="A52" s="401" t="s">
        <v>964</v>
      </c>
      <c r="B52" s="401" t="s">
        <v>1410</v>
      </c>
    </row>
    <row r="53" spans="1:2" ht="33.75" customHeight="1" x14ac:dyDescent="0.25">
      <c r="A53" s="226" t="s">
        <v>282</v>
      </c>
      <c r="B53" s="226" t="s">
        <v>290</v>
      </c>
    </row>
    <row r="54" spans="1:2" ht="31.2" x14ac:dyDescent="0.25">
      <c r="A54" s="277" t="s">
        <v>1085</v>
      </c>
      <c r="B54" s="277" t="s">
        <v>1413</v>
      </c>
    </row>
    <row r="55" spans="1:2" ht="33" customHeight="1" x14ac:dyDescent="0.25">
      <c r="A55" s="227" t="s">
        <v>194</v>
      </c>
      <c r="B55" s="227" t="s">
        <v>860</v>
      </c>
    </row>
    <row r="56" spans="1:2" ht="62.4" x14ac:dyDescent="0.25">
      <c r="A56" s="226" t="s">
        <v>24</v>
      </c>
      <c r="B56" s="226" t="s">
        <v>926</v>
      </c>
    </row>
    <row r="57" spans="1:2" x14ac:dyDescent="0.25">
      <c r="A57" s="231" t="s">
        <v>436</v>
      </c>
      <c r="B57" s="310" t="s">
        <v>936</v>
      </c>
    </row>
    <row r="58" spans="1:2" ht="31.2" x14ac:dyDescent="0.25">
      <c r="A58" s="227" t="s">
        <v>83</v>
      </c>
      <c r="B58" s="227" t="s">
        <v>195</v>
      </c>
    </row>
    <row r="59" spans="1:2" ht="18.600000000000001" customHeight="1" x14ac:dyDescent="0.25">
      <c r="A59" s="231" t="s">
        <v>877</v>
      </c>
      <c r="B59" s="231" t="s">
        <v>1369</v>
      </c>
    </row>
    <row r="60" spans="1:2" ht="50.25" customHeight="1" x14ac:dyDescent="0.25">
      <c r="A60" s="226" t="s">
        <v>325</v>
      </c>
      <c r="B60" s="226" t="s">
        <v>927</v>
      </c>
    </row>
    <row r="61" spans="1:2" s="117" customFormat="1" ht="31.2" x14ac:dyDescent="0.25">
      <c r="A61" s="226" t="s">
        <v>219</v>
      </c>
      <c r="B61" s="226" t="s">
        <v>928</v>
      </c>
    </row>
    <row r="62" spans="1:2" s="117" customFormat="1" x14ac:dyDescent="0.25">
      <c r="A62" s="346" t="s">
        <v>400</v>
      </c>
      <c r="B62" s="346" t="s">
        <v>1428</v>
      </c>
    </row>
    <row r="63" spans="1:2" s="117" customFormat="1" ht="31.2" x14ac:dyDescent="0.25">
      <c r="A63" s="277" t="s">
        <v>291</v>
      </c>
      <c r="B63" s="277" t="s">
        <v>196</v>
      </c>
    </row>
    <row r="64" spans="1:2" s="117" customFormat="1" ht="31.2" x14ac:dyDescent="0.25">
      <c r="A64" s="310" t="s">
        <v>432</v>
      </c>
      <c r="B64" s="310" t="s">
        <v>1414</v>
      </c>
    </row>
    <row r="65" spans="1:3" s="117" customFormat="1" ht="34.200000000000003" x14ac:dyDescent="0.25">
      <c r="A65" s="310" t="s">
        <v>935</v>
      </c>
      <c r="B65" s="311" t="s">
        <v>862</v>
      </c>
    </row>
    <row r="66" spans="1:3" s="117" customFormat="1" ht="22.5" customHeight="1" x14ac:dyDescent="0.25">
      <c r="A66" s="310" t="s">
        <v>944</v>
      </c>
      <c r="B66" s="311" t="s">
        <v>863</v>
      </c>
    </row>
    <row r="67" spans="1:3" ht="46.8" x14ac:dyDescent="0.25">
      <c r="A67" s="226" t="s">
        <v>25</v>
      </c>
      <c r="B67" s="226" t="s">
        <v>209</v>
      </c>
    </row>
    <row r="68" spans="1:3" ht="31.2" x14ac:dyDescent="0.25">
      <c r="A68" s="227" t="s">
        <v>153</v>
      </c>
      <c r="B68" s="227" t="s">
        <v>154</v>
      </c>
    </row>
    <row r="69" spans="1:3" ht="46.8" x14ac:dyDescent="0.25">
      <c r="A69" s="310" t="s">
        <v>901</v>
      </c>
      <c r="B69" s="310" t="s">
        <v>1318</v>
      </c>
    </row>
    <row r="70" spans="1:3" ht="46.8" x14ac:dyDescent="0.25">
      <c r="A70" s="310" t="s">
        <v>902</v>
      </c>
      <c r="B70" s="310" t="s">
        <v>1416</v>
      </c>
      <c r="C70" s="451"/>
    </row>
    <row r="71" spans="1:3" ht="46.8" x14ac:dyDescent="0.25">
      <c r="A71" s="277" t="s">
        <v>152</v>
      </c>
      <c r="B71" s="277" t="s">
        <v>1415</v>
      </c>
    </row>
    <row r="72" spans="1:3" ht="46.8" x14ac:dyDescent="0.25">
      <c r="A72" s="310" t="s">
        <v>903</v>
      </c>
      <c r="B72" s="277" t="s">
        <v>923</v>
      </c>
    </row>
    <row r="73" spans="1:3" s="121" customFormat="1" ht="31.2" x14ac:dyDescent="0.25">
      <c r="A73" s="226" t="s">
        <v>26</v>
      </c>
      <c r="B73" s="226" t="s">
        <v>1319</v>
      </c>
    </row>
    <row r="74" spans="1:3" s="117" customFormat="1" ht="31.2" x14ac:dyDescent="0.25">
      <c r="A74" s="227" t="s">
        <v>220</v>
      </c>
      <c r="B74" s="227" t="s">
        <v>221</v>
      </c>
    </row>
    <row r="75" spans="1:3" ht="31.2" x14ac:dyDescent="0.25">
      <c r="A75" s="227" t="s">
        <v>1417</v>
      </c>
      <c r="B75" s="227" t="s">
        <v>1320</v>
      </c>
      <c r="C75" s="466"/>
    </row>
    <row r="76" spans="1:3" ht="34.5" customHeight="1" x14ac:dyDescent="0.25">
      <c r="A76" s="226" t="s">
        <v>376</v>
      </c>
      <c r="B76" s="226" t="s">
        <v>1321</v>
      </c>
      <c r="C76" s="466"/>
    </row>
    <row r="77" spans="1:3" ht="34.5" customHeight="1" x14ac:dyDescent="0.25">
      <c r="A77" s="277" t="s">
        <v>358</v>
      </c>
      <c r="B77" s="277" t="s">
        <v>1418</v>
      </c>
      <c r="C77" s="466"/>
    </row>
    <row r="78" spans="1:3" ht="21" customHeight="1" x14ac:dyDescent="0.25">
      <c r="A78" s="227" t="s">
        <v>377</v>
      </c>
      <c r="B78" s="227" t="s">
        <v>1149</v>
      </c>
      <c r="C78" s="466"/>
    </row>
    <row r="79" spans="1:3" ht="53.25" customHeight="1" x14ac:dyDescent="0.25">
      <c r="A79" s="231" t="s">
        <v>39</v>
      </c>
      <c r="B79" s="231" t="s">
        <v>234</v>
      </c>
    </row>
    <row r="80" spans="1:3" ht="36" customHeight="1" x14ac:dyDescent="0.25">
      <c r="A80" s="227" t="s">
        <v>80</v>
      </c>
      <c r="B80" s="227" t="s">
        <v>1322</v>
      </c>
    </row>
    <row r="81" spans="1:2" ht="33.75" customHeight="1" x14ac:dyDescent="0.25">
      <c r="A81" s="290" t="s">
        <v>864</v>
      </c>
      <c r="B81" s="310" t="s">
        <v>1419</v>
      </c>
    </row>
    <row r="82" spans="1:2" ht="84.75" customHeight="1" x14ac:dyDescent="0.25">
      <c r="A82" s="226" t="s">
        <v>177</v>
      </c>
      <c r="B82" s="226" t="s">
        <v>1365</v>
      </c>
    </row>
    <row r="83" spans="1:2" ht="18" customHeight="1" x14ac:dyDescent="0.25">
      <c r="A83" s="227" t="s">
        <v>87</v>
      </c>
      <c r="B83" s="227" t="s">
        <v>1420</v>
      </c>
    </row>
    <row r="84" spans="1:2" ht="19.5" customHeight="1" x14ac:dyDescent="0.25">
      <c r="A84" s="231" t="s">
        <v>341</v>
      </c>
      <c r="B84" s="231" t="s">
        <v>45</v>
      </c>
    </row>
    <row r="85" spans="1:2" ht="21" customHeight="1" x14ac:dyDescent="0.25">
      <c r="A85" s="231" t="s">
        <v>86</v>
      </c>
      <c r="B85" s="231" t="s">
        <v>342</v>
      </c>
    </row>
    <row r="86" spans="1:2" ht="25.5" customHeight="1" x14ac:dyDescent="0.25">
      <c r="A86" s="231" t="s">
        <v>343</v>
      </c>
      <c r="B86" s="231" t="s">
        <v>359</v>
      </c>
    </row>
    <row r="87" spans="1:2" ht="35.25" customHeight="1" x14ac:dyDescent="0.25">
      <c r="A87" s="231" t="s">
        <v>58</v>
      </c>
      <c r="B87" s="231" t="s">
        <v>59</v>
      </c>
    </row>
    <row r="88" spans="1:2" ht="35.25" customHeight="1" x14ac:dyDescent="0.25">
      <c r="A88" s="231" t="s">
        <v>60</v>
      </c>
      <c r="B88" s="231" t="s">
        <v>61</v>
      </c>
    </row>
    <row r="89" spans="1:2" ht="46.8" x14ac:dyDescent="0.25">
      <c r="A89" s="227" t="s">
        <v>62</v>
      </c>
      <c r="B89" s="227" t="s">
        <v>305</v>
      </c>
    </row>
    <row r="90" spans="1:2" ht="31.2" x14ac:dyDescent="0.25">
      <c r="A90" s="227" t="s">
        <v>53</v>
      </c>
      <c r="B90" s="227" t="s">
        <v>1421</v>
      </c>
    </row>
    <row r="91" spans="1:2" ht="61.5" customHeight="1" x14ac:dyDescent="0.25">
      <c r="A91" s="226" t="s">
        <v>179</v>
      </c>
      <c r="B91" s="226" t="s">
        <v>1323</v>
      </c>
    </row>
    <row r="92" spans="1:2" s="106" customFormat="1" ht="49.5" customHeight="1" x14ac:dyDescent="0.25">
      <c r="A92" s="231" t="s">
        <v>1150</v>
      </c>
      <c r="B92" s="231" t="s">
        <v>1324</v>
      </c>
    </row>
    <row r="93" spans="1:2" ht="130.5" customHeight="1" x14ac:dyDescent="0.25">
      <c r="A93" s="226" t="s">
        <v>378</v>
      </c>
      <c r="B93" s="226" t="s">
        <v>1422</v>
      </c>
    </row>
    <row r="94" spans="1:2" ht="49.5" customHeight="1" x14ac:dyDescent="0.25">
      <c r="A94" s="226" t="s">
        <v>283</v>
      </c>
      <c r="B94" s="226" t="s">
        <v>1423</v>
      </c>
    </row>
    <row r="95" spans="1:2" ht="37.5" customHeight="1" x14ac:dyDescent="0.25">
      <c r="A95" s="521" t="s">
        <v>1087</v>
      </c>
      <c r="B95" s="521" t="s">
        <v>1424</v>
      </c>
    </row>
    <row r="96" spans="1:2" ht="31.2" x14ac:dyDescent="0.25">
      <c r="A96" s="226" t="s">
        <v>40</v>
      </c>
      <c r="B96" s="226" t="s">
        <v>1082</v>
      </c>
    </row>
    <row r="97" spans="1:2" ht="62.4" x14ac:dyDescent="0.25">
      <c r="A97" s="521" t="s">
        <v>1152</v>
      </c>
      <c r="B97" s="521" t="s">
        <v>1425</v>
      </c>
    </row>
    <row r="98" spans="1:2" ht="62.4" x14ac:dyDescent="0.25">
      <c r="A98" s="521" t="s">
        <v>1086</v>
      </c>
      <c r="B98" s="521" t="s">
        <v>1426</v>
      </c>
    </row>
    <row r="99" spans="1:2" ht="66.75" customHeight="1" x14ac:dyDescent="0.25">
      <c r="A99" s="226" t="s">
        <v>312</v>
      </c>
      <c r="B99" s="346" t="s">
        <v>948</v>
      </c>
    </row>
    <row r="100" spans="1:2" ht="31.2" x14ac:dyDescent="0.25">
      <c r="A100" s="226" t="s">
        <v>658</v>
      </c>
      <c r="B100" s="226" t="s">
        <v>894</v>
      </c>
    </row>
    <row r="101" spans="1:2" ht="31.2" x14ac:dyDescent="0.25">
      <c r="A101" s="226" t="s">
        <v>659</v>
      </c>
      <c r="B101" s="226" t="s">
        <v>1427</v>
      </c>
    </row>
    <row r="102" spans="1:2" ht="31.2" x14ac:dyDescent="0.25">
      <c r="A102" s="226" t="s">
        <v>660</v>
      </c>
      <c r="B102" s="226" t="s">
        <v>1153</v>
      </c>
    </row>
    <row r="103" spans="1:2" ht="31.2" x14ac:dyDescent="0.25">
      <c r="A103" s="226" t="s">
        <v>661</v>
      </c>
      <c r="B103" s="226" t="s">
        <v>1154</v>
      </c>
    </row>
  </sheetData>
  <mergeCells count="1">
    <mergeCell ref="A1:B1"/>
  </mergeCells>
  <phoneticPr fontId="7"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8"/>
  <sheetViews>
    <sheetView zoomScale="75" zoomScaleNormal="75" workbookViewId="0">
      <pane xSplit="3" ySplit="5" topLeftCell="D6" activePane="bottomRight" state="frozen"/>
      <selection pane="topRight" activeCell="D1" sqref="D1"/>
      <selection pane="bottomLeft" activeCell="A6" sqref="A6"/>
      <selection pane="bottomRight" activeCell="H22" sqref="H22"/>
    </sheetView>
  </sheetViews>
  <sheetFormatPr defaultColWidth="9.109375" defaultRowHeight="13.2" x14ac:dyDescent="0.25"/>
  <cols>
    <col min="1" max="1" width="3.5546875" style="170" customWidth="1"/>
    <col min="2" max="2" width="59.44140625" style="170" customWidth="1"/>
    <col min="3" max="3" width="7.44140625" style="172" customWidth="1"/>
    <col min="4" max="6" width="16.44140625" style="173" bestFit="1" customWidth="1"/>
    <col min="7" max="7" width="17.44140625" style="173" customWidth="1"/>
    <col min="8" max="16384" width="9.109375" style="170"/>
  </cols>
  <sheetData>
    <row r="1" spans="1:7" ht="35.25" customHeight="1" x14ac:dyDescent="0.25">
      <c r="A1" s="1104" t="s">
        <v>1254</v>
      </c>
      <c r="B1" s="1105"/>
      <c r="C1" s="1105"/>
      <c r="D1" s="1105"/>
      <c r="E1" s="1105"/>
      <c r="F1" s="1105"/>
      <c r="G1" s="1106"/>
    </row>
    <row r="2" spans="1:7" ht="30" customHeight="1" thickBot="1" x14ac:dyDescent="0.3">
      <c r="A2" s="1101" t="s">
        <v>1470</v>
      </c>
      <c r="B2" s="1102"/>
      <c r="C2" s="1102"/>
      <c r="D2" s="1102"/>
      <c r="E2" s="1102"/>
      <c r="F2" s="1102"/>
      <c r="G2" s="1103"/>
    </row>
    <row r="3" spans="1:7" ht="57.75" customHeight="1" x14ac:dyDescent="0.25">
      <c r="A3" s="1107" t="s">
        <v>564</v>
      </c>
      <c r="B3" s="1108"/>
      <c r="C3" s="1108" t="s">
        <v>612</v>
      </c>
      <c r="D3" s="1111" t="s">
        <v>613</v>
      </c>
      <c r="E3" s="1111"/>
      <c r="F3" s="1111"/>
      <c r="G3" s="306" t="s">
        <v>614</v>
      </c>
    </row>
    <row r="4" spans="1:7" ht="16.2" thickBot="1" x14ac:dyDescent="0.3">
      <c r="A4" s="1109"/>
      <c r="B4" s="1110"/>
      <c r="C4" s="1110"/>
      <c r="D4" s="252" t="s">
        <v>560</v>
      </c>
      <c r="E4" s="252" t="s">
        <v>561</v>
      </c>
      <c r="F4" s="252" t="s">
        <v>562</v>
      </c>
      <c r="G4" s="253" t="s">
        <v>562</v>
      </c>
    </row>
    <row r="5" spans="1:7" ht="26.25" customHeight="1" thickBot="1" x14ac:dyDescent="0.35">
      <c r="A5" s="1112" t="s">
        <v>615</v>
      </c>
      <c r="B5" s="1113"/>
      <c r="C5" s="308" t="s">
        <v>616</v>
      </c>
      <c r="D5" s="309">
        <v>1</v>
      </c>
      <c r="E5" s="254">
        <v>2</v>
      </c>
      <c r="F5" s="254">
        <v>3</v>
      </c>
      <c r="G5" s="255">
        <v>4</v>
      </c>
    </row>
    <row r="6" spans="1:7" ht="15.9" customHeight="1" x14ac:dyDescent="0.3">
      <c r="A6" s="1097" t="s">
        <v>689</v>
      </c>
      <c r="B6" s="1098"/>
      <c r="C6" s="307" t="s">
        <v>444</v>
      </c>
      <c r="D6" s="820">
        <f>D7+D14+D26</f>
        <v>37460413.350000001</v>
      </c>
      <c r="E6" s="820">
        <f>E7+E14+E26</f>
        <v>13459139.180000002</v>
      </c>
      <c r="F6" s="820">
        <f>F7+F14+F26</f>
        <v>24001274.170000006</v>
      </c>
      <c r="G6" s="821">
        <f>G7+G14+G26</f>
        <v>22605545.98</v>
      </c>
    </row>
    <row r="7" spans="1:7" ht="15.9" customHeight="1" x14ac:dyDescent="0.3">
      <c r="A7" s="202" t="s">
        <v>617</v>
      </c>
      <c r="B7" s="196" t="s">
        <v>980</v>
      </c>
      <c r="C7" s="197" t="s">
        <v>446</v>
      </c>
      <c r="D7" s="51">
        <f>D8+D9+D10+D11+D12+D13</f>
        <v>3405574.1100000003</v>
      </c>
      <c r="E7" s="51">
        <f>E8+E9+E10+E11+E12+E13</f>
        <v>2876950.42</v>
      </c>
      <c r="F7" s="51">
        <f>F8+F9+F10+F11+F12+F13</f>
        <v>528623.68999999994</v>
      </c>
      <c r="G7" s="52">
        <f>G8+G9+G10+G11+G12+G13</f>
        <v>231709.52</v>
      </c>
    </row>
    <row r="8" spans="1:7" ht="31.2" x14ac:dyDescent="0.3">
      <c r="A8" s="1099"/>
      <c r="B8" s="198" t="s">
        <v>618</v>
      </c>
      <c r="C8" s="199" t="s">
        <v>448</v>
      </c>
      <c r="D8" s="822">
        <v>0</v>
      </c>
      <c r="E8" s="808">
        <v>0</v>
      </c>
      <c r="F8" s="808">
        <v>0</v>
      </c>
      <c r="G8" s="823">
        <v>0</v>
      </c>
    </row>
    <row r="9" spans="1:7" ht="15.9" customHeight="1" x14ac:dyDescent="0.3">
      <c r="A9" s="1100"/>
      <c r="B9" s="198" t="s">
        <v>619</v>
      </c>
      <c r="C9" s="199" t="s">
        <v>450</v>
      </c>
      <c r="D9" s="808">
        <v>3400638.72</v>
      </c>
      <c r="E9" s="808">
        <v>2872015.03</v>
      </c>
      <c r="F9" s="808">
        <v>528623.68999999994</v>
      </c>
      <c r="G9" s="823">
        <v>220933.52</v>
      </c>
    </row>
    <row r="10" spans="1:7" ht="15.9" customHeight="1" x14ac:dyDescent="0.3">
      <c r="A10" s="1100"/>
      <c r="B10" s="198" t="s">
        <v>620</v>
      </c>
      <c r="C10" s="199" t="s">
        <v>451</v>
      </c>
      <c r="D10" s="808">
        <v>0</v>
      </c>
      <c r="E10" s="808">
        <v>0</v>
      </c>
      <c r="F10" s="808">
        <v>0</v>
      </c>
      <c r="G10" s="823">
        <v>0</v>
      </c>
    </row>
    <row r="11" spans="1:7" ht="31.2" x14ac:dyDescent="0.3">
      <c r="A11" s="1100"/>
      <c r="B11" s="198" t="s">
        <v>621</v>
      </c>
      <c r="C11" s="199" t="s">
        <v>453</v>
      </c>
      <c r="D11" s="808">
        <v>4935.3900000000003</v>
      </c>
      <c r="E11" s="808">
        <v>4935.3900000000003</v>
      </c>
      <c r="F11" s="808">
        <v>0</v>
      </c>
      <c r="G11" s="823">
        <v>0</v>
      </c>
    </row>
    <row r="12" spans="1:7" ht="15.6" x14ac:dyDescent="0.3">
      <c r="A12" s="1100"/>
      <c r="B12" s="198" t="s">
        <v>687</v>
      </c>
      <c r="C12" s="199" t="s">
        <v>455</v>
      </c>
      <c r="D12" s="808">
        <v>0</v>
      </c>
      <c r="E12" s="808">
        <v>0</v>
      </c>
      <c r="F12" s="808">
        <v>0</v>
      </c>
      <c r="G12" s="823">
        <v>10776</v>
      </c>
    </row>
    <row r="13" spans="1:7" ht="31.2" x14ac:dyDescent="0.3">
      <c r="A13" s="1100"/>
      <c r="B13" s="198" t="s">
        <v>622</v>
      </c>
      <c r="C13" s="199" t="s">
        <v>457</v>
      </c>
      <c r="D13" s="808">
        <v>0</v>
      </c>
      <c r="E13" s="808">
        <v>0</v>
      </c>
      <c r="F13" s="808">
        <v>0</v>
      </c>
      <c r="G13" s="823">
        <v>0</v>
      </c>
    </row>
    <row r="14" spans="1:7" ht="15.9" customHeight="1" x14ac:dyDescent="0.3">
      <c r="A14" s="202" t="s">
        <v>623</v>
      </c>
      <c r="B14" s="200" t="s">
        <v>981</v>
      </c>
      <c r="C14" s="197" t="s">
        <v>459</v>
      </c>
      <c r="D14" s="51">
        <f>SUM(D15:D25)</f>
        <v>34054839.240000002</v>
      </c>
      <c r="E14" s="51">
        <f>SUM(E15:E25)</f>
        <v>10582188.760000002</v>
      </c>
      <c r="F14" s="51">
        <f>SUM(F15:F25)</f>
        <v>23472650.480000004</v>
      </c>
      <c r="G14" s="52">
        <f>SUM(G15:G25)</f>
        <v>22373836.460000001</v>
      </c>
    </row>
    <row r="15" spans="1:7" ht="15.9" customHeight="1" x14ac:dyDescent="0.3">
      <c r="A15" s="203"/>
      <c r="B15" s="201" t="s">
        <v>624</v>
      </c>
      <c r="C15" s="199" t="s">
        <v>461</v>
      </c>
      <c r="D15" s="808">
        <v>342269.11</v>
      </c>
      <c r="E15" s="808">
        <v>0</v>
      </c>
      <c r="F15" s="808">
        <v>342269.11</v>
      </c>
      <c r="G15" s="823">
        <v>341028.11</v>
      </c>
    </row>
    <row r="16" spans="1:7" ht="15.9" customHeight="1" x14ac:dyDescent="0.3">
      <c r="A16" s="203"/>
      <c r="B16" s="201" t="s">
        <v>625</v>
      </c>
      <c r="C16" s="199" t="s">
        <v>463</v>
      </c>
      <c r="D16" s="808">
        <v>112880.44</v>
      </c>
      <c r="E16" s="808">
        <v>0</v>
      </c>
      <c r="F16" s="808">
        <v>112880.44</v>
      </c>
      <c r="G16" s="823">
        <v>112696.49</v>
      </c>
    </row>
    <row r="17" spans="1:7" ht="15.9" customHeight="1" x14ac:dyDescent="0.3">
      <c r="A17" s="203"/>
      <c r="B17" s="201" t="s">
        <v>626</v>
      </c>
      <c r="C17" s="199" t="s">
        <v>465</v>
      </c>
      <c r="D17" s="808">
        <v>26384884.260000002</v>
      </c>
      <c r="E17" s="808">
        <v>5424833.4100000001</v>
      </c>
      <c r="F17" s="808">
        <v>20960050.850000001</v>
      </c>
      <c r="G17" s="823">
        <v>11961500.939999999</v>
      </c>
    </row>
    <row r="18" spans="1:7" ht="31.2" x14ac:dyDescent="0.3">
      <c r="A18" s="203"/>
      <c r="B18" s="201" t="s">
        <v>853</v>
      </c>
      <c r="C18" s="199" t="s">
        <v>467</v>
      </c>
      <c r="D18" s="808">
        <v>5763890</v>
      </c>
      <c r="E18" s="808">
        <v>3980476.37</v>
      </c>
      <c r="F18" s="808">
        <v>1783413.63</v>
      </c>
      <c r="G18" s="823">
        <v>743433.31</v>
      </c>
    </row>
    <row r="19" spans="1:7" ht="15.9" customHeight="1" x14ac:dyDescent="0.3">
      <c r="A19" s="203"/>
      <c r="B19" s="201" t="s">
        <v>627</v>
      </c>
      <c r="C19" s="199" t="s">
        <v>469</v>
      </c>
      <c r="D19" s="808">
        <v>143587.12</v>
      </c>
      <c r="E19" s="808">
        <v>89486.84</v>
      </c>
      <c r="F19" s="808">
        <v>54100.28</v>
      </c>
      <c r="G19" s="823">
        <v>79072.28</v>
      </c>
    </row>
    <row r="20" spans="1:7" ht="15.6" x14ac:dyDescent="0.3">
      <c r="A20" s="203"/>
      <c r="B20" s="201" t="s">
        <v>628</v>
      </c>
      <c r="C20" s="199" t="s">
        <v>471</v>
      </c>
      <c r="D20" s="808">
        <v>0</v>
      </c>
      <c r="E20" s="808">
        <v>0</v>
      </c>
      <c r="F20" s="808">
        <v>0</v>
      </c>
      <c r="G20" s="823">
        <v>0</v>
      </c>
    </row>
    <row r="21" spans="1:7" ht="15.9" customHeight="1" x14ac:dyDescent="0.3">
      <c r="A21" s="203"/>
      <c r="B21" s="201" t="s">
        <v>629</v>
      </c>
      <c r="C21" s="199" t="s">
        <v>473</v>
      </c>
      <c r="D21" s="808">
        <v>0</v>
      </c>
      <c r="E21" s="808">
        <v>0</v>
      </c>
      <c r="F21" s="808">
        <v>0</v>
      </c>
      <c r="G21" s="823">
        <v>0</v>
      </c>
    </row>
    <row r="22" spans="1:7" ht="15.6" x14ac:dyDescent="0.3">
      <c r="A22" s="203"/>
      <c r="B22" s="201" t="s">
        <v>630</v>
      </c>
      <c r="C22" s="199" t="s">
        <v>475</v>
      </c>
      <c r="D22" s="808">
        <v>1087392.1399999999</v>
      </c>
      <c r="E22" s="808">
        <v>1087392.1399999999</v>
      </c>
      <c r="F22" s="808">
        <v>0</v>
      </c>
      <c r="G22" s="823">
        <v>0</v>
      </c>
    </row>
    <row r="23" spans="1:7" ht="15.6" x14ac:dyDescent="0.3">
      <c r="A23" s="203"/>
      <c r="B23" s="201" t="s">
        <v>631</v>
      </c>
      <c r="C23" s="199" t="s">
        <v>477</v>
      </c>
      <c r="D23" s="808">
        <v>0</v>
      </c>
      <c r="E23" s="808">
        <v>0</v>
      </c>
      <c r="F23" s="808">
        <v>0</v>
      </c>
      <c r="G23" s="823">
        <v>0</v>
      </c>
    </row>
    <row r="24" spans="1:7" ht="15.6" x14ac:dyDescent="0.3">
      <c r="A24" s="203"/>
      <c r="B24" s="413" t="s">
        <v>632</v>
      </c>
      <c r="C24" s="199" t="s">
        <v>479</v>
      </c>
      <c r="D24" s="808">
        <v>219936.17</v>
      </c>
      <c r="E24" s="808">
        <v>0</v>
      </c>
      <c r="F24" s="808">
        <v>219936.17</v>
      </c>
      <c r="G24" s="823">
        <v>9136105.3300000001</v>
      </c>
    </row>
    <row r="25" spans="1:7" ht="31.2" x14ac:dyDescent="0.3">
      <c r="A25" s="204"/>
      <c r="B25" s="413" t="s">
        <v>633</v>
      </c>
      <c r="C25" s="199" t="s">
        <v>481</v>
      </c>
      <c r="D25" s="808">
        <v>0</v>
      </c>
      <c r="E25" s="808">
        <v>0</v>
      </c>
      <c r="F25" s="808">
        <v>0</v>
      </c>
      <c r="G25" s="823">
        <v>0</v>
      </c>
    </row>
    <row r="26" spans="1:7" ht="15.9" customHeight="1" x14ac:dyDescent="0.3">
      <c r="A26" s="202" t="s">
        <v>634</v>
      </c>
      <c r="B26" s="414" t="s">
        <v>982</v>
      </c>
      <c r="C26" s="197" t="s">
        <v>483</v>
      </c>
      <c r="D26" s="51">
        <f>SUM(D27:D33)</f>
        <v>0</v>
      </c>
      <c r="E26" s="51">
        <f>SUM(E27:E33)</f>
        <v>0</v>
      </c>
      <c r="F26" s="51">
        <f>SUM(F27:F33)</f>
        <v>0</v>
      </c>
      <c r="G26" s="52">
        <f>SUM(G27:G33)</f>
        <v>0</v>
      </c>
    </row>
    <row r="27" spans="1:7" ht="31.2" x14ac:dyDescent="0.3">
      <c r="A27" s="203"/>
      <c r="B27" s="413" t="s">
        <v>1054</v>
      </c>
      <c r="C27" s="199" t="s">
        <v>485</v>
      </c>
      <c r="D27" s="808">
        <v>0</v>
      </c>
      <c r="E27" s="808">
        <v>0</v>
      </c>
      <c r="F27" s="808">
        <v>0</v>
      </c>
      <c r="G27" s="823">
        <v>0</v>
      </c>
    </row>
    <row r="28" spans="1:7" ht="31.2" x14ac:dyDescent="0.3">
      <c r="A28" s="203"/>
      <c r="B28" s="413" t="s">
        <v>1055</v>
      </c>
      <c r="C28" s="199" t="s">
        <v>487</v>
      </c>
      <c r="D28" s="808">
        <v>0</v>
      </c>
      <c r="E28" s="808">
        <v>0</v>
      </c>
      <c r="F28" s="808">
        <v>0</v>
      </c>
      <c r="G28" s="823">
        <v>0</v>
      </c>
    </row>
    <row r="29" spans="1:7" ht="15.6" x14ac:dyDescent="0.3">
      <c r="A29" s="203"/>
      <c r="B29" s="413" t="s">
        <v>1056</v>
      </c>
      <c r="C29" s="199" t="s">
        <v>489</v>
      </c>
      <c r="D29" s="808">
        <v>0</v>
      </c>
      <c r="E29" s="808">
        <v>0</v>
      </c>
      <c r="F29" s="808">
        <v>0</v>
      </c>
      <c r="G29" s="823">
        <v>0</v>
      </c>
    </row>
    <row r="30" spans="1:7" ht="31.2" x14ac:dyDescent="0.3">
      <c r="A30" s="203"/>
      <c r="B30" s="413" t="s">
        <v>635</v>
      </c>
      <c r="C30" s="199" t="s">
        <v>491</v>
      </c>
      <c r="D30" s="808">
        <v>0</v>
      </c>
      <c r="E30" s="808">
        <v>0</v>
      </c>
      <c r="F30" s="808">
        <v>0</v>
      </c>
      <c r="G30" s="823">
        <v>0</v>
      </c>
    </row>
    <row r="31" spans="1:7" ht="20.25" customHeight="1" x14ac:dyDescent="0.3">
      <c r="A31" s="203"/>
      <c r="B31" s="415" t="s">
        <v>1057</v>
      </c>
      <c r="C31" s="199" t="s">
        <v>493</v>
      </c>
      <c r="D31" s="808">
        <v>0</v>
      </c>
      <c r="E31" s="808">
        <v>0</v>
      </c>
      <c r="F31" s="808">
        <v>0</v>
      </c>
      <c r="G31" s="823">
        <v>0</v>
      </c>
    </row>
    <row r="32" spans="1:7" ht="15.6" x14ac:dyDescent="0.3">
      <c r="A32" s="204"/>
      <c r="B32" s="413" t="s">
        <v>636</v>
      </c>
      <c r="C32" s="199" t="s">
        <v>495</v>
      </c>
      <c r="D32" s="808">
        <v>0</v>
      </c>
      <c r="E32" s="808">
        <v>0</v>
      </c>
      <c r="F32" s="808">
        <v>0</v>
      </c>
      <c r="G32" s="823">
        <v>0</v>
      </c>
    </row>
    <row r="33" spans="1:7" ht="19.5" customHeight="1" thickBot="1" x14ac:dyDescent="0.35">
      <c r="A33" s="362"/>
      <c r="B33" s="416" t="s">
        <v>1058</v>
      </c>
      <c r="C33" s="363" t="s">
        <v>497</v>
      </c>
      <c r="D33" s="824">
        <v>0</v>
      </c>
      <c r="E33" s="824">
        <v>0</v>
      </c>
      <c r="F33" s="824">
        <v>0</v>
      </c>
      <c r="G33" s="825">
        <v>0</v>
      </c>
    </row>
    <row r="34" spans="1:7" s="172" customFormat="1" ht="18" customHeight="1" x14ac:dyDescent="0.25">
      <c r="A34" s="171"/>
      <c r="B34" s="171"/>
      <c r="D34" s="173"/>
      <c r="E34" s="173"/>
      <c r="F34" s="173"/>
      <c r="G34" s="173"/>
    </row>
    <row r="35" spans="1:7" s="172" customFormat="1" ht="18" customHeight="1" x14ac:dyDescent="0.25">
      <c r="A35" s="171"/>
      <c r="B35" s="171"/>
      <c r="D35" s="173"/>
      <c r="E35" s="173"/>
      <c r="F35" s="173"/>
      <c r="G35" s="173"/>
    </row>
    <row r="36" spans="1:7" s="172" customFormat="1" ht="18" customHeight="1" x14ac:dyDescent="0.25">
      <c r="A36" s="171"/>
      <c r="B36" s="171"/>
      <c r="D36" s="173"/>
      <c r="E36" s="173"/>
      <c r="F36" s="173"/>
      <c r="G36" s="173"/>
    </row>
    <row r="37" spans="1:7" s="172" customFormat="1" ht="18" customHeight="1" x14ac:dyDescent="0.25">
      <c r="A37" s="171"/>
      <c r="B37" s="171"/>
      <c r="D37" s="173"/>
      <c r="E37" s="173"/>
      <c r="F37" s="173"/>
      <c r="G37" s="173"/>
    </row>
    <row r="38" spans="1:7" s="172" customFormat="1" ht="18" customHeight="1" x14ac:dyDescent="0.25">
      <c r="A38" s="171"/>
      <c r="B38" s="171"/>
      <c r="D38" s="173"/>
      <c r="E38" s="173"/>
      <c r="F38" s="173"/>
      <c r="G38" s="173"/>
    </row>
    <row r="39" spans="1:7" s="172" customFormat="1" ht="18" customHeight="1" x14ac:dyDescent="0.25">
      <c r="A39" s="171"/>
      <c r="B39" s="171"/>
      <c r="D39" s="173"/>
      <c r="E39" s="173"/>
      <c r="F39" s="173"/>
      <c r="G39" s="173"/>
    </row>
    <row r="40" spans="1:7" s="172" customFormat="1" ht="18" customHeight="1" x14ac:dyDescent="0.25">
      <c r="A40" s="171"/>
      <c r="B40" s="171"/>
      <c r="D40" s="173"/>
      <c r="E40" s="173"/>
      <c r="F40" s="173"/>
      <c r="G40" s="173"/>
    </row>
    <row r="41" spans="1:7" s="172" customFormat="1" ht="18" customHeight="1" x14ac:dyDescent="0.25">
      <c r="A41" s="171"/>
      <c r="B41" s="171"/>
      <c r="D41" s="173"/>
      <c r="E41" s="173"/>
      <c r="F41" s="173"/>
      <c r="G41" s="173"/>
    </row>
    <row r="42" spans="1:7" s="172" customFormat="1" ht="18" customHeight="1" x14ac:dyDescent="0.25">
      <c r="A42" s="170"/>
      <c r="B42" s="170"/>
      <c r="D42" s="173"/>
      <c r="E42" s="173"/>
      <c r="F42" s="173"/>
      <c r="G42" s="173"/>
    </row>
    <row r="43" spans="1:7" s="172" customFormat="1" ht="18" customHeight="1" x14ac:dyDescent="0.25">
      <c r="A43" s="170"/>
      <c r="B43" s="170"/>
      <c r="D43" s="173"/>
      <c r="E43" s="173"/>
      <c r="F43" s="173"/>
      <c r="G43" s="173"/>
    </row>
    <row r="44" spans="1:7" s="172" customFormat="1" ht="18" customHeight="1" x14ac:dyDescent="0.25">
      <c r="A44" s="170"/>
      <c r="B44" s="170"/>
      <c r="D44" s="173"/>
      <c r="E44" s="173"/>
      <c r="F44" s="173"/>
      <c r="G44" s="173"/>
    </row>
    <row r="45" spans="1:7" s="172" customFormat="1" ht="18" customHeight="1" x14ac:dyDescent="0.25">
      <c r="A45" s="170"/>
      <c r="B45" s="170"/>
      <c r="D45" s="173"/>
      <c r="E45" s="173"/>
      <c r="F45" s="173"/>
      <c r="G45" s="173"/>
    </row>
    <row r="46" spans="1:7" s="172" customFormat="1" ht="18" customHeight="1" x14ac:dyDescent="0.25">
      <c r="A46" s="170"/>
      <c r="B46" s="170"/>
      <c r="D46" s="173"/>
      <c r="E46" s="173"/>
      <c r="F46" s="173"/>
      <c r="G46" s="173"/>
    </row>
    <row r="47" spans="1:7" s="172" customFormat="1" ht="18" customHeight="1" x14ac:dyDescent="0.25">
      <c r="A47" s="170"/>
      <c r="B47" s="170"/>
      <c r="D47" s="173"/>
      <c r="E47" s="173"/>
      <c r="F47" s="173"/>
      <c r="G47" s="173"/>
    </row>
    <row r="48" spans="1:7" s="172" customFormat="1" ht="18" customHeight="1" x14ac:dyDescent="0.25">
      <c r="A48" s="170"/>
      <c r="B48" s="170"/>
      <c r="D48" s="173"/>
      <c r="E48" s="173"/>
      <c r="F48" s="173"/>
      <c r="G48" s="173"/>
    </row>
  </sheetData>
  <mergeCells count="8">
    <mergeCell ref="A6:B6"/>
    <mergeCell ref="A8:A13"/>
    <mergeCell ref="A2:G2"/>
    <mergeCell ref="A1:G1"/>
    <mergeCell ref="A3:B4"/>
    <mergeCell ref="C3:C4"/>
    <mergeCell ref="D3:F3"/>
    <mergeCell ref="A5:B5"/>
  </mergeCells>
  <pageMargins left="0.35433070866141736" right="0.35433070866141736" top="0.98425196850393704" bottom="0.98425196850393704" header="0.51181102362204722" footer="0.51181102362204722"/>
  <pageSetup paperSize="9" scale="7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6"/>
  <sheetViews>
    <sheetView zoomScale="75" zoomScaleNormal="75" workbookViewId="0">
      <pane xSplit="3" ySplit="5" topLeftCell="D6" activePane="bottomRight" state="frozen"/>
      <selection pane="topRight" activeCell="D1" sqref="D1"/>
      <selection pane="bottomLeft" activeCell="A6" sqref="A6"/>
      <selection pane="bottomRight" activeCell="H21" sqref="H21"/>
    </sheetView>
  </sheetViews>
  <sheetFormatPr defaultColWidth="9.109375" defaultRowHeight="13.2" x14ac:dyDescent="0.25"/>
  <cols>
    <col min="1" max="1" width="2.44140625" style="174" customWidth="1"/>
    <col min="2" max="2" width="54.33203125" style="174" customWidth="1"/>
    <col min="3" max="3" width="7.44140625" style="174" customWidth="1"/>
    <col min="4" max="6" width="16.44140625" style="177" bestFit="1" customWidth="1"/>
    <col min="7" max="7" width="17.6640625" style="177" customWidth="1"/>
    <col min="8" max="16384" width="9.109375" style="174"/>
  </cols>
  <sheetData>
    <row r="1" spans="1:7" ht="24.75" customHeight="1" thickBot="1" x14ac:dyDescent="0.3">
      <c r="A1" s="1021" t="s">
        <v>1255</v>
      </c>
      <c r="B1" s="1022"/>
      <c r="C1" s="1022"/>
      <c r="D1" s="1022"/>
      <c r="E1" s="1022"/>
      <c r="F1" s="1022"/>
      <c r="G1" s="1023"/>
    </row>
    <row r="2" spans="1:7" ht="33" customHeight="1" x14ac:dyDescent="0.25">
      <c r="A2" s="1116" t="s">
        <v>1470</v>
      </c>
      <c r="B2" s="1117"/>
      <c r="C2" s="1117"/>
      <c r="D2" s="1117"/>
      <c r="E2" s="1117"/>
      <c r="F2" s="1117"/>
      <c r="G2" s="1118"/>
    </row>
    <row r="3" spans="1:7" ht="61.5" customHeight="1" x14ac:dyDescent="0.25">
      <c r="A3" s="1123" t="s">
        <v>564</v>
      </c>
      <c r="B3" s="1124"/>
      <c r="C3" s="1124"/>
      <c r="D3" s="1127" t="s">
        <v>637</v>
      </c>
      <c r="E3" s="1127"/>
      <c r="F3" s="1127"/>
      <c r="G3" s="205" t="s">
        <v>614</v>
      </c>
    </row>
    <row r="4" spans="1:7" ht="16.2" thickBot="1" x14ac:dyDescent="0.3">
      <c r="A4" s="1125"/>
      <c r="B4" s="1126"/>
      <c r="C4" s="1126"/>
      <c r="D4" s="247" t="s">
        <v>560</v>
      </c>
      <c r="E4" s="247" t="s">
        <v>561</v>
      </c>
      <c r="F4" s="247" t="s">
        <v>562</v>
      </c>
      <c r="G4" s="248" t="s">
        <v>562</v>
      </c>
    </row>
    <row r="5" spans="1:7" ht="21.75" customHeight="1" thickBot="1" x14ac:dyDescent="0.3">
      <c r="A5" s="1128" t="s">
        <v>615</v>
      </c>
      <c r="B5" s="1129"/>
      <c r="C5" s="249" t="s">
        <v>616</v>
      </c>
      <c r="D5" s="250">
        <v>1</v>
      </c>
      <c r="E5" s="250">
        <v>2</v>
      </c>
      <c r="F5" s="250">
        <v>3</v>
      </c>
      <c r="G5" s="251">
        <v>4</v>
      </c>
    </row>
    <row r="6" spans="1:7" ht="15.9" customHeight="1" x14ac:dyDescent="0.25">
      <c r="A6" s="1130" t="s">
        <v>979</v>
      </c>
      <c r="B6" s="1131"/>
      <c r="C6" s="378" t="s">
        <v>499</v>
      </c>
      <c r="D6" s="820">
        <f>D7+D14+D19+D28</f>
        <v>8563880</v>
      </c>
      <c r="E6" s="820">
        <f>E7+E14+E19+E28</f>
        <v>0</v>
      </c>
      <c r="F6" s="820">
        <f>F7+F14+F19+F28</f>
        <v>8563880</v>
      </c>
      <c r="G6" s="821">
        <f>G7+G14+G19+G28</f>
        <v>8271880.7400000002</v>
      </c>
    </row>
    <row r="7" spans="1:7" ht="15.9" customHeight="1" x14ac:dyDescent="0.25">
      <c r="A7" s="209" t="s">
        <v>617</v>
      </c>
      <c r="B7" s="417" t="s">
        <v>638</v>
      </c>
      <c r="C7" s="379" t="s">
        <v>501</v>
      </c>
      <c r="D7" s="51">
        <f>SUM(D8:D13)</f>
        <v>277740.32</v>
      </c>
      <c r="E7" s="51">
        <f>SUM(E8:E13)</f>
        <v>0</v>
      </c>
      <c r="F7" s="51">
        <f>SUM(F8:F13)</f>
        <v>277740.32</v>
      </c>
      <c r="G7" s="52">
        <f>SUM(G8:G13)</f>
        <v>266225.67</v>
      </c>
    </row>
    <row r="8" spans="1:7" ht="15.9" customHeight="1" x14ac:dyDescent="0.3">
      <c r="A8" s="1120"/>
      <c r="B8" s="418" t="s">
        <v>639</v>
      </c>
      <c r="C8" s="380" t="s">
        <v>503</v>
      </c>
      <c r="D8" s="826">
        <v>16608.62</v>
      </c>
      <c r="E8" s="827">
        <v>0</v>
      </c>
      <c r="F8" s="826">
        <v>16608.62</v>
      </c>
      <c r="G8" s="828">
        <v>20580.43</v>
      </c>
    </row>
    <row r="9" spans="1:7" ht="31.2" x14ac:dyDescent="0.3">
      <c r="A9" s="1132"/>
      <c r="B9" s="418" t="s">
        <v>640</v>
      </c>
      <c r="C9" s="380" t="s">
        <v>505</v>
      </c>
      <c r="D9" s="826">
        <v>0</v>
      </c>
      <c r="E9" s="827">
        <v>0</v>
      </c>
      <c r="F9" s="826">
        <v>0</v>
      </c>
      <c r="G9" s="828">
        <v>0</v>
      </c>
    </row>
    <row r="10" spans="1:7" ht="15.9" customHeight="1" x14ac:dyDescent="0.3">
      <c r="A10" s="1132"/>
      <c r="B10" s="418" t="s">
        <v>641</v>
      </c>
      <c r="C10" s="380" t="s">
        <v>507</v>
      </c>
      <c r="D10" s="826">
        <v>0</v>
      </c>
      <c r="E10" s="827">
        <v>0</v>
      </c>
      <c r="F10" s="826">
        <v>0</v>
      </c>
      <c r="G10" s="828">
        <v>0</v>
      </c>
    </row>
    <row r="11" spans="1:7" ht="15.9" customHeight="1" x14ac:dyDescent="0.3">
      <c r="A11" s="1132"/>
      <c r="B11" s="418" t="s">
        <v>642</v>
      </c>
      <c r="C11" s="380" t="s">
        <v>509</v>
      </c>
      <c r="D11" s="826">
        <v>0</v>
      </c>
      <c r="E11" s="827">
        <v>0</v>
      </c>
      <c r="F11" s="826">
        <v>0</v>
      </c>
      <c r="G11" s="828">
        <v>0</v>
      </c>
    </row>
    <row r="12" spans="1:7" ht="15.9" customHeight="1" x14ac:dyDescent="0.3">
      <c r="A12" s="1132"/>
      <c r="B12" s="418" t="s">
        <v>643</v>
      </c>
      <c r="C12" s="380" t="s">
        <v>511</v>
      </c>
      <c r="D12" s="826">
        <v>261131.7</v>
      </c>
      <c r="E12" s="827">
        <v>0</v>
      </c>
      <c r="F12" s="826">
        <v>261131.7</v>
      </c>
      <c r="G12" s="828">
        <v>245645.24</v>
      </c>
    </row>
    <row r="13" spans="1:7" ht="31.2" x14ac:dyDescent="0.3">
      <c r="A13" s="1132"/>
      <c r="B13" s="418" t="s">
        <v>1080</v>
      </c>
      <c r="C13" s="380" t="s">
        <v>513</v>
      </c>
      <c r="D13" s="826">
        <v>0</v>
      </c>
      <c r="E13" s="827">
        <v>0</v>
      </c>
      <c r="F13" s="826">
        <v>0</v>
      </c>
      <c r="G13" s="828">
        <v>0</v>
      </c>
    </row>
    <row r="14" spans="1:7" ht="15.9" customHeight="1" x14ac:dyDescent="0.25">
      <c r="A14" s="213" t="s">
        <v>623</v>
      </c>
      <c r="B14" s="417" t="s">
        <v>978</v>
      </c>
      <c r="C14" s="381" t="s">
        <v>515</v>
      </c>
      <c r="D14" s="51">
        <f>SUM(D15:D18)</f>
        <v>0</v>
      </c>
      <c r="E14" s="51">
        <f>SUM(E15:E18)</f>
        <v>0</v>
      </c>
      <c r="F14" s="51">
        <f>SUM(F15:F18)</f>
        <v>0</v>
      </c>
      <c r="G14" s="52">
        <f>SUM(G15:G18)</f>
        <v>0</v>
      </c>
    </row>
    <row r="15" spans="1:7" ht="31.2" x14ac:dyDescent="0.3">
      <c r="A15" s="1119"/>
      <c r="B15" s="391" t="s">
        <v>1109</v>
      </c>
      <c r="C15" s="380" t="s">
        <v>517</v>
      </c>
      <c r="D15" s="826">
        <v>0</v>
      </c>
      <c r="E15" s="827">
        <v>0</v>
      </c>
      <c r="F15" s="826">
        <v>0</v>
      </c>
      <c r="G15" s="828">
        <v>0</v>
      </c>
    </row>
    <row r="16" spans="1:7" ht="15.6" x14ac:dyDescent="0.3">
      <c r="A16" s="1119"/>
      <c r="B16" s="418" t="s">
        <v>644</v>
      </c>
      <c r="C16" s="380" t="s">
        <v>519</v>
      </c>
      <c r="D16" s="826">
        <v>0</v>
      </c>
      <c r="E16" s="827">
        <v>0</v>
      </c>
      <c r="F16" s="826">
        <v>0</v>
      </c>
      <c r="G16" s="828">
        <v>0</v>
      </c>
    </row>
    <row r="17" spans="1:7" ht="18" customHeight="1" x14ac:dyDescent="0.3">
      <c r="A17" s="1119"/>
      <c r="B17" s="418" t="s">
        <v>969</v>
      </c>
      <c r="C17" s="380" t="s">
        <v>521</v>
      </c>
      <c r="D17" s="826">
        <v>0</v>
      </c>
      <c r="E17" s="827">
        <v>0</v>
      </c>
      <c r="F17" s="826">
        <v>0</v>
      </c>
      <c r="G17" s="828">
        <v>0</v>
      </c>
    </row>
    <row r="18" spans="1:7" ht="31.2" x14ac:dyDescent="0.3">
      <c r="A18" s="1120"/>
      <c r="B18" s="418" t="s">
        <v>889</v>
      </c>
      <c r="C18" s="380" t="s">
        <v>523</v>
      </c>
      <c r="D18" s="826">
        <v>0</v>
      </c>
      <c r="E18" s="827">
        <v>0</v>
      </c>
      <c r="F18" s="826">
        <v>0</v>
      </c>
      <c r="G18" s="828">
        <v>0</v>
      </c>
    </row>
    <row r="19" spans="1:7" ht="15.9" customHeight="1" x14ac:dyDescent="0.25">
      <c r="A19" s="215" t="s">
        <v>634</v>
      </c>
      <c r="B19" s="417" t="s">
        <v>977</v>
      </c>
      <c r="C19" s="381" t="s">
        <v>525</v>
      </c>
      <c r="D19" s="51">
        <f>SUM(D20:D27)</f>
        <v>24549.170000000002</v>
      </c>
      <c r="E19" s="51">
        <f>SUM(E20:E27)</f>
        <v>0</v>
      </c>
      <c r="F19" s="51">
        <f>SUM(F20:F27)</f>
        <v>24549.170000000002</v>
      </c>
      <c r="G19" s="52">
        <f>SUM(G20:G27)</f>
        <v>24887.03</v>
      </c>
    </row>
    <row r="20" spans="1:7" ht="31.2" x14ac:dyDescent="0.3">
      <c r="A20" s="1119"/>
      <c r="B20" s="391" t="s">
        <v>645</v>
      </c>
      <c r="C20" s="380" t="s">
        <v>527</v>
      </c>
      <c r="D20" s="826">
        <v>19604.240000000002</v>
      </c>
      <c r="E20" s="827">
        <v>0</v>
      </c>
      <c r="F20" s="826">
        <v>19604.240000000002</v>
      </c>
      <c r="G20" s="828">
        <v>19072.03</v>
      </c>
    </row>
    <row r="21" spans="1:7" ht="15.9" customHeight="1" x14ac:dyDescent="0.3">
      <c r="A21" s="1119"/>
      <c r="B21" s="418" t="s">
        <v>644</v>
      </c>
      <c r="C21" s="380" t="s">
        <v>528</v>
      </c>
      <c r="D21" s="826">
        <v>0</v>
      </c>
      <c r="E21" s="827">
        <v>0</v>
      </c>
      <c r="F21" s="826">
        <v>0</v>
      </c>
      <c r="G21" s="828">
        <v>0</v>
      </c>
    </row>
    <row r="22" spans="1:7" ht="15.9" customHeight="1" x14ac:dyDescent="0.3">
      <c r="A22" s="1119"/>
      <c r="B22" s="418" t="s">
        <v>646</v>
      </c>
      <c r="C22" s="380" t="s">
        <v>530</v>
      </c>
      <c r="D22" s="826">
        <v>0</v>
      </c>
      <c r="E22" s="827">
        <v>0</v>
      </c>
      <c r="F22" s="826">
        <v>0</v>
      </c>
      <c r="G22" s="828">
        <v>0</v>
      </c>
    </row>
    <row r="23" spans="1:7" ht="15.6" x14ac:dyDescent="0.3">
      <c r="A23" s="1119"/>
      <c r="B23" s="418" t="s">
        <v>647</v>
      </c>
      <c r="C23" s="380" t="s">
        <v>532</v>
      </c>
      <c r="D23" s="826">
        <v>2504.73</v>
      </c>
      <c r="E23" s="827">
        <v>0</v>
      </c>
      <c r="F23" s="826">
        <v>2504.73</v>
      </c>
      <c r="G23" s="828">
        <v>3916.52</v>
      </c>
    </row>
    <row r="24" spans="1:7" ht="31.2" x14ac:dyDescent="0.3">
      <c r="A24" s="1119"/>
      <c r="B24" s="418" t="s">
        <v>1059</v>
      </c>
      <c r="C24" s="380" t="s">
        <v>534</v>
      </c>
      <c r="D24" s="826">
        <v>0</v>
      </c>
      <c r="E24" s="827">
        <v>0</v>
      </c>
      <c r="F24" s="826">
        <v>0</v>
      </c>
      <c r="G24" s="828">
        <v>0</v>
      </c>
    </row>
    <row r="25" spans="1:7" ht="15.75" customHeight="1" x14ac:dyDescent="0.3">
      <c r="A25" s="1119"/>
      <c r="B25" s="418" t="s">
        <v>970</v>
      </c>
      <c r="C25" s="380" t="s">
        <v>535</v>
      </c>
      <c r="D25" s="826">
        <v>0</v>
      </c>
      <c r="E25" s="827">
        <v>0</v>
      </c>
      <c r="F25" s="826">
        <v>0</v>
      </c>
      <c r="G25" s="828">
        <v>0</v>
      </c>
    </row>
    <row r="26" spans="1:7" ht="15.9" customHeight="1" x14ac:dyDescent="0.3">
      <c r="A26" s="1120"/>
      <c r="B26" s="418" t="s">
        <v>971</v>
      </c>
      <c r="C26" s="380" t="s">
        <v>537</v>
      </c>
      <c r="D26" s="826">
        <v>0</v>
      </c>
      <c r="E26" s="827">
        <v>0</v>
      </c>
      <c r="F26" s="826">
        <v>0</v>
      </c>
      <c r="G26" s="828">
        <v>0</v>
      </c>
    </row>
    <row r="27" spans="1:7" ht="31.2" x14ac:dyDescent="0.3">
      <c r="A27" s="211"/>
      <c r="B27" s="418" t="s">
        <v>889</v>
      </c>
      <c r="C27" s="380" t="s">
        <v>538</v>
      </c>
      <c r="D27" s="826">
        <v>2440.1999999999998</v>
      </c>
      <c r="E27" s="827">
        <v>0</v>
      </c>
      <c r="F27" s="826">
        <v>2440.1999999999998</v>
      </c>
      <c r="G27" s="828">
        <v>1898.48</v>
      </c>
    </row>
    <row r="28" spans="1:7" ht="15.9" customHeight="1" x14ac:dyDescent="0.25">
      <c r="A28" s="215" t="s">
        <v>648</v>
      </c>
      <c r="B28" s="417" t="s">
        <v>976</v>
      </c>
      <c r="C28" s="381" t="s">
        <v>540</v>
      </c>
      <c r="D28" s="51">
        <f>SUM(D29:D33)</f>
        <v>8261590.5099999998</v>
      </c>
      <c r="E28" s="51">
        <f>SUM(E29:E33)</f>
        <v>0</v>
      </c>
      <c r="F28" s="51">
        <f>SUM(F29:F33)</f>
        <v>8261590.5099999998</v>
      </c>
      <c r="G28" s="52">
        <f>SUM(G29:G33)</f>
        <v>7980768.04</v>
      </c>
    </row>
    <row r="29" spans="1:7" ht="15.9" customHeight="1" x14ac:dyDescent="0.3">
      <c r="A29" s="1119"/>
      <c r="B29" s="391" t="s">
        <v>649</v>
      </c>
      <c r="C29" s="380" t="s">
        <v>542</v>
      </c>
      <c r="D29" s="826">
        <v>6468</v>
      </c>
      <c r="E29" s="827">
        <v>0</v>
      </c>
      <c r="F29" s="826">
        <v>6468</v>
      </c>
      <c r="G29" s="828">
        <v>8106</v>
      </c>
    </row>
    <row r="30" spans="1:7" ht="15.9" customHeight="1" x14ac:dyDescent="0.3">
      <c r="A30" s="1119"/>
      <c r="B30" s="212" t="s">
        <v>972</v>
      </c>
      <c r="C30" s="380" t="s">
        <v>544</v>
      </c>
      <c r="D30" s="826">
        <v>8255122.5099999998</v>
      </c>
      <c r="E30" s="827">
        <v>0</v>
      </c>
      <c r="F30" s="826">
        <v>8255122.5099999998</v>
      </c>
      <c r="G30" s="828">
        <v>7972662.04</v>
      </c>
    </row>
    <row r="31" spans="1:7" ht="18.75" customHeight="1" x14ac:dyDescent="0.3">
      <c r="A31" s="1119"/>
      <c r="B31" s="212" t="s">
        <v>650</v>
      </c>
      <c r="C31" s="380" t="s">
        <v>546</v>
      </c>
      <c r="D31" s="826">
        <v>0</v>
      </c>
      <c r="E31" s="827">
        <v>0</v>
      </c>
      <c r="F31" s="826">
        <v>0</v>
      </c>
      <c r="G31" s="828">
        <v>0</v>
      </c>
    </row>
    <row r="32" spans="1:7" ht="31.2" x14ac:dyDescent="0.3">
      <c r="A32" s="1119"/>
      <c r="B32" s="212" t="s">
        <v>547</v>
      </c>
      <c r="C32" s="380" t="s">
        <v>548</v>
      </c>
      <c r="D32" s="826">
        <v>0</v>
      </c>
      <c r="E32" s="827">
        <v>0</v>
      </c>
      <c r="F32" s="826">
        <v>0</v>
      </c>
      <c r="G32" s="828">
        <v>0</v>
      </c>
    </row>
    <row r="33" spans="1:7" ht="17.25" customHeight="1" thickBot="1" x14ac:dyDescent="0.35">
      <c r="A33" s="1119"/>
      <c r="B33" s="438" t="s">
        <v>973</v>
      </c>
      <c r="C33" s="382" t="s">
        <v>550</v>
      </c>
      <c r="D33" s="829">
        <v>0</v>
      </c>
      <c r="E33" s="830">
        <v>0</v>
      </c>
      <c r="F33" s="829">
        <v>0</v>
      </c>
      <c r="G33" s="828">
        <v>0</v>
      </c>
    </row>
    <row r="34" spans="1:7" ht="33" customHeight="1" thickBot="1" x14ac:dyDescent="0.3">
      <c r="A34" s="1121" t="s">
        <v>974</v>
      </c>
      <c r="B34" s="1122"/>
      <c r="C34" s="383" t="s">
        <v>552</v>
      </c>
      <c r="D34" s="818">
        <f>D35+D36</f>
        <v>64954.270000000004</v>
      </c>
      <c r="E34" s="818">
        <f>E35+E36</f>
        <v>0</v>
      </c>
      <c r="F34" s="818">
        <f>F35+F36</f>
        <v>64954.270000000004</v>
      </c>
      <c r="G34" s="664">
        <f>G35+G36</f>
        <v>61544.77</v>
      </c>
    </row>
    <row r="35" spans="1:7" ht="18" customHeight="1" x14ac:dyDescent="0.3">
      <c r="A35" s="1133" t="s">
        <v>617</v>
      </c>
      <c r="B35" s="214" t="s">
        <v>651</v>
      </c>
      <c r="C35" s="384" t="s">
        <v>554</v>
      </c>
      <c r="D35" s="831">
        <v>64849.37</v>
      </c>
      <c r="E35" s="832">
        <v>0</v>
      </c>
      <c r="F35" s="831">
        <v>64849.37</v>
      </c>
      <c r="G35" s="833">
        <v>61262.85</v>
      </c>
    </row>
    <row r="36" spans="1:7" ht="18" customHeight="1" thickBot="1" x14ac:dyDescent="0.35">
      <c r="A36" s="1134"/>
      <c r="B36" s="216" t="s">
        <v>652</v>
      </c>
      <c r="C36" s="382" t="s">
        <v>556</v>
      </c>
      <c r="D36" s="829">
        <v>104.9</v>
      </c>
      <c r="E36" s="830">
        <v>0</v>
      </c>
      <c r="F36" s="829">
        <v>104.9</v>
      </c>
      <c r="G36" s="834">
        <v>281.92</v>
      </c>
    </row>
    <row r="37" spans="1:7" ht="18" customHeight="1" thickBot="1" x14ac:dyDescent="0.3">
      <c r="A37" s="1114" t="s">
        <v>975</v>
      </c>
      <c r="B37" s="1115"/>
      <c r="C37" s="385" t="s">
        <v>558</v>
      </c>
      <c r="D37" s="818">
        <f>T24a_Aktíva_1!D6+T24b_Aktíva_2!D6+T24b_Aktíva_2!D34</f>
        <v>46089247.620000005</v>
      </c>
      <c r="E37" s="818">
        <f>T24a_Aktíva_1!E6+T24b_Aktíva_2!E6+T24b_Aktíva_2!E34</f>
        <v>13459139.180000002</v>
      </c>
      <c r="F37" s="818">
        <f>T24a_Aktíva_1!F6+T24b_Aktíva_2!F6+T24b_Aktíva_2!F34</f>
        <v>32630108.440000005</v>
      </c>
      <c r="G37" s="664">
        <f>T24a_Aktíva_1!G6+T24b_Aktíva_2!G6+T24b_Aktíva_2!G34</f>
        <v>30938971.489999998</v>
      </c>
    </row>
    <row r="38" spans="1:7" ht="18" customHeight="1" x14ac:dyDescent="0.25">
      <c r="A38" s="175"/>
      <c r="B38" s="175"/>
      <c r="C38" s="176"/>
    </row>
    <row r="39" spans="1:7" ht="18" customHeight="1" x14ac:dyDescent="0.25">
      <c r="A39" s="175"/>
      <c r="B39" s="175"/>
      <c r="C39" s="176"/>
    </row>
    <row r="40" spans="1:7" ht="18" customHeight="1" x14ac:dyDescent="0.25"/>
    <row r="41" spans="1:7" ht="18" customHeight="1" x14ac:dyDescent="0.25"/>
    <row r="42" spans="1:7" ht="18" customHeight="1" x14ac:dyDescent="0.25"/>
    <row r="43" spans="1:7" ht="18" customHeight="1" x14ac:dyDescent="0.25"/>
    <row r="44" spans="1:7" ht="18" customHeight="1" x14ac:dyDescent="0.25"/>
    <row r="45" spans="1:7" ht="18" customHeight="1" x14ac:dyDescent="0.25"/>
    <row r="46" spans="1:7" ht="18" customHeight="1" x14ac:dyDescent="0.25"/>
  </sheetData>
  <mergeCells count="14">
    <mergeCell ref="A37:B37"/>
    <mergeCell ref="A2:G2"/>
    <mergeCell ref="A1:G1"/>
    <mergeCell ref="A15:A18"/>
    <mergeCell ref="A20:A26"/>
    <mergeCell ref="A29:A33"/>
    <mergeCell ref="A34:B34"/>
    <mergeCell ref="A3:B4"/>
    <mergeCell ref="C3:C4"/>
    <mergeCell ref="D3:F3"/>
    <mergeCell ref="A5:B5"/>
    <mergeCell ref="A6:B6"/>
    <mergeCell ref="A8:A13"/>
    <mergeCell ref="A35:A36"/>
  </mergeCells>
  <pageMargins left="0.39370078740157483" right="0.35433070866141736" top="0.52" bottom="0.98425196850393704" header="0.51181102362204722" footer="0.51181102362204722"/>
  <pageSetup paperSize="9" scale="7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4"/>
  <sheetViews>
    <sheetView zoomScale="75" zoomScaleNormal="75" workbookViewId="0">
      <pane xSplit="5" ySplit="5" topLeftCell="F6" activePane="bottomRight" state="frozen"/>
      <selection pane="topRight" activeCell="F1" sqref="F1"/>
      <selection pane="bottomLeft" activeCell="A6" sqref="A6"/>
      <selection pane="bottomRight" activeCell="I34" sqref="I34"/>
    </sheetView>
  </sheetViews>
  <sheetFormatPr defaultColWidth="9.109375" defaultRowHeight="13.2" x14ac:dyDescent="0.25"/>
  <cols>
    <col min="1" max="1" width="4" style="174" customWidth="1"/>
    <col min="2" max="2" width="60.109375" style="174" customWidth="1"/>
    <col min="3" max="3" width="6.5546875" style="174" customWidth="1"/>
    <col min="4" max="5" width="11.6640625" style="174" hidden="1" customWidth="1"/>
    <col min="6" max="6" width="18" style="178" customWidth="1"/>
    <col min="7" max="7" width="16.5546875" style="179" customWidth="1"/>
    <col min="8" max="16384" width="9.109375" style="174"/>
  </cols>
  <sheetData>
    <row r="1" spans="1:10" ht="38.25" customHeight="1" thickBot="1" x14ac:dyDescent="0.3">
      <c r="A1" s="1021" t="s">
        <v>1256</v>
      </c>
      <c r="B1" s="1022"/>
      <c r="C1" s="1022"/>
      <c r="D1" s="1022"/>
      <c r="E1" s="1022"/>
      <c r="F1" s="1022"/>
      <c r="G1" s="1023"/>
    </row>
    <row r="2" spans="1:10" ht="33" customHeight="1" thickBot="1" x14ac:dyDescent="0.3">
      <c r="A2" s="1139" t="s">
        <v>1470</v>
      </c>
      <c r="B2" s="1140"/>
      <c r="C2" s="1140"/>
      <c r="D2" s="1140"/>
      <c r="E2" s="1140"/>
      <c r="F2" s="1140"/>
      <c r="G2" s="1141"/>
    </row>
    <row r="3" spans="1:10" ht="35.25" customHeight="1" x14ac:dyDescent="0.25">
      <c r="A3" s="1144" t="s">
        <v>653</v>
      </c>
      <c r="B3" s="1145"/>
      <c r="C3" s="1145"/>
      <c r="D3" s="1148" t="s">
        <v>637</v>
      </c>
      <c r="E3" s="1149"/>
      <c r="F3" s="1150"/>
      <c r="G3" s="1154" t="s">
        <v>614</v>
      </c>
    </row>
    <row r="4" spans="1:10" ht="42.75" customHeight="1" thickBot="1" x14ac:dyDescent="0.3">
      <c r="A4" s="1146"/>
      <c r="B4" s="1147"/>
      <c r="C4" s="1147"/>
      <c r="D4" s="1151"/>
      <c r="E4" s="1152"/>
      <c r="F4" s="1153"/>
      <c r="G4" s="1155"/>
    </row>
    <row r="5" spans="1:10" ht="19.5" customHeight="1" thickBot="1" x14ac:dyDescent="0.3">
      <c r="A5" s="1156" t="s">
        <v>615</v>
      </c>
      <c r="B5" s="1157"/>
      <c r="C5" s="244" t="s">
        <v>616</v>
      </c>
      <c r="D5" s="244">
        <v>1</v>
      </c>
      <c r="E5" s="244">
        <v>2</v>
      </c>
      <c r="F5" s="245">
        <v>5</v>
      </c>
      <c r="G5" s="246">
        <v>6</v>
      </c>
    </row>
    <row r="6" spans="1:10" ht="30.75" customHeight="1" x14ac:dyDescent="0.3">
      <c r="A6" s="1158" t="s">
        <v>983</v>
      </c>
      <c r="B6" s="1159"/>
      <c r="C6" s="287" t="s">
        <v>567</v>
      </c>
      <c r="D6" s="288">
        <f>D7+D13</f>
        <v>207980</v>
      </c>
      <c r="E6" s="288">
        <f>E7+E13</f>
        <v>0</v>
      </c>
      <c r="F6" s="835">
        <f>F7+F13+F17+F18</f>
        <v>11071640.699999999</v>
      </c>
      <c r="G6" s="836">
        <f>G7+G13+G17+G18</f>
        <v>11299434.880000001</v>
      </c>
      <c r="H6" s="286"/>
      <c r="I6" s="268"/>
      <c r="J6" s="268"/>
    </row>
    <row r="7" spans="1:10" ht="15.6" x14ac:dyDescent="0.3">
      <c r="A7" s="217" t="s">
        <v>617</v>
      </c>
      <c r="B7" s="210" t="s">
        <v>984</v>
      </c>
      <c r="C7" s="185" t="s">
        <v>568</v>
      </c>
      <c r="D7" s="181">
        <f>SUM(D8:D10)</f>
        <v>193386</v>
      </c>
      <c r="E7" s="181">
        <f>SUM(E8:E10)</f>
        <v>0</v>
      </c>
      <c r="F7" s="51">
        <f>SUM(F8:F12)</f>
        <v>7108772.3600000003</v>
      </c>
      <c r="G7" s="52">
        <f>SUM(G8:G12)</f>
        <v>7108379.3600000003</v>
      </c>
    </row>
    <row r="8" spans="1:10" ht="18" customHeight="1" x14ac:dyDescent="0.3">
      <c r="A8" s="1119"/>
      <c r="B8" s="212" t="s">
        <v>847</v>
      </c>
      <c r="C8" s="182" t="s">
        <v>569</v>
      </c>
      <c r="D8" s="183">
        <v>169934</v>
      </c>
      <c r="E8" s="183"/>
      <c r="F8" s="837">
        <v>6505128.6600000001</v>
      </c>
      <c r="G8" s="725">
        <v>6443088.1500000004</v>
      </c>
    </row>
    <row r="9" spans="1:10" ht="15.9" customHeight="1" x14ac:dyDescent="0.3">
      <c r="A9" s="1119"/>
      <c r="B9" s="212" t="s">
        <v>665</v>
      </c>
      <c r="C9" s="182" t="s">
        <v>570</v>
      </c>
      <c r="D9" s="183"/>
      <c r="E9" s="183"/>
      <c r="F9" s="837">
        <v>444238.08000000002</v>
      </c>
      <c r="G9" s="838">
        <v>443845.08</v>
      </c>
    </row>
    <row r="10" spans="1:10" ht="15.6" x14ac:dyDescent="0.3">
      <c r="A10" s="1120"/>
      <c r="B10" s="212" t="s">
        <v>848</v>
      </c>
      <c r="C10" s="182" t="s">
        <v>571</v>
      </c>
      <c r="D10" s="183">
        <v>23452</v>
      </c>
      <c r="E10" s="183"/>
      <c r="F10" s="837">
        <v>159405.62</v>
      </c>
      <c r="G10" s="838">
        <v>221446.13</v>
      </c>
    </row>
    <row r="11" spans="1:10" ht="18" customHeight="1" x14ac:dyDescent="0.3">
      <c r="A11" s="504"/>
      <c r="B11" s="212" t="s">
        <v>654</v>
      </c>
      <c r="C11" s="182" t="s">
        <v>572</v>
      </c>
      <c r="D11" s="183"/>
      <c r="E11" s="183"/>
      <c r="F11" s="837">
        <v>0</v>
      </c>
      <c r="G11" s="838">
        <v>0</v>
      </c>
    </row>
    <row r="12" spans="1:10" ht="15.6" x14ac:dyDescent="0.3">
      <c r="A12" s="504"/>
      <c r="B12" s="212" t="s">
        <v>655</v>
      </c>
      <c r="C12" s="182" t="s">
        <v>573</v>
      </c>
      <c r="D12" s="183"/>
      <c r="E12" s="183"/>
      <c r="F12" s="837">
        <v>0</v>
      </c>
      <c r="G12" s="838">
        <v>0</v>
      </c>
    </row>
    <row r="13" spans="1:10" ht="18" customHeight="1" x14ac:dyDescent="0.3">
      <c r="A13" s="218" t="s">
        <v>623</v>
      </c>
      <c r="B13" s="219" t="s">
        <v>985</v>
      </c>
      <c r="C13" s="185" t="s">
        <v>574</v>
      </c>
      <c r="D13" s="181">
        <f>SUM(D14:D16)</f>
        <v>14594</v>
      </c>
      <c r="E13" s="181">
        <f>SUM(E14:E16)</f>
        <v>0</v>
      </c>
      <c r="F13" s="51">
        <f>SUM(F14:F16)</f>
        <v>2017718.05</v>
      </c>
      <c r="G13" s="52">
        <f>SUM(G14:G16)</f>
        <v>1978085.75</v>
      </c>
    </row>
    <row r="14" spans="1:10" ht="14.25" customHeight="1" x14ac:dyDescent="0.3">
      <c r="A14" s="1132"/>
      <c r="B14" s="212" t="s">
        <v>666</v>
      </c>
      <c r="C14" s="182" t="s">
        <v>575</v>
      </c>
      <c r="D14" s="183">
        <v>3949</v>
      </c>
      <c r="E14" s="183"/>
      <c r="F14" s="837">
        <v>1978238.77</v>
      </c>
      <c r="G14" s="838">
        <v>1936273.77</v>
      </c>
    </row>
    <row r="15" spans="1:10" ht="15.6" x14ac:dyDescent="0.3">
      <c r="A15" s="1132"/>
      <c r="B15" s="212" t="s">
        <v>668</v>
      </c>
      <c r="C15" s="182" t="s">
        <v>576</v>
      </c>
      <c r="D15" s="183">
        <v>-5033</v>
      </c>
      <c r="E15" s="183"/>
      <c r="F15" s="837">
        <v>0</v>
      </c>
      <c r="G15" s="838">
        <v>0</v>
      </c>
    </row>
    <row r="16" spans="1:10" ht="15.6" x14ac:dyDescent="0.3">
      <c r="A16" s="1132"/>
      <c r="B16" s="212" t="s">
        <v>667</v>
      </c>
      <c r="C16" s="182" t="s">
        <v>577</v>
      </c>
      <c r="D16" s="184">
        <v>15678</v>
      </c>
      <c r="E16" s="184"/>
      <c r="F16" s="837">
        <v>39479.279999999999</v>
      </c>
      <c r="G16" s="838">
        <v>41811.980000000003</v>
      </c>
    </row>
    <row r="17" spans="1:7" ht="36" customHeight="1" x14ac:dyDescent="0.3">
      <c r="A17" s="503" t="s">
        <v>634</v>
      </c>
      <c r="B17" s="220" t="s">
        <v>986</v>
      </c>
      <c r="C17" s="185" t="s">
        <v>578</v>
      </c>
      <c r="D17" s="186"/>
      <c r="E17" s="186"/>
      <c r="F17" s="837">
        <v>2171004.77</v>
      </c>
      <c r="G17" s="838">
        <v>2108058.71</v>
      </c>
    </row>
    <row r="18" spans="1:7" ht="31.2" x14ac:dyDescent="0.3">
      <c r="A18" s="503" t="s">
        <v>648</v>
      </c>
      <c r="B18" s="219" t="s">
        <v>987</v>
      </c>
      <c r="C18" s="185" t="s">
        <v>579</v>
      </c>
      <c r="D18" s="187"/>
      <c r="E18" s="187"/>
      <c r="F18" s="839">
        <v>-225854.48</v>
      </c>
      <c r="G18" s="840">
        <v>104911.06</v>
      </c>
    </row>
    <row r="19" spans="1:7" ht="15" customHeight="1" x14ac:dyDescent="0.3">
      <c r="A19" s="1142" t="s">
        <v>988</v>
      </c>
      <c r="B19" s="1143"/>
      <c r="C19" s="180" t="s">
        <v>580</v>
      </c>
      <c r="D19" s="184">
        <v>77905</v>
      </c>
      <c r="E19" s="184"/>
      <c r="F19" s="51">
        <f>F20+F24+F32+F42</f>
        <v>1444204.6400000001</v>
      </c>
      <c r="G19" s="52">
        <f>G20+G24+G32+G42</f>
        <v>1356171.07</v>
      </c>
    </row>
    <row r="20" spans="1:7" ht="15.6" x14ac:dyDescent="0.3">
      <c r="A20" s="215" t="s">
        <v>617</v>
      </c>
      <c r="B20" s="221" t="s">
        <v>989</v>
      </c>
      <c r="C20" s="185" t="s">
        <v>581</v>
      </c>
      <c r="D20" s="188"/>
      <c r="E20" s="188"/>
      <c r="F20" s="51">
        <f>SUM(F21:F23)</f>
        <v>293930.09000000003</v>
      </c>
      <c r="G20" s="52">
        <f>SUM(G21:G23)</f>
        <v>310348.3</v>
      </c>
    </row>
    <row r="21" spans="1:7" ht="13.5" customHeight="1" x14ac:dyDescent="0.3">
      <c r="A21" s="215"/>
      <c r="B21" s="214" t="s">
        <v>669</v>
      </c>
      <c r="C21" s="182" t="s">
        <v>582</v>
      </c>
      <c r="D21" s="183"/>
      <c r="E21" s="183"/>
      <c r="F21" s="837">
        <v>0</v>
      </c>
      <c r="G21" s="838">
        <v>0</v>
      </c>
    </row>
    <row r="22" spans="1:7" ht="15.6" x14ac:dyDescent="0.3">
      <c r="A22" s="215"/>
      <c r="B22" s="214" t="s">
        <v>670</v>
      </c>
      <c r="C22" s="189" t="s">
        <v>583</v>
      </c>
      <c r="D22" s="183"/>
      <c r="E22" s="183"/>
      <c r="F22" s="837">
        <v>0</v>
      </c>
      <c r="G22" s="838">
        <v>0</v>
      </c>
    </row>
    <row r="23" spans="1:7" ht="15.6" x14ac:dyDescent="0.3">
      <c r="A23" s="215"/>
      <c r="B23" s="214" t="s">
        <v>671</v>
      </c>
      <c r="C23" s="189" t="s">
        <v>584</v>
      </c>
      <c r="D23" s="183"/>
      <c r="E23" s="183"/>
      <c r="F23" s="837">
        <v>293930.09000000003</v>
      </c>
      <c r="G23" s="838">
        <v>310348.3</v>
      </c>
    </row>
    <row r="24" spans="1:7" ht="14.25" customHeight="1" x14ac:dyDescent="0.3">
      <c r="A24" s="215" t="s">
        <v>623</v>
      </c>
      <c r="B24" s="210" t="s">
        <v>990</v>
      </c>
      <c r="C24" s="185" t="s">
        <v>585</v>
      </c>
      <c r="D24" s="190">
        <f>SUM(D25:D31)</f>
        <v>327</v>
      </c>
      <c r="E24" s="190">
        <f>SUM(E25:E31)</f>
        <v>0</v>
      </c>
      <c r="F24" s="51">
        <f>SUM(F25:F31)</f>
        <v>18203.28</v>
      </c>
      <c r="G24" s="52">
        <f>SUM(G25:G31)</f>
        <v>42157.5</v>
      </c>
    </row>
    <row r="25" spans="1:7" ht="15.6" x14ac:dyDescent="0.3">
      <c r="A25" s="1119"/>
      <c r="B25" s="214" t="s">
        <v>672</v>
      </c>
      <c r="C25" s="189" t="s">
        <v>586</v>
      </c>
      <c r="D25" s="183"/>
      <c r="E25" s="183"/>
      <c r="F25" s="837">
        <v>18203.28</v>
      </c>
      <c r="G25" s="838">
        <v>42157.5</v>
      </c>
    </row>
    <row r="26" spans="1:7" ht="15.6" x14ac:dyDescent="0.3">
      <c r="A26" s="1119"/>
      <c r="B26" s="214" t="s">
        <v>673</v>
      </c>
      <c r="C26" s="189" t="s">
        <v>587</v>
      </c>
      <c r="D26" s="183"/>
      <c r="E26" s="183"/>
      <c r="F26" s="837">
        <v>0</v>
      </c>
      <c r="G26" s="838">
        <v>0</v>
      </c>
    </row>
    <row r="27" spans="1:7" ht="15.6" x14ac:dyDescent="0.3">
      <c r="A27" s="1119"/>
      <c r="B27" s="212" t="s">
        <v>674</v>
      </c>
      <c r="C27" s="189" t="s">
        <v>588</v>
      </c>
      <c r="D27" s="183"/>
      <c r="E27" s="183"/>
      <c r="F27" s="837">
        <v>0</v>
      </c>
      <c r="G27" s="838">
        <v>0</v>
      </c>
    </row>
    <row r="28" spans="1:7" ht="15.6" x14ac:dyDescent="0.3">
      <c r="A28" s="1119"/>
      <c r="B28" s="212" t="s">
        <v>675</v>
      </c>
      <c r="C28" s="189" t="s">
        <v>589</v>
      </c>
      <c r="D28" s="183"/>
      <c r="E28" s="183"/>
      <c r="F28" s="837">
        <v>0</v>
      </c>
      <c r="G28" s="838">
        <v>0</v>
      </c>
    </row>
    <row r="29" spans="1:7" ht="15.6" x14ac:dyDescent="0.3">
      <c r="A29" s="1119"/>
      <c r="B29" s="212" t="s">
        <v>676</v>
      </c>
      <c r="C29" s="189" t="s">
        <v>590</v>
      </c>
      <c r="D29" s="183">
        <v>327</v>
      </c>
      <c r="E29" s="183"/>
      <c r="F29" s="837">
        <v>0</v>
      </c>
      <c r="G29" s="838">
        <v>0</v>
      </c>
    </row>
    <row r="30" spans="1:7" ht="15.6" x14ac:dyDescent="0.3">
      <c r="A30" s="1119"/>
      <c r="B30" s="212" t="s">
        <v>677</v>
      </c>
      <c r="C30" s="189" t="s">
        <v>591</v>
      </c>
      <c r="D30" s="183"/>
      <c r="E30" s="183"/>
      <c r="F30" s="837">
        <v>0</v>
      </c>
      <c r="G30" s="838">
        <v>0</v>
      </c>
    </row>
    <row r="31" spans="1:7" ht="15.6" x14ac:dyDescent="0.3">
      <c r="A31" s="1119"/>
      <c r="B31" s="212" t="s">
        <v>1257</v>
      </c>
      <c r="C31" s="189" t="s">
        <v>592</v>
      </c>
      <c r="D31" s="183"/>
      <c r="E31" s="183"/>
      <c r="F31" s="837">
        <v>0</v>
      </c>
      <c r="G31" s="838">
        <v>0</v>
      </c>
    </row>
    <row r="32" spans="1:7" ht="15.6" x14ac:dyDescent="0.3">
      <c r="A32" s="215" t="s">
        <v>634</v>
      </c>
      <c r="B32" s="210" t="s">
        <v>991</v>
      </c>
      <c r="C32" s="185" t="s">
        <v>593</v>
      </c>
      <c r="D32" s="190">
        <f>SUM(D33:D41)</f>
        <v>306</v>
      </c>
      <c r="E32" s="190">
        <f>SUM(E33:E41)</f>
        <v>0</v>
      </c>
      <c r="F32" s="51">
        <f>SUM(F33:F41)</f>
        <v>1132071.27</v>
      </c>
      <c r="G32" s="52">
        <f>SUM(G33:G41)</f>
        <v>1003665.27</v>
      </c>
    </row>
    <row r="33" spans="1:7" ht="15.6" x14ac:dyDescent="0.3">
      <c r="A33" s="1119"/>
      <c r="B33" s="212" t="s">
        <v>656</v>
      </c>
      <c r="C33" s="189" t="s">
        <v>594</v>
      </c>
      <c r="D33" s="183">
        <v>133</v>
      </c>
      <c r="E33" s="183"/>
      <c r="F33" s="837">
        <v>214411.25</v>
      </c>
      <c r="G33" s="838">
        <v>155095.97</v>
      </c>
    </row>
    <row r="34" spans="1:7" ht="15.6" x14ac:dyDescent="0.3">
      <c r="A34" s="1119"/>
      <c r="B34" s="212" t="s">
        <v>678</v>
      </c>
      <c r="C34" s="189" t="s">
        <v>595</v>
      </c>
      <c r="D34" s="184">
        <v>25</v>
      </c>
      <c r="E34" s="184"/>
      <c r="F34" s="837">
        <v>495702.13</v>
      </c>
      <c r="G34" s="838">
        <v>478328.07</v>
      </c>
    </row>
    <row r="35" spans="1:7" ht="15.6" x14ac:dyDescent="0.3">
      <c r="A35" s="1119"/>
      <c r="B35" s="212" t="s">
        <v>679</v>
      </c>
      <c r="C35" s="189" t="s">
        <v>596</v>
      </c>
      <c r="D35" s="183"/>
      <c r="E35" s="183"/>
      <c r="F35" s="837">
        <v>286184.18</v>
      </c>
      <c r="G35" s="838">
        <v>273422.61</v>
      </c>
    </row>
    <row r="36" spans="1:7" ht="15.6" x14ac:dyDescent="0.3">
      <c r="A36" s="1119"/>
      <c r="B36" s="212" t="s">
        <v>680</v>
      </c>
      <c r="C36" s="189" t="s">
        <v>597</v>
      </c>
      <c r="D36" s="183"/>
      <c r="E36" s="183"/>
      <c r="F36" s="837">
        <v>80544.710000000006</v>
      </c>
      <c r="G36" s="838">
        <v>75070.87</v>
      </c>
    </row>
    <row r="37" spans="1:7" ht="31.2" x14ac:dyDescent="0.3">
      <c r="A37" s="1119"/>
      <c r="B37" s="212" t="s">
        <v>681</v>
      </c>
      <c r="C37" s="189" t="s">
        <v>598</v>
      </c>
      <c r="D37" s="183"/>
      <c r="E37" s="183"/>
      <c r="F37" s="837">
        <v>11034.63</v>
      </c>
      <c r="G37" s="838">
        <v>6660.9</v>
      </c>
    </row>
    <row r="38" spans="1:7" ht="13.5" customHeight="1" x14ac:dyDescent="0.3">
      <c r="A38" s="1119"/>
      <c r="B38" s="212" t="s">
        <v>686</v>
      </c>
      <c r="C38" s="189" t="s">
        <v>599</v>
      </c>
      <c r="D38" s="183"/>
      <c r="E38" s="183"/>
      <c r="F38" s="837">
        <v>0</v>
      </c>
      <c r="G38" s="838">
        <v>0</v>
      </c>
    </row>
    <row r="39" spans="1:7" ht="15.6" x14ac:dyDescent="0.3">
      <c r="A39" s="1119"/>
      <c r="B39" s="212" t="s">
        <v>682</v>
      </c>
      <c r="C39" s="189" t="s">
        <v>600</v>
      </c>
      <c r="D39" s="183"/>
      <c r="E39" s="183"/>
      <c r="F39" s="837">
        <v>0</v>
      </c>
      <c r="G39" s="838">
        <v>0</v>
      </c>
    </row>
    <row r="40" spans="1:7" ht="15.6" x14ac:dyDescent="0.3">
      <c r="A40" s="1119"/>
      <c r="B40" s="212" t="s">
        <v>683</v>
      </c>
      <c r="C40" s="189" t="s">
        <v>601</v>
      </c>
      <c r="D40" s="183"/>
      <c r="E40" s="183"/>
      <c r="F40" s="837">
        <v>0</v>
      </c>
      <c r="G40" s="838">
        <v>0</v>
      </c>
    </row>
    <row r="41" spans="1:7" ht="15.6" x14ac:dyDescent="0.3">
      <c r="A41" s="1120"/>
      <c r="B41" s="212" t="s">
        <v>992</v>
      </c>
      <c r="C41" s="189" t="s">
        <v>602</v>
      </c>
      <c r="D41" s="183">
        <v>148</v>
      </c>
      <c r="E41" s="183"/>
      <c r="F41" s="837">
        <v>44194.37</v>
      </c>
      <c r="G41" s="838">
        <v>15086.85</v>
      </c>
    </row>
    <row r="42" spans="1:7" ht="15" customHeight="1" x14ac:dyDescent="0.3">
      <c r="A42" s="217" t="s">
        <v>648</v>
      </c>
      <c r="B42" s="210" t="s">
        <v>993</v>
      </c>
      <c r="C42" s="185" t="s">
        <v>603</v>
      </c>
      <c r="D42" s="190">
        <f>SUM(D43:D45)</f>
        <v>0</v>
      </c>
      <c r="E42" s="190">
        <f>SUM(E43:E45)</f>
        <v>0</v>
      </c>
      <c r="F42" s="51">
        <f>SUM(F43:F45)</f>
        <v>0</v>
      </c>
      <c r="G42" s="52">
        <f>SUM(G43:G45)</f>
        <v>0</v>
      </c>
    </row>
    <row r="43" spans="1:7" ht="15.6" x14ac:dyDescent="0.3">
      <c r="A43" s="1119"/>
      <c r="B43" s="212" t="s">
        <v>684</v>
      </c>
      <c r="C43" s="189" t="s">
        <v>604</v>
      </c>
      <c r="D43" s="183"/>
      <c r="E43" s="183"/>
      <c r="F43" s="837">
        <v>0</v>
      </c>
      <c r="G43" s="838">
        <v>0</v>
      </c>
    </row>
    <row r="44" spans="1:7" ht="15.6" x14ac:dyDescent="0.3">
      <c r="A44" s="1119"/>
      <c r="B44" s="212" t="s">
        <v>657</v>
      </c>
      <c r="C44" s="189" t="s">
        <v>605</v>
      </c>
      <c r="D44" s="183"/>
      <c r="E44" s="183"/>
      <c r="F44" s="837">
        <v>0</v>
      </c>
      <c r="G44" s="838">
        <v>0</v>
      </c>
    </row>
    <row r="45" spans="1:7" ht="15.6" x14ac:dyDescent="0.3">
      <c r="A45" s="1120"/>
      <c r="B45" s="212" t="s">
        <v>994</v>
      </c>
      <c r="C45" s="189" t="s">
        <v>606</v>
      </c>
      <c r="D45" s="183"/>
      <c r="E45" s="183"/>
      <c r="F45" s="837">
        <v>0</v>
      </c>
      <c r="G45" s="838">
        <v>0</v>
      </c>
    </row>
    <row r="46" spans="1:7" ht="14.25" customHeight="1" x14ac:dyDescent="0.3">
      <c r="A46" s="1135" t="s">
        <v>995</v>
      </c>
      <c r="B46" s="1136"/>
      <c r="C46" s="180" t="s">
        <v>607</v>
      </c>
      <c r="D46" s="191">
        <f>SUM(D47:D48)</f>
        <v>77272</v>
      </c>
      <c r="E46" s="191">
        <f>SUM(E47:E48)</f>
        <v>0</v>
      </c>
      <c r="F46" s="51">
        <f>SUM(F47:F48)</f>
        <v>20114263.100000001</v>
      </c>
      <c r="G46" s="52">
        <f>SUM(G47:G48)</f>
        <v>18283365.540000003</v>
      </c>
    </row>
    <row r="47" spans="1:7" ht="14.25" customHeight="1" x14ac:dyDescent="0.3">
      <c r="A47" s="1119"/>
      <c r="B47" s="212" t="s">
        <v>685</v>
      </c>
      <c r="C47" s="189" t="s">
        <v>608</v>
      </c>
      <c r="D47" s="183"/>
      <c r="E47" s="183"/>
      <c r="F47" s="837">
        <v>2971.67</v>
      </c>
      <c r="G47" s="838">
        <v>1634.94</v>
      </c>
    </row>
    <row r="48" spans="1:7" ht="15.6" x14ac:dyDescent="0.3">
      <c r="A48" s="1119"/>
      <c r="B48" s="212" t="s">
        <v>996</v>
      </c>
      <c r="C48" s="189" t="s">
        <v>609</v>
      </c>
      <c r="D48" s="183">
        <v>77272</v>
      </c>
      <c r="E48" s="183"/>
      <c r="F48" s="837">
        <v>20111291.43</v>
      </c>
      <c r="G48" s="838">
        <v>18281730.600000001</v>
      </c>
    </row>
    <row r="49" spans="1:7" ht="17.25" customHeight="1" thickBot="1" x14ac:dyDescent="0.35">
      <c r="A49" s="1137" t="s">
        <v>997</v>
      </c>
      <c r="B49" s="1138"/>
      <c r="C49" s="507" t="s">
        <v>610</v>
      </c>
      <c r="D49" s="508">
        <f>D6+D19</f>
        <v>285885</v>
      </c>
      <c r="E49" s="508">
        <f>E6+E19</f>
        <v>0</v>
      </c>
      <c r="F49" s="637">
        <f>F6+F19+F46</f>
        <v>32630108.440000001</v>
      </c>
      <c r="G49" s="55">
        <f>G6+G19+G46</f>
        <v>30938971.490000002</v>
      </c>
    </row>
    <row r="50" spans="1:7" ht="18" customHeight="1" x14ac:dyDescent="0.3">
      <c r="A50" s="192"/>
      <c r="B50" s="192"/>
      <c r="C50" s="193"/>
      <c r="D50" s="192"/>
      <c r="E50" s="192"/>
      <c r="F50" s="194"/>
      <c r="G50" s="195"/>
    </row>
    <row r="51" spans="1:7" ht="18" customHeight="1" x14ac:dyDescent="0.3">
      <c r="A51" s="192"/>
      <c r="B51" s="192"/>
      <c r="C51" s="193"/>
      <c r="D51" s="192"/>
      <c r="E51" s="192"/>
      <c r="F51" s="194"/>
      <c r="G51" s="195"/>
    </row>
    <row r="52" spans="1:7" ht="18" customHeight="1" x14ac:dyDescent="0.3">
      <c r="A52" s="192"/>
      <c r="B52" s="192"/>
      <c r="C52" s="192"/>
      <c r="D52" s="192"/>
      <c r="E52" s="192"/>
      <c r="F52" s="194"/>
      <c r="G52" s="195"/>
    </row>
    <row r="53" spans="1:7" ht="18" customHeight="1" x14ac:dyDescent="0.3">
      <c r="A53" s="192"/>
      <c r="B53" s="192"/>
      <c r="C53" s="192"/>
      <c r="D53" s="192"/>
      <c r="E53" s="192"/>
      <c r="F53" s="194"/>
      <c r="G53" s="195"/>
    </row>
    <row r="54" spans="1:7" ht="18" customHeight="1" x14ac:dyDescent="0.25"/>
  </sheetData>
  <mergeCells count="17">
    <mergeCell ref="A1:G1"/>
    <mergeCell ref="A8:A10"/>
    <mergeCell ref="A14:A16"/>
    <mergeCell ref="A19:B19"/>
    <mergeCell ref="A25:A31"/>
    <mergeCell ref="A3:B4"/>
    <mergeCell ref="C3:C4"/>
    <mergeCell ref="D3:F4"/>
    <mergeCell ref="G3:G4"/>
    <mergeCell ref="A5:B5"/>
    <mergeCell ref="A6:B6"/>
    <mergeCell ref="A46:B46"/>
    <mergeCell ref="A47:A48"/>
    <mergeCell ref="A49:B49"/>
    <mergeCell ref="A2:G2"/>
    <mergeCell ref="A33:A41"/>
    <mergeCell ref="A43:A45"/>
  </mergeCells>
  <printOptions horizontalCentered="1" verticalCentered="1"/>
  <pageMargins left="0.35433070866141736" right="0.31496062992125984" top="0.51181102362204722" bottom="0.35" header="0.51181102362204722" footer="0.35433070866141736"/>
  <pageSetup paperSize="9" scale="9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3.2" x14ac:dyDescent="0.25"/>
  <cols>
    <col min="1" max="1" width="60.88671875" customWidth="1"/>
    <col min="2" max="2" width="8.88671875" customWidth="1"/>
    <col min="3" max="3" width="13.109375" customWidth="1"/>
    <col min="4" max="4" width="14.6640625" customWidth="1"/>
    <col min="5" max="5" width="14.33203125" customWidth="1"/>
    <col min="6" max="6" width="13.6640625" customWidth="1"/>
  </cols>
  <sheetData>
    <row r="1" spans="1:6" ht="45.75" customHeight="1" x14ac:dyDescent="0.25">
      <c r="A1" s="1104" t="s">
        <v>565</v>
      </c>
      <c r="B1" s="1105"/>
      <c r="C1" s="1105"/>
      <c r="D1" s="1105"/>
      <c r="E1" s="1105"/>
      <c r="F1" s="1161"/>
    </row>
    <row r="2" spans="1:6" ht="19.5" customHeight="1" x14ac:dyDescent="0.3">
      <c r="A2" s="1160" t="s">
        <v>430</v>
      </c>
      <c r="B2" s="1160"/>
      <c r="C2" s="1160"/>
      <c r="D2" s="1160"/>
      <c r="E2" s="1160"/>
      <c r="F2" s="1160"/>
    </row>
    <row r="3" spans="1:6" ht="42" customHeight="1" x14ac:dyDescent="0.25">
      <c r="A3" s="161" t="s">
        <v>441</v>
      </c>
      <c r="B3" s="162" t="s">
        <v>442</v>
      </c>
      <c r="C3" s="169" t="s">
        <v>611</v>
      </c>
      <c r="D3" s="162" t="s">
        <v>561</v>
      </c>
      <c r="E3" s="162" t="s">
        <v>562</v>
      </c>
      <c r="F3" s="162" t="s">
        <v>563</v>
      </c>
    </row>
    <row r="4" spans="1:6" ht="15.6" x14ac:dyDescent="0.3">
      <c r="A4" s="163" t="s">
        <v>443</v>
      </c>
      <c r="B4" s="163" t="s">
        <v>444</v>
      </c>
      <c r="C4" s="164"/>
      <c r="D4" s="164"/>
      <c r="E4" s="164"/>
      <c r="F4" s="164"/>
    </row>
    <row r="5" spans="1:6" ht="15.6" x14ac:dyDescent="0.3">
      <c r="A5" s="168" t="s">
        <v>445</v>
      </c>
      <c r="B5" s="163" t="s">
        <v>446</v>
      </c>
      <c r="C5" s="164"/>
      <c r="D5" s="164"/>
      <c r="E5" s="164"/>
      <c r="F5" s="164"/>
    </row>
    <row r="6" spans="1:6" ht="15.6" x14ac:dyDescent="0.3">
      <c r="A6" s="163" t="s">
        <v>447</v>
      </c>
      <c r="B6" s="163" t="s">
        <v>448</v>
      </c>
      <c r="C6" s="164"/>
      <c r="D6" s="164"/>
      <c r="E6" s="164"/>
      <c r="F6" s="164"/>
    </row>
    <row r="7" spans="1:6" ht="15.6" x14ac:dyDescent="0.3">
      <c r="A7" s="163" t="s">
        <v>449</v>
      </c>
      <c r="B7" s="163" t="s">
        <v>450</v>
      </c>
      <c r="C7" s="164"/>
      <c r="D7" s="164"/>
      <c r="E7" s="164"/>
      <c r="F7" s="164"/>
    </row>
    <row r="8" spans="1:6" ht="15.6" x14ac:dyDescent="0.3">
      <c r="A8" s="167" t="s">
        <v>566</v>
      </c>
      <c r="B8" s="163" t="s">
        <v>451</v>
      </c>
      <c r="C8" s="164"/>
      <c r="D8" s="164"/>
      <c r="E8" s="164"/>
      <c r="F8" s="164"/>
    </row>
    <row r="9" spans="1:6" ht="15.6" x14ac:dyDescent="0.3">
      <c r="A9" s="163" t="s">
        <v>452</v>
      </c>
      <c r="B9" s="163" t="s">
        <v>453</v>
      </c>
      <c r="C9" s="164"/>
      <c r="D9" s="164"/>
      <c r="E9" s="164"/>
      <c r="F9" s="164"/>
    </row>
    <row r="10" spans="1:6" ht="15.6" x14ac:dyDescent="0.3">
      <c r="A10" s="163" t="s">
        <v>454</v>
      </c>
      <c r="B10" s="163" t="s">
        <v>455</v>
      </c>
      <c r="C10" s="164"/>
      <c r="D10" s="164"/>
      <c r="E10" s="164"/>
      <c r="F10" s="164"/>
    </row>
    <row r="11" spans="1:6" ht="15.6" x14ac:dyDescent="0.3">
      <c r="A11" s="163" t="s">
        <v>456</v>
      </c>
      <c r="B11" s="163" t="s">
        <v>457</v>
      </c>
      <c r="C11" s="164"/>
      <c r="D11" s="164"/>
      <c r="E11" s="164"/>
      <c r="F11" s="164"/>
    </row>
    <row r="12" spans="1:6" ht="15.6" x14ac:dyDescent="0.3">
      <c r="A12" s="168" t="s">
        <v>458</v>
      </c>
      <c r="B12" s="163" t="s">
        <v>459</v>
      </c>
      <c r="C12" s="164"/>
      <c r="D12" s="164"/>
      <c r="E12" s="164"/>
      <c r="F12" s="164"/>
    </row>
    <row r="13" spans="1:6" ht="15.6" x14ac:dyDescent="0.3">
      <c r="A13" s="163" t="s">
        <v>460</v>
      </c>
      <c r="B13" s="163" t="s">
        <v>461</v>
      </c>
      <c r="C13" s="164"/>
      <c r="D13" s="164"/>
      <c r="E13" s="164"/>
      <c r="F13" s="164"/>
    </row>
    <row r="14" spans="1:6" ht="15.6" x14ac:dyDescent="0.3">
      <c r="A14" s="163" t="s">
        <v>462</v>
      </c>
      <c r="B14" s="163" t="s">
        <v>463</v>
      </c>
      <c r="C14" s="164"/>
      <c r="D14" s="164"/>
      <c r="E14" s="164"/>
      <c r="F14" s="164"/>
    </row>
    <row r="15" spans="1:6" ht="15.6" x14ac:dyDescent="0.3">
      <c r="A15" s="163" t="s">
        <v>464</v>
      </c>
      <c r="B15" s="163" t="s">
        <v>465</v>
      </c>
      <c r="C15" s="164"/>
      <c r="D15" s="164"/>
      <c r="E15" s="164"/>
      <c r="F15" s="164"/>
    </row>
    <row r="16" spans="1:6" ht="15.6" x14ac:dyDescent="0.3">
      <c r="A16" s="163" t="s">
        <v>466</v>
      </c>
      <c r="B16" s="163" t="s">
        <v>467</v>
      </c>
      <c r="C16" s="164"/>
      <c r="D16" s="164"/>
      <c r="E16" s="164"/>
      <c r="F16" s="164"/>
    </row>
    <row r="17" spans="1:6" ht="15.6" x14ac:dyDescent="0.3">
      <c r="A17" s="163" t="s">
        <v>468</v>
      </c>
      <c r="B17" s="163" t="s">
        <v>469</v>
      </c>
      <c r="C17" s="164"/>
      <c r="D17" s="164"/>
      <c r="E17" s="164"/>
      <c r="F17" s="164"/>
    </row>
    <row r="18" spans="1:6" ht="15.6" x14ac:dyDescent="0.3">
      <c r="A18" s="163" t="s">
        <v>470</v>
      </c>
      <c r="B18" s="163" t="s">
        <v>471</v>
      </c>
      <c r="C18" s="164"/>
      <c r="D18" s="164"/>
      <c r="E18" s="164"/>
      <c r="F18" s="164"/>
    </row>
    <row r="19" spans="1:6" ht="15.6" x14ac:dyDescent="0.3">
      <c r="A19" s="163" t="s">
        <v>472</v>
      </c>
      <c r="B19" s="163" t="s">
        <v>473</v>
      </c>
      <c r="C19" s="164"/>
      <c r="D19" s="164"/>
      <c r="E19" s="164"/>
      <c r="F19" s="164"/>
    </row>
    <row r="20" spans="1:6" ht="15.6" x14ac:dyDescent="0.3">
      <c r="A20" s="163" t="s">
        <v>474</v>
      </c>
      <c r="B20" s="163" t="s">
        <v>475</v>
      </c>
      <c r="C20" s="164"/>
      <c r="D20" s="164"/>
      <c r="E20" s="164"/>
      <c r="F20" s="164"/>
    </row>
    <row r="21" spans="1:6" ht="15.6" x14ac:dyDescent="0.3">
      <c r="A21" s="163" t="s">
        <v>476</v>
      </c>
      <c r="B21" s="163" t="s">
        <v>477</v>
      </c>
      <c r="C21" s="164"/>
      <c r="D21" s="164"/>
      <c r="E21" s="164"/>
      <c r="F21" s="164"/>
    </row>
    <row r="22" spans="1:6" ht="15.6" x14ac:dyDescent="0.3">
      <c r="A22" s="163" t="s">
        <v>478</v>
      </c>
      <c r="B22" s="163" t="s">
        <v>479</v>
      </c>
      <c r="C22" s="164"/>
      <c r="D22" s="164"/>
      <c r="E22" s="164"/>
      <c r="F22" s="164"/>
    </row>
    <row r="23" spans="1:6" ht="15.6" x14ac:dyDescent="0.3">
      <c r="A23" s="163" t="s">
        <v>480</v>
      </c>
      <c r="B23" s="163" t="s">
        <v>481</v>
      </c>
      <c r="C23" s="164"/>
      <c r="D23" s="164"/>
      <c r="E23" s="164"/>
      <c r="F23" s="164"/>
    </row>
    <row r="24" spans="1:6" ht="15.6" x14ac:dyDescent="0.3">
      <c r="A24" s="168" t="s">
        <v>482</v>
      </c>
      <c r="B24" s="163" t="s">
        <v>483</v>
      </c>
      <c r="C24" s="164"/>
      <c r="D24" s="164"/>
      <c r="E24" s="164"/>
      <c r="F24" s="164"/>
    </row>
    <row r="25" spans="1:6" ht="15.6" x14ac:dyDescent="0.3">
      <c r="A25" s="163" t="s">
        <v>484</v>
      </c>
      <c r="B25" s="163" t="s">
        <v>485</v>
      </c>
      <c r="C25" s="164"/>
      <c r="D25" s="164"/>
      <c r="E25" s="164"/>
      <c r="F25" s="164"/>
    </row>
    <row r="26" spans="1:6" ht="15.6" x14ac:dyDescent="0.3">
      <c r="A26" s="163" t="s">
        <v>486</v>
      </c>
      <c r="B26" s="163" t="s">
        <v>487</v>
      </c>
      <c r="C26" s="164"/>
      <c r="D26" s="164"/>
      <c r="E26" s="164"/>
      <c r="F26" s="164"/>
    </row>
    <row r="27" spans="1:6" ht="15.6" x14ac:dyDescent="0.3">
      <c r="A27" s="163" t="s">
        <v>488</v>
      </c>
      <c r="B27" s="163" t="s">
        <v>489</v>
      </c>
      <c r="C27" s="164"/>
      <c r="D27" s="164"/>
      <c r="E27" s="164"/>
      <c r="F27" s="164"/>
    </row>
    <row r="28" spans="1:6" ht="15.6" x14ac:dyDescent="0.3">
      <c r="A28" s="163" t="s">
        <v>490</v>
      </c>
      <c r="B28" s="163" t="s">
        <v>491</v>
      </c>
      <c r="C28" s="164"/>
      <c r="D28" s="164"/>
      <c r="E28" s="164"/>
      <c r="F28" s="164"/>
    </row>
    <row r="29" spans="1:6" ht="15.6" x14ac:dyDescent="0.3">
      <c r="A29" s="163" t="s">
        <v>492</v>
      </c>
      <c r="B29" s="163" t="s">
        <v>493</v>
      </c>
      <c r="C29" s="164"/>
      <c r="D29" s="164"/>
      <c r="E29" s="164"/>
      <c r="F29" s="164"/>
    </row>
    <row r="30" spans="1:6" ht="15.6" x14ac:dyDescent="0.3">
      <c r="A30" s="163" t="s">
        <v>494</v>
      </c>
      <c r="B30" s="163" t="s">
        <v>495</v>
      </c>
      <c r="C30" s="164"/>
      <c r="D30" s="164"/>
      <c r="E30" s="164"/>
      <c r="F30" s="164"/>
    </row>
    <row r="31" spans="1:6" ht="15.6" x14ac:dyDescent="0.3">
      <c r="A31" s="163" t="s">
        <v>496</v>
      </c>
      <c r="B31" s="163" t="s">
        <v>497</v>
      </c>
      <c r="C31" s="164"/>
      <c r="D31" s="164"/>
      <c r="E31" s="164"/>
      <c r="F31" s="164"/>
    </row>
    <row r="32" spans="1:6" ht="15.6" x14ac:dyDescent="0.3">
      <c r="A32" s="163" t="s">
        <v>498</v>
      </c>
      <c r="B32" s="163" t="s">
        <v>499</v>
      </c>
      <c r="C32" s="164"/>
      <c r="D32" s="164"/>
      <c r="E32" s="164"/>
      <c r="F32" s="164"/>
    </row>
    <row r="33" spans="1:6" ht="15.6" x14ac:dyDescent="0.3">
      <c r="A33" s="168" t="s">
        <v>500</v>
      </c>
      <c r="B33" s="163" t="s">
        <v>501</v>
      </c>
      <c r="C33" s="164"/>
      <c r="D33" s="164"/>
      <c r="E33" s="164"/>
      <c r="F33" s="164"/>
    </row>
    <row r="34" spans="1:6" ht="15.6" x14ac:dyDescent="0.3">
      <c r="A34" s="163" t="s">
        <v>502</v>
      </c>
      <c r="B34" s="163" t="s">
        <v>503</v>
      </c>
      <c r="C34" s="164"/>
      <c r="D34" s="164"/>
      <c r="E34" s="164"/>
      <c r="F34" s="164"/>
    </row>
    <row r="35" spans="1:6" ht="15.6" x14ac:dyDescent="0.3">
      <c r="A35" s="163" t="s">
        <v>504</v>
      </c>
      <c r="B35" s="163" t="s">
        <v>505</v>
      </c>
      <c r="C35" s="164"/>
      <c r="D35" s="164"/>
      <c r="E35" s="164"/>
      <c r="F35" s="164"/>
    </row>
    <row r="36" spans="1:6" ht="15.6" x14ac:dyDescent="0.3">
      <c r="A36" s="163" t="s">
        <v>506</v>
      </c>
      <c r="B36" s="163" t="s">
        <v>507</v>
      </c>
      <c r="C36" s="164"/>
      <c r="D36" s="164"/>
      <c r="E36" s="164"/>
      <c r="F36" s="164"/>
    </row>
    <row r="37" spans="1:6" ht="15.6" x14ac:dyDescent="0.3">
      <c r="A37" s="163" t="s">
        <v>508</v>
      </c>
      <c r="B37" s="163" t="s">
        <v>509</v>
      </c>
      <c r="C37" s="164"/>
      <c r="D37" s="164"/>
      <c r="E37" s="164"/>
      <c r="F37" s="164"/>
    </row>
    <row r="38" spans="1:6" ht="15.6" x14ac:dyDescent="0.3">
      <c r="A38" s="163" t="s">
        <v>510</v>
      </c>
      <c r="B38" s="163" t="s">
        <v>511</v>
      </c>
      <c r="C38" s="164"/>
      <c r="D38" s="164"/>
      <c r="E38" s="164"/>
      <c r="F38" s="164"/>
    </row>
    <row r="39" spans="1:6" ht="15.6" x14ac:dyDescent="0.3">
      <c r="A39" s="163" t="s">
        <v>512</v>
      </c>
      <c r="B39" s="163" t="s">
        <v>513</v>
      </c>
      <c r="C39" s="164"/>
      <c r="D39" s="164"/>
      <c r="E39" s="164"/>
      <c r="F39" s="164"/>
    </row>
    <row r="40" spans="1:6" ht="15.6" x14ac:dyDescent="0.3">
      <c r="A40" s="168" t="s">
        <v>514</v>
      </c>
      <c r="B40" s="163" t="s">
        <v>515</v>
      </c>
      <c r="C40" s="164"/>
      <c r="D40" s="164"/>
      <c r="E40" s="164"/>
      <c r="F40" s="164"/>
    </row>
    <row r="41" spans="1:6" ht="15.6" x14ac:dyDescent="0.3">
      <c r="A41" s="163" t="s">
        <v>516</v>
      </c>
      <c r="B41" s="163" t="s">
        <v>517</v>
      </c>
      <c r="C41" s="164"/>
      <c r="D41" s="164"/>
      <c r="E41" s="164"/>
      <c r="F41" s="164"/>
    </row>
    <row r="42" spans="1:6" ht="15.6" x14ac:dyDescent="0.3">
      <c r="A42" s="163" t="s">
        <v>518</v>
      </c>
      <c r="B42" s="163" t="s">
        <v>519</v>
      </c>
      <c r="C42" s="164"/>
      <c r="D42" s="164"/>
      <c r="E42" s="164"/>
      <c r="F42" s="164"/>
    </row>
    <row r="43" spans="1:6" ht="15.6" x14ac:dyDescent="0.3">
      <c r="A43" s="163" t="s">
        <v>520</v>
      </c>
      <c r="B43" s="163" t="s">
        <v>521</v>
      </c>
      <c r="C43" s="164"/>
      <c r="D43" s="164"/>
      <c r="E43" s="164"/>
      <c r="F43" s="164"/>
    </row>
    <row r="44" spans="1:6" ht="15.6" x14ac:dyDescent="0.3">
      <c r="A44" s="163" t="s">
        <v>522</v>
      </c>
      <c r="B44" s="163" t="s">
        <v>523</v>
      </c>
      <c r="C44" s="164"/>
      <c r="D44" s="164"/>
      <c r="E44" s="164"/>
      <c r="F44" s="164"/>
    </row>
    <row r="45" spans="1:6" ht="15.6" x14ac:dyDescent="0.3">
      <c r="A45" s="168" t="s">
        <v>524</v>
      </c>
      <c r="B45" s="163" t="s">
        <v>525</v>
      </c>
      <c r="C45" s="164"/>
      <c r="D45" s="164"/>
      <c r="E45" s="164"/>
      <c r="F45" s="164"/>
    </row>
    <row r="46" spans="1:6" ht="15.6" x14ac:dyDescent="0.3">
      <c r="A46" s="163" t="s">
        <v>526</v>
      </c>
      <c r="B46" s="163" t="s">
        <v>527</v>
      </c>
      <c r="C46" s="164"/>
      <c r="D46" s="164"/>
      <c r="E46" s="164"/>
      <c r="F46" s="164"/>
    </row>
    <row r="47" spans="1:6" ht="15.6" x14ac:dyDescent="0.3">
      <c r="A47" s="163" t="s">
        <v>518</v>
      </c>
      <c r="B47" s="163" t="s">
        <v>528</v>
      </c>
      <c r="C47" s="164"/>
      <c r="D47" s="164"/>
      <c r="E47" s="164"/>
      <c r="F47" s="164"/>
    </row>
    <row r="48" spans="1:6" ht="15.6" x14ac:dyDescent="0.3">
      <c r="A48" s="163" t="s">
        <v>529</v>
      </c>
      <c r="B48" s="163" t="s">
        <v>530</v>
      </c>
      <c r="C48" s="164"/>
      <c r="D48" s="164"/>
      <c r="E48" s="164"/>
      <c r="F48" s="164"/>
    </row>
    <row r="49" spans="1:6" ht="15.6" x14ac:dyDescent="0.3">
      <c r="A49" s="163" t="s">
        <v>531</v>
      </c>
      <c r="B49" s="163" t="s">
        <v>532</v>
      </c>
      <c r="C49" s="164"/>
      <c r="D49" s="164"/>
      <c r="E49" s="164"/>
      <c r="F49" s="164"/>
    </row>
    <row r="50" spans="1:6" ht="15.6" x14ac:dyDescent="0.3">
      <c r="A50" s="163" t="s">
        <v>533</v>
      </c>
      <c r="B50" s="163" t="s">
        <v>534</v>
      </c>
      <c r="C50" s="164"/>
      <c r="D50" s="164"/>
      <c r="E50" s="164"/>
      <c r="F50" s="164"/>
    </row>
    <row r="51" spans="1:6" ht="15.6" x14ac:dyDescent="0.3">
      <c r="A51" s="163" t="s">
        <v>520</v>
      </c>
      <c r="B51" s="163" t="s">
        <v>535</v>
      </c>
      <c r="C51" s="164"/>
      <c r="D51" s="164"/>
      <c r="E51" s="164"/>
      <c r="F51" s="164"/>
    </row>
    <row r="52" spans="1:6" ht="15.6" x14ac:dyDescent="0.3">
      <c r="A52" s="163" t="s">
        <v>536</v>
      </c>
      <c r="B52" s="163" t="s">
        <v>537</v>
      </c>
      <c r="C52" s="164"/>
      <c r="D52" s="164"/>
      <c r="E52" s="164"/>
      <c r="F52" s="164"/>
    </row>
    <row r="53" spans="1:6" ht="15.6" x14ac:dyDescent="0.3">
      <c r="A53" s="163" t="s">
        <v>522</v>
      </c>
      <c r="B53" s="163" t="s">
        <v>538</v>
      </c>
      <c r="C53" s="164"/>
      <c r="D53" s="164"/>
      <c r="E53" s="164"/>
      <c r="F53" s="164"/>
    </row>
    <row r="54" spans="1:6" ht="15.6" x14ac:dyDescent="0.3">
      <c r="A54" s="168" t="s">
        <v>539</v>
      </c>
      <c r="B54" s="163" t="s">
        <v>540</v>
      </c>
      <c r="C54" s="164"/>
      <c r="D54" s="164"/>
      <c r="E54" s="164"/>
      <c r="F54" s="164"/>
    </row>
    <row r="55" spans="1:6" ht="15.6" x14ac:dyDescent="0.3">
      <c r="A55" s="163" t="s">
        <v>541</v>
      </c>
      <c r="B55" s="163" t="s">
        <v>542</v>
      </c>
      <c r="C55" s="164"/>
      <c r="D55" s="164"/>
      <c r="E55" s="164"/>
      <c r="F55" s="164"/>
    </row>
    <row r="56" spans="1:6" ht="15.6" x14ac:dyDescent="0.3">
      <c r="A56" s="163" t="s">
        <v>543</v>
      </c>
      <c r="B56" s="163" t="s">
        <v>544</v>
      </c>
      <c r="C56" s="164"/>
      <c r="D56" s="164"/>
      <c r="E56" s="164"/>
      <c r="F56" s="164"/>
    </row>
    <row r="57" spans="1:6" ht="15.6" x14ac:dyDescent="0.3">
      <c r="A57" s="163" t="s">
        <v>545</v>
      </c>
      <c r="B57" s="163" t="s">
        <v>546</v>
      </c>
      <c r="C57" s="164"/>
      <c r="D57" s="164"/>
      <c r="E57" s="164"/>
      <c r="F57" s="164"/>
    </row>
    <row r="58" spans="1:6" ht="15.6" x14ac:dyDescent="0.3">
      <c r="A58" s="163" t="s">
        <v>547</v>
      </c>
      <c r="B58" s="163" t="s">
        <v>548</v>
      </c>
      <c r="C58" s="164"/>
      <c r="D58" s="164"/>
      <c r="E58" s="164"/>
      <c r="F58" s="164"/>
    </row>
    <row r="59" spans="1:6" ht="15.6" x14ac:dyDescent="0.3">
      <c r="A59" s="163" t="s">
        <v>549</v>
      </c>
      <c r="B59" s="163" t="s">
        <v>550</v>
      </c>
      <c r="C59" s="164"/>
      <c r="D59" s="164"/>
      <c r="E59" s="164"/>
      <c r="F59" s="164"/>
    </row>
    <row r="60" spans="1:6" ht="15.6" x14ac:dyDescent="0.3">
      <c r="A60" s="163" t="s">
        <v>551</v>
      </c>
      <c r="B60" s="163" t="s">
        <v>552</v>
      </c>
      <c r="C60" s="164"/>
      <c r="D60" s="164"/>
      <c r="E60" s="164"/>
      <c r="F60" s="164"/>
    </row>
    <row r="61" spans="1:6" ht="15.6" x14ac:dyDescent="0.3">
      <c r="A61" s="168" t="s">
        <v>553</v>
      </c>
      <c r="B61" s="163" t="s">
        <v>554</v>
      </c>
      <c r="C61" s="164"/>
      <c r="D61" s="164"/>
      <c r="E61" s="164"/>
      <c r="F61" s="164"/>
    </row>
    <row r="62" spans="1:6" ht="15.6" x14ac:dyDescent="0.3">
      <c r="A62" s="163" t="s">
        <v>555</v>
      </c>
      <c r="B62" s="163" t="s">
        <v>556</v>
      </c>
      <c r="C62" s="164"/>
      <c r="D62" s="164"/>
      <c r="E62" s="164"/>
      <c r="F62" s="164"/>
    </row>
    <row r="63" spans="1:6" ht="15.6" x14ac:dyDescent="0.3">
      <c r="A63" s="163" t="s">
        <v>557</v>
      </c>
      <c r="B63" s="163" t="s">
        <v>558</v>
      </c>
      <c r="C63" s="164"/>
      <c r="D63" s="164"/>
      <c r="E63" s="164"/>
      <c r="F63" s="164"/>
    </row>
    <row r="64" spans="1:6" ht="15.6" x14ac:dyDescent="0.3">
      <c r="A64" s="165" t="s">
        <v>559</v>
      </c>
      <c r="B64" s="166"/>
      <c r="C64" s="164"/>
      <c r="D64" s="164"/>
      <c r="E64" s="164"/>
      <c r="F64" s="164"/>
    </row>
    <row r="65" spans="1:6" ht="15.6" x14ac:dyDescent="0.3">
      <c r="A65" s="87"/>
      <c r="B65" s="87"/>
      <c r="C65" s="87"/>
      <c r="D65" s="87"/>
      <c r="E65" s="87"/>
      <c r="F65" s="87"/>
    </row>
    <row r="66" spans="1:6" ht="15.6" x14ac:dyDescent="0.3">
      <c r="A66" s="87"/>
      <c r="B66" s="87"/>
      <c r="C66" s="87"/>
      <c r="D66" s="87"/>
      <c r="E66" s="87"/>
      <c r="F66" s="87"/>
    </row>
    <row r="67" spans="1:6" ht="15.6" x14ac:dyDescent="0.3">
      <c r="A67" s="87"/>
      <c r="B67" s="87"/>
      <c r="C67" s="87"/>
      <c r="D67" s="87"/>
      <c r="E67" s="87"/>
      <c r="F67" s="87"/>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enableFormatConditionsCalculation="0">
    <tabColor indexed="51"/>
  </sheetPr>
  <dimension ref="A1:H62"/>
  <sheetViews>
    <sheetView zoomScaleNormal="100" workbookViewId="0">
      <pane xSplit="1" ySplit="2" topLeftCell="B12" activePane="bottomRight" state="frozen"/>
      <selection pane="topRight" activeCell="B1" sqref="B1"/>
      <selection pane="bottomLeft" activeCell="A3" sqref="A3"/>
      <selection pane="bottomRight" activeCell="C14" sqref="C14"/>
    </sheetView>
  </sheetViews>
  <sheetFormatPr defaultColWidth="9.109375" defaultRowHeight="15.6" x14ac:dyDescent="0.25"/>
  <cols>
    <col min="1" max="1" width="9.44140625" style="106" customWidth="1"/>
    <col min="2" max="2" width="33.44140625" style="109" customWidth="1"/>
    <col min="3" max="3" width="163.109375" style="107" customWidth="1"/>
    <col min="4" max="4" width="11.33203125" style="106" customWidth="1"/>
    <col min="5" max="5" width="13.5546875" style="106" customWidth="1"/>
    <col min="6" max="16384" width="9.109375" style="106"/>
  </cols>
  <sheetData>
    <row r="1" spans="1:4" ht="42" customHeight="1" thickBot="1" x14ac:dyDescent="0.3">
      <c r="A1" s="852" t="s">
        <v>1325</v>
      </c>
      <c r="B1" s="854"/>
      <c r="C1" s="853"/>
    </row>
    <row r="2" spans="1:4" s="123" customFormat="1" ht="48" customHeight="1" x14ac:dyDescent="0.25">
      <c r="A2" s="122" t="s">
        <v>247</v>
      </c>
      <c r="B2" s="574" t="s">
        <v>54</v>
      </c>
      <c r="C2" s="225" t="s">
        <v>55</v>
      </c>
    </row>
    <row r="3" spans="1:4" ht="38.25" customHeight="1" x14ac:dyDescent="0.25">
      <c r="A3" s="148" t="s">
        <v>246</v>
      </c>
      <c r="B3" s="575" t="s">
        <v>1402</v>
      </c>
      <c r="C3" s="227" t="s">
        <v>1429</v>
      </c>
    </row>
    <row r="4" spans="1:4" ht="68.25" customHeight="1" x14ac:dyDescent="0.25">
      <c r="A4" s="148" t="s">
        <v>56</v>
      </c>
      <c r="B4" s="576" t="s">
        <v>1013</v>
      </c>
      <c r="C4" s="227" t="s">
        <v>1403</v>
      </c>
    </row>
    <row r="5" spans="1:4" s="118" customFormat="1" ht="106.5" customHeight="1" x14ac:dyDescent="0.25">
      <c r="A5" s="148" t="s">
        <v>240</v>
      </c>
      <c r="B5" s="575" t="s">
        <v>898</v>
      </c>
      <c r="C5" s="227" t="s">
        <v>945</v>
      </c>
    </row>
    <row r="6" spans="1:4" s="118" customFormat="1" ht="46.5" customHeight="1" x14ac:dyDescent="0.25">
      <c r="A6" s="148" t="s">
        <v>77</v>
      </c>
      <c r="B6" s="575" t="s">
        <v>904</v>
      </c>
      <c r="C6" s="579" t="s">
        <v>946</v>
      </c>
    </row>
    <row r="7" spans="1:4" ht="71.25" customHeight="1" x14ac:dyDescent="0.25">
      <c r="A7" s="148" t="s">
        <v>30</v>
      </c>
      <c r="B7" s="576" t="s">
        <v>1326</v>
      </c>
      <c r="C7" s="227" t="s">
        <v>1327</v>
      </c>
    </row>
    <row r="8" spans="1:4" ht="42" customHeight="1" x14ac:dyDescent="0.25">
      <c r="A8" s="573" t="s">
        <v>1430</v>
      </c>
      <c r="B8" s="576"/>
      <c r="C8" s="1163" t="s">
        <v>1546</v>
      </c>
    </row>
    <row r="9" spans="1:4" ht="105.75" customHeight="1" x14ac:dyDescent="0.25">
      <c r="A9" s="148" t="s">
        <v>326</v>
      </c>
      <c r="B9" s="576" t="s">
        <v>1328</v>
      </c>
      <c r="C9" s="277" t="s">
        <v>1329</v>
      </c>
    </row>
    <row r="10" spans="1:4" ht="106.5" customHeight="1" x14ac:dyDescent="0.25">
      <c r="A10" s="148" t="s">
        <v>22</v>
      </c>
      <c r="B10" s="575" t="s">
        <v>18</v>
      </c>
      <c r="C10" s="227" t="s">
        <v>1330</v>
      </c>
    </row>
    <row r="11" spans="1:4" ht="33.75" customHeight="1" x14ac:dyDescent="0.25">
      <c r="A11" s="148" t="s">
        <v>238</v>
      </c>
      <c r="B11" s="575" t="s">
        <v>264</v>
      </c>
      <c r="C11" s="227" t="s">
        <v>265</v>
      </c>
    </row>
    <row r="12" spans="1:4" ht="42" customHeight="1" x14ac:dyDescent="0.25">
      <c r="A12" s="148" t="s">
        <v>1028</v>
      </c>
      <c r="B12" s="575" t="s">
        <v>1026</v>
      </c>
      <c r="C12" s="227" t="s">
        <v>1027</v>
      </c>
    </row>
    <row r="13" spans="1:4" ht="42" customHeight="1" x14ac:dyDescent="0.25">
      <c r="A13" s="573" t="s">
        <v>1463</v>
      </c>
      <c r="B13" s="575"/>
      <c r="C13" s="1164" t="s">
        <v>1547</v>
      </c>
    </row>
    <row r="14" spans="1:4" ht="75" customHeight="1" x14ac:dyDescent="0.25">
      <c r="A14" s="148" t="s">
        <v>176</v>
      </c>
      <c r="B14" s="575" t="s">
        <v>1331</v>
      </c>
      <c r="C14" s="227" t="s">
        <v>1370</v>
      </c>
      <c r="D14" s="305"/>
    </row>
    <row r="15" spans="1:4" ht="62.4" x14ac:dyDescent="0.25">
      <c r="A15" s="148" t="s">
        <v>23</v>
      </c>
      <c r="B15" s="576" t="s">
        <v>1332</v>
      </c>
      <c r="C15" s="227" t="s">
        <v>1333</v>
      </c>
      <c r="D15" s="305"/>
    </row>
    <row r="16" spans="1:4" ht="77.25" customHeight="1" x14ac:dyDescent="0.25">
      <c r="A16" s="148" t="s">
        <v>194</v>
      </c>
      <c r="B16" s="575" t="s">
        <v>1334</v>
      </c>
      <c r="C16" s="227" t="s">
        <v>1335</v>
      </c>
    </row>
    <row r="17" spans="1:8" ht="99.75" customHeight="1" x14ac:dyDescent="0.25">
      <c r="A17" s="148" t="s">
        <v>282</v>
      </c>
      <c r="B17" s="575" t="s">
        <v>1336</v>
      </c>
      <c r="C17" s="227" t="s">
        <v>1338</v>
      </c>
    </row>
    <row r="18" spans="1:8" ht="41.25" customHeight="1" x14ac:dyDescent="0.25">
      <c r="A18" s="148" t="s">
        <v>24</v>
      </c>
      <c r="B18" s="575" t="s">
        <v>1339</v>
      </c>
      <c r="C18" s="227" t="s">
        <v>1431</v>
      </c>
    </row>
    <row r="19" spans="1:8" ht="72.75" customHeight="1" x14ac:dyDescent="0.25">
      <c r="A19" s="148" t="s">
        <v>267</v>
      </c>
      <c r="B19" s="575" t="s">
        <v>1340</v>
      </c>
      <c r="C19" s="580"/>
    </row>
    <row r="20" spans="1:8" ht="54" customHeight="1" x14ac:dyDescent="0.25">
      <c r="A20" s="148" t="s">
        <v>325</v>
      </c>
      <c r="B20" s="575" t="s">
        <v>1337</v>
      </c>
      <c r="C20" s="227" t="s">
        <v>1341</v>
      </c>
    </row>
    <row r="21" spans="1:8" ht="40.5" customHeight="1" x14ac:dyDescent="0.25">
      <c r="A21" s="148" t="s">
        <v>219</v>
      </c>
      <c r="B21" s="575" t="s">
        <v>163</v>
      </c>
      <c r="C21" s="227" t="s">
        <v>1012</v>
      </c>
    </row>
    <row r="22" spans="1:8" ht="42.75" customHeight="1" x14ac:dyDescent="0.25">
      <c r="A22" s="148" t="s">
        <v>400</v>
      </c>
      <c r="B22" s="575" t="s">
        <v>1342</v>
      </c>
      <c r="C22" s="227" t="s">
        <v>1432</v>
      </c>
    </row>
    <row r="23" spans="1:8" ht="41.25" customHeight="1" x14ac:dyDescent="0.25">
      <c r="A23" s="148" t="s">
        <v>25</v>
      </c>
      <c r="B23" s="575" t="s">
        <v>1401</v>
      </c>
      <c r="C23" s="227" t="s">
        <v>1343</v>
      </c>
    </row>
    <row r="24" spans="1:8" ht="57" customHeight="1" x14ac:dyDescent="0.25">
      <c r="A24" s="148" t="s">
        <v>911</v>
      </c>
      <c r="B24" s="575" t="s">
        <v>905</v>
      </c>
      <c r="C24" s="277" t="s">
        <v>947</v>
      </c>
    </row>
    <row r="25" spans="1:8" ht="51.75" customHeight="1" x14ac:dyDescent="0.25">
      <c r="A25" s="148" t="s">
        <v>912</v>
      </c>
      <c r="B25" s="575" t="s">
        <v>1371</v>
      </c>
      <c r="C25" s="277" t="s">
        <v>906</v>
      </c>
    </row>
    <row r="26" spans="1:8" ht="23.25" customHeight="1" x14ac:dyDescent="0.25">
      <c r="A26" s="148" t="s">
        <v>913</v>
      </c>
      <c r="B26" s="575" t="s">
        <v>907</v>
      </c>
      <c r="C26" s="277" t="s">
        <v>908</v>
      </c>
    </row>
    <row r="27" spans="1:8" ht="31.2" x14ac:dyDescent="0.25">
      <c r="A27" s="148" t="s">
        <v>914</v>
      </c>
      <c r="B27" s="575" t="s">
        <v>909</v>
      </c>
      <c r="C27" s="277" t="s">
        <v>910</v>
      </c>
      <c r="D27" s="272"/>
    </row>
    <row r="28" spans="1:8" ht="72.75" customHeight="1" x14ac:dyDescent="0.25">
      <c r="A28" s="148" t="s">
        <v>26</v>
      </c>
      <c r="B28" s="576" t="s">
        <v>1344</v>
      </c>
      <c r="C28" s="277" t="s">
        <v>1345</v>
      </c>
      <c r="D28" s="272"/>
    </row>
    <row r="29" spans="1:8" ht="102.75" customHeight="1" x14ac:dyDescent="0.25">
      <c r="A29" s="148" t="s">
        <v>376</v>
      </c>
      <c r="B29" s="575" t="s">
        <v>1011</v>
      </c>
      <c r="C29" s="227" t="s">
        <v>48</v>
      </c>
    </row>
    <row r="30" spans="1:8" ht="51.75" customHeight="1" x14ac:dyDescent="0.25">
      <c r="A30" s="148" t="s">
        <v>358</v>
      </c>
      <c r="B30" s="576" t="s">
        <v>1405</v>
      </c>
      <c r="C30" s="277" t="s">
        <v>1404</v>
      </c>
    </row>
    <row r="31" spans="1:8" ht="25.5" customHeight="1" x14ac:dyDescent="0.25">
      <c r="A31" s="148" t="s">
        <v>49</v>
      </c>
      <c r="B31" s="576" t="s">
        <v>1346</v>
      </c>
      <c r="C31" s="277" t="s">
        <v>1347</v>
      </c>
      <c r="H31" s="106" t="s">
        <v>178</v>
      </c>
    </row>
    <row r="32" spans="1:8" ht="144" customHeight="1" x14ac:dyDescent="0.25">
      <c r="A32" s="148" t="s">
        <v>51</v>
      </c>
      <c r="B32" s="575" t="s">
        <v>869</v>
      </c>
      <c r="C32" s="227" t="s">
        <v>1348</v>
      </c>
    </row>
    <row r="33" spans="1:4" ht="28.5" customHeight="1" x14ac:dyDescent="0.25">
      <c r="A33" s="148" t="s">
        <v>50</v>
      </c>
      <c r="B33" s="576" t="s">
        <v>952</v>
      </c>
      <c r="C33" s="227" t="s">
        <v>1349</v>
      </c>
    </row>
    <row r="34" spans="1:4" ht="39.75" customHeight="1" x14ac:dyDescent="0.25">
      <c r="A34" s="148" t="s">
        <v>52</v>
      </c>
      <c r="B34" s="575" t="s">
        <v>57</v>
      </c>
      <c r="C34" s="227" t="s">
        <v>298</v>
      </c>
    </row>
    <row r="35" spans="1:4" ht="39.75" customHeight="1" x14ac:dyDescent="0.25">
      <c r="A35" s="148" t="s">
        <v>1029</v>
      </c>
      <c r="B35" s="575" t="s">
        <v>1030</v>
      </c>
      <c r="C35" s="227" t="s">
        <v>1027</v>
      </c>
    </row>
    <row r="36" spans="1:4" ht="57" customHeight="1" x14ac:dyDescent="0.25">
      <c r="A36" s="148" t="s">
        <v>177</v>
      </c>
      <c r="B36" s="575" t="s">
        <v>1399</v>
      </c>
      <c r="C36" s="579" t="s">
        <v>1400</v>
      </c>
    </row>
    <row r="37" spans="1:4" ht="51" customHeight="1" x14ac:dyDescent="0.25">
      <c r="A37" s="148" t="s">
        <v>179</v>
      </c>
      <c r="B37" s="575"/>
      <c r="C37" s="227" t="s">
        <v>1350</v>
      </c>
      <c r="D37" s="272"/>
    </row>
    <row r="38" spans="1:4" ht="86.25" customHeight="1" x14ac:dyDescent="0.25">
      <c r="A38" s="148" t="s">
        <v>299</v>
      </c>
      <c r="B38" s="577"/>
      <c r="C38" s="579" t="s">
        <v>1258</v>
      </c>
    </row>
    <row r="39" spans="1:4" ht="64.5" customHeight="1" x14ac:dyDescent="0.25">
      <c r="A39" s="148" t="s">
        <v>283</v>
      </c>
      <c r="B39" s="575" t="s">
        <v>915</v>
      </c>
      <c r="C39" s="579" t="s">
        <v>1014</v>
      </c>
    </row>
    <row r="40" spans="1:4" ht="75" customHeight="1" x14ac:dyDescent="0.25">
      <c r="A40" s="561" t="s">
        <v>40</v>
      </c>
      <c r="B40" s="575" t="s">
        <v>1062</v>
      </c>
      <c r="C40" s="227" t="s">
        <v>1351</v>
      </c>
    </row>
    <row r="41" spans="1:4" ht="123.75" customHeight="1" x14ac:dyDescent="0.25">
      <c r="A41" s="148" t="s">
        <v>312</v>
      </c>
      <c r="B41" s="575" t="s">
        <v>1372</v>
      </c>
      <c r="C41" s="227" t="s">
        <v>1352</v>
      </c>
      <c r="D41" s="272"/>
    </row>
    <row r="42" spans="1:4" ht="38.25" customHeight="1" x14ac:dyDescent="0.25">
      <c r="A42" s="148" t="s">
        <v>312</v>
      </c>
      <c r="B42" s="575" t="s">
        <v>1373</v>
      </c>
      <c r="C42" s="579" t="s">
        <v>1353</v>
      </c>
    </row>
    <row r="43" spans="1:4" ht="39" customHeight="1" thickBot="1" x14ac:dyDescent="0.3">
      <c r="A43" s="148" t="s">
        <v>312</v>
      </c>
      <c r="B43" s="578" t="s">
        <v>899</v>
      </c>
      <c r="C43" s="581" t="s">
        <v>1354</v>
      </c>
    </row>
    <row r="44" spans="1:4" x14ac:dyDescent="0.25">
      <c r="B44" s="108"/>
    </row>
    <row r="45" spans="1:4" x14ac:dyDescent="0.25">
      <c r="B45" s="108"/>
    </row>
    <row r="46" spans="1:4" x14ac:dyDescent="0.25">
      <c r="B46" s="108"/>
    </row>
    <row r="47" spans="1:4" x14ac:dyDescent="0.25">
      <c r="B47" s="108"/>
    </row>
    <row r="48" spans="1:4" x14ac:dyDescent="0.25">
      <c r="B48" s="108"/>
    </row>
    <row r="49" spans="2:2" x14ac:dyDescent="0.25">
      <c r="B49" s="108"/>
    </row>
    <row r="50" spans="2:2" x14ac:dyDescent="0.25">
      <c r="B50" s="108"/>
    </row>
    <row r="51" spans="2:2" x14ac:dyDescent="0.25">
      <c r="B51" s="108"/>
    </row>
    <row r="52" spans="2:2" x14ac:dyDescent="0.25">
      <c r="B52" s="108"/>
    </row>
    <row r="53" spans="2:2" x14ac:dyDescent="0.25">
      <c r="B53" s="108"/>
    </row>
    <row r="54" spans="2:2" x14ac:dyDescent="0.25">
      <c r="B54" s="108"/>
    </row>
    <row r="55" spans="2:2" x14ac:dyDescent="0.25">
      <c r="B55" s="108"/>
    </row>
    <row r="56" spans="2:2" x14ac:dyDescent="0.25">
      <c r="B56" s="108"/>
    </row>
    <row r="57" spans="2:2" x14ac:dyDescent="0.25">
      <c r="B57" s="108"/>
    </row>
    <row r="58" spans="2:2" x14ac:dyDescent="0.25">
      <c r="B58" s="108"/>
    </row>
    <row r="59" spans="2:2" x14ac:dyDescent="0.25">
      <c r="B59" s="108"/>
    </row>
    <row r="60" spans="2:2" x14ac:dyDescent="0.25">
      <c r="B60" s="108"/>
    </row>
    <row r="61" spans="2:2" x14ac:dyDescent="0.25">
      <c r="B61" s="108"/>
    </row>
    <row r="62" spans="2:2" x14ac:dyDescent="0.25">
      <c r="B62" s="108"/>
    </row>
  </sheetData>
  <mergeCells count="1">
    <mergeCell ref="A1:C1"/>
  </mergeCells>
  <phoneticPr fontId="7" type="noConversion"/>
  <printOptions gridLines="1"/>
  <pageMargins left="0.47244094488188981" right="0.19685039370078741" top="0.51181102362204722" bottom="0.43307086614173229" header="0.39370078740157483" footer="0.27559055118110237"/>
  <pageSetup paperSize="9" scale="69" fitToWidth="5" fitToHeight="5" orientation="landscape" r:id="rId1"/>
  <headerFooter alignWithMargins="0">
    <oddFooter>&amp;C&amp;P zo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topLeftCell="A4" zoomScaleNormal="100" workbookViewId="0">
      <selection activeCell="A2" sqref="A2"/>
    </sheetView>
  </sheetViews>
  <sheetFormatPr defaultRowHeight="13.2" x14ac:dyDescent="0.25"/>
  <cols>
    <col min="2" max="2" width="56.88671875" customWidth="1"/>
    <col min="3" max="3" width="22" customWidth="1"/>
  </cols>
  <sheetData>
    <row r="1" spans="1:4" ht="30.75" customHeight="1" thickBot="1" x14ac:dyDescent="0.3">
      <c r="A1" s="855" t="s">
        <v>1107</v>
      </c>
      <c r="B1" s="856"/>
      <c r="C1" s="857"/>
    </row>
    <row r="2" spans="1:4" ht="29.25" customHeight="1" thickBot="1" x14ac:dyDescent="0.3">
      <c r="A2" s="431" t="s">
        <v>1088</v>
      </c>
      <c r="B2" s="432" t="s">
        <v>1089</v>
      </c>
      <c r="C2" s="433" t="s">
        <v>1090</v>
      </c>
    </row>
    <row r="3" spans="1:4" ht="24" customHeight="1" x14ac:dyDescent="0.25">
      <c r="A3" s="430">
        <v>1</v>
      </c>
      <c r="B3" s="457" t="s">
        <v>1098</v>
      </c>
      <c r="C3" s="435">
        <v>38623</v>
      </c>
    </row>
    <row r="4" spans="1:4" ht="24" customHeight="1" x14ac:dyDescent="0.25">
      <c r="A4" s="428">
        <v>4</v>
      </c>
      <c r="B4" s="456" t="s">
        <v>1097</v>
      </c>
      <c r="C4" s="436">
        <v>39326</v>
      </c>
    </row>
    <row r="5" spans="1:4" ht="24" customHeight="1" x14ac:dyDescent="0.25">
      <c r="A5" s="428">
        <v>5</v>
      </c>
      <c r="B5" s="456" t="s">
        <v>1092</v>
      </c>
      <c r="C5" s="436">
        <v>39326</v>
      </c>
    </row>
    <row r="6" spans="1:4" ht="24" customHeight="1" x14ac:dyDescent="0.25">
      <c r="A6" s="428">
        <v>6</v>
      </c>
      <c r="B6" s="456" t="s">
        <v>1095</v>
      </c>
      <c r="C6" s="436">
        <v>39326</v>
      </c>
    </row>
    <row r="7" spans="1:4" ht="32.25" customHeight="1" x14ac:dyDescent="0.25">
      <c r="A7" s="428">
        <v>7</v>
      </c>
      <c r="B7" s="456" t="s">
        <v>1094</v>
      </c>
      <c r="C7" s="436">
        <v>39326</v>
      </c>
    </row>
    <row r="8" spans="1:4" ht="24" customHeight="1" x14ac:dyDescent="0.25">
      <c r="A8" s="428">
        <v>8</v>
      </c>
      <c r="B8" s="456" t="s">
        <v>1093</v>
      </c>
      <c r="C8" s="436">
        <v>39326</v>
      </c>
    </row>
    <row r="9" spans="1:4" ht="24" customHeight="1" x14ac:dyDescent="0.25">
      <c r="A9" s="428">
        <v>9</v>
      </c>
      <c r="B9" s="427" t="s">
        <v>1100</v>
      </c>
      <c r="C9" s="436">
        <v>39326</v>
      </c>
    </row>
    <row r="10" spans="1:4" ht="24" customHeight="1" x14ac:dyDescent="0.25">
      <c r="A10" s="428">
        <v>10</v>
      </c>
      <c r="B10" s="455" t="s">
        <v>1105</v>
      </c>
      <c r="C10" s="436">
        <v>40245</v>
      </c>
      <c r="D10" s="428" t="s">
        <v>1111</v>
      </c>
    </row>
    <row r="11" spans="1:4" ht="24" customHeight="1" x14ac:dyDescent="0.25">
      <c r="A11" s="428">
        <v>11</v>
      </c>
      <c r="B11" s="455" t="s">
        <v>1104</v>
      </c>
      <c r="C11" s="436">
        <v>40245</v>
      </c>
      <c r="D11" s="428" t="s">
        <v>1111</v>
      </c>
    </row>
    <row r="12" spans="1:4" ht="24" customHeight="1" x14ac:dyDescent="0.25">
      <c r="A12" s="428">
        <v>12</v>
      </c>
      <c r="B12" s="455" t="s">
        <v>1103</v>
      </c>
      <c r="C12" s="436">
        <v>40245</v>
      </c>
      <c r="D12" s="428" t="s">
        <v>1111</v>
      </c>
    </row>
    <row r="13" spans="1:4" ht="24" customHeight="1" x14ac:dyDescent="0.25">
      <c r="A13" s="428">
        <v>13</v>
      </c>
      <c r="B13" s="455" t="s">
        <v>1102</v>
      </c>
      <c r="C13" s="436">
        <v>40245</v>
      </c>
      <c r="D13" s="428" t="s">
        <v>1111</v>
      </c>
    </row>
    <row r="14" spans="1:4" ht="24" customHeight="1" x14ac:dyDescent="0.25">
      <c r="A14" s="428">
        <v>14</v>
      </c>
      <c r="B14" s="455" t="s">
        <v>1091</v>
      </c>
      <c r="C14" s="436">
        <v>40245</v>
      </c>
      <c r="D14" s="428" t="s">
        <v>1111</v>
      </c>
    </row>
    <row r="15" spans="1:4" ht="24" customHeight="1" x14ac:dyDescent="0.25">
      <c r="A15" s="428">
        <v>15</v>
      </c>
      <c r="B15" s="455" t="s">
        <v>1106</v>
      </c>
      <c r="C15" s="436">
        <v>40245</v>
      </c>
      <c r="D15" s="428" t="s">
        <v>1111</v>
      </c>
    </row>
    <row r="16" spans="1:4" ht="24" customHeight="1" x14ac:dyDescent="0.25">
      <c r="A16" s="428">
        <v>16</v>
      </c>
      <c r="B16" s="455" t="s">
        <v>1114</v>
      </c>
      <c r="C16" s="436">
        <v>40245</v>
      </c>
      <c r="D16" s="428" t="s">
        <v>1111</v>
      </c>
    </row>
    <row r="17" spans="1:4" ht="24" customHeight="1" x14ac:dyDescent="0.25">
      <c r="A17" s="428">
        <v>17</v>
      </c>
      <c r="B17" s="455" t="s">
        <v>1099</v>
      </c>
      <c r="C17" s="436">
        <v>40245</v>
      </c>
      <c r="D17" s="428" t="s">
        <v>1111</v>
      </c>
    </row>
    <row r="18" spans="1:4" ht="24" customHeight="1" x14ac:dyDescent="0.25">
      <c r="A18" s="428">
        <v>18</v>
      </c>
      <c r="B18" s="427" t="s">
        <v>1101</v>
      </c>
      <c r="C18" s="436">
        <v>40245</v>
      </c>
    </row>
    <row r="19" spans="1:4" ht="24" customHeight="1" thickBot="1" x14ac:dyDescent="0.3">
      <c r="A19" s="429">
        <v>19</v>
      </c>
      <c r="B19" s="456" t="s">
        <v>1096</v>
      </c>
      <c r="C19" s="437">
        <v>41275</v>
      </c>
    </row>
  </sheetData>
  <mergeCells count="1">
    <mergeCell ref="A1:C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enableFormatConditionsCalculation="0">
    <tabColor indexed="42"/>
    <pageSetUpPr fitToPage="1"/>
  </sheetPr>
  <dimension ref="A1:E23"/>
  <sheetViews>
    <sheetView tabSelected="1" zoomScaleNormal="100" workbookViewId="0">
      <pane xSplit="2" ySplit="4" topLeftCell="C5" activePane="bottomRight" state="frozen"/>
      <selection pane="topRight" activeCell="C1" sqref="C1"/>
      <selection pane="bottomLeft" activeCell="A5" sqref="A5"/>
      <selection pane="bottomRight" activeCell="B11" sqref="B11"/>
    </sheetView>
  </sheetViews>
  <sheetFormatPr defaultColWidth="9.109375" defaultRowHeight="15.6" x14ac:dyDescent="0.25"/>
  <cols>
    <col min="1" max="1" width="9.109375" style="24" customWidth="1"/>
    <col min="2" max="2" width="77.88671875" style="50" customWidth="1"/>
    <col min="3" max="5" width="17.44140625" style="19" customWidth="1"/>
    <col min="6" max="6" width="12.44140625" style="19" customWidth="1"/>
    <col min="7" max="16384" width="9.109375" style="19"/>
  </cols>
  <sheetData>
    <row r="1" spans="1:5" s="18" customFormat="1" ht="87" customHeight="1" thickBot="1" x14ac:dyDescent="0.3">
      <c r="A1" s="858" t="s">
        <v>1251</v>
      </c>
      <c r="B1" s="859"/>
      <c r="C1" s="859"/>
      <c r="D1" s="859"/>
      <c r="E1" s="860"/>
    </row>
    <row r="2" spans="1:5" s="18" customFormat="1" ht="35.1" customHeight="1" x14ac:dyDescent="0.25">
      <c r="A2" s="861" t="s">
        <v>1469</v>
      </c>
      <c r="B2" s="862"/>
      <c r="C2" s="862"/>
      <c r="D2" s="862"/>
      <c r="E2" s="863"/>
    </row>
    <row r="3" spans="1:5" ht="43.5" customHeight="1" x14ac:dyDescent="0.25">
      <c r="A3" s="30" t="s">
        <v>227</v>
      </c>
      <c r="B3" s="527" t="s">
        <v>226</v>
      </c>
      <c r="C3" s="14" t="s">
        <v>332</v>
      </c>
      <c r="D3" s="14" t="s">
        <v>333</v>
      </c>
      <c r="E3" s="35" t="s">
        <v>250</v>
      </c>
    </row>
    <row r="4" spans="1:5" ht="17.25" customHeight="1" x14ac:dyDescent="0.25">
      <c r="A4" s="31"/>
      <c r="B4" s="46"/>
      <c r="C4" s="38" t="s">
        <v>314</v>
      </c>
      <c r="D4" s="38" t="s">
        <v>315</v>
      </c>
      <c r="E4" s="39" t="s">
        <v>33</v>
      </c>
    </row>
    <row r="5" spans="1:5" x14ac:dyDescent="0.25">
      <c r="A5" s="31">
        <v>1</v>
      </c>
      <c r="B5" s="46" t="s">
        <v>395</v>
      </c>
      <c r="C5" s="51">
        <f>C6</f>
        <v>6404905</v>
      </c>
      <c r="D5" s="51">
        <f>D6</f>
        <v>380000</v>
      </c>
      <c r="E5" s="52">
        <f>C5+D5</f>
        <v>6784905</v>
      </c>
    </row>
    <row r="6" spans="1:5" x14ac:dyDescent="0.25">
      <c r="A6" s="31">
        <f>A5+1</f>
        <v>2</v>
      </c>
      <c r="B6" s="27" t="s">
        <v>292</v>
      </c>
      <c r="C6" s="53">
        <v>6404905</v>
      </c>
      <c r="D6" s="53">
        <v>380000</v>
      </c>
      <c r="E6" s="52">
        <f>C6+D6</f>
        <v>6784905</v>
      </c>
    </row>
    <row r="7" spans="1:5" ht="15.75" customHeight="1" x14ac:dyDescent="0.25">
      <c r="A7" s="31">
        <f>A6+1</f>
        <v>3</v>
      </c>
      <c r="B7" s="46" t="s">
        <v>396</v>
      </c>
      <c r="C7" s="51">
        <f>C8+C9+C10+C11+C12</f>
        <v>3077863</v>
      </c>
      <c r="D7" s="51">
        <f>D8+D9+D10+D11+D12</f>
        <v>0</v>
      </c>
      <c r="E7" s="52">
        <f>C7+D7</f>
        <v>3077863</v>
      </c>
    </row>
    <row r="8" spans="1:5" x14ac:dyDescent="0.25">
      <c r="A8" s="31">
        <f t="shared" ref="A8:A19" si="0">A7+1</f>
        <v>4</v>
      </c>
      <c r="B8" s="27" t="s">
        <v>293</v>
      </c>
      <c r="C8" s="53">
        <v>2756744</v>
      </c>
      <c r="D8" s="53">
        <v>0</v>
      </c>
      <c r="E8" s="52">
        <f>C8+D8</f>
        <v>2756744</v>
      </c>
    </row>
    <row r="9" spans="1:5" x14ac:dyDescent="0.25">
      <c r="A9" s="31">
        <f t="shared" si="0"/>
        <v>5</v>
      </c>
      <c r="B9" s="27" t="s">
        <v>294</v>
      </c>
      <c r="C9" s="53">
        <v>219641</v>
      </c>
      <c r="D9" s="53">
        <v>0</v>
      </c>
      <c r="E9" s="52">
        <f>C9+D9</f>
        <v>219641</v>
      </c>
    </row>
    <row r="10" spans="1:5" x14ac:dyDescent="0.25">
      <c r="A10" s="31">
        <f t="shared" si="0"/>
        <v>6</v>
      </c>
      <c r="B10" s="27" t="s">
        <v>295</v>
      </c>
      <c r="C10" s="53">
        <v>0</v>
      </c>
      <c r="D10" s="53">
        <v>0</v>
      </c>
      <c r="E10" s="52">
        <f t="shared" ref="E10:E19" si="1">C10+D10</f>
        <v>0</v>
      </c>
    </row>
    <row r="11" spans="1:5" x14ac:dyDescent="0.25">
      <c r="A11" s="31">
        <f t="shared" si="0"/>
        <v>7</v>
      </c>
      <c r="B11" s="27" t="s">
        <v>296</v>
      </c>
      <c r="C11" s="53">
        <v>0</v>
      </c>
      <c r="D11" s="53">
        <v>0</v>
      </c>
      <c r="E11" s="52">
        <f t="shared" si="1"/>
        <v>0</v>
      </c>
    </row>
    <row r="12" spans="1:5" x14ac:dyDescent="0.25">
      <c r="A12" s="31">
        <f t="shared" si="0"/>
        <v>8</v>
      </c>
      <c r="B12" s="27" t="s">
        <v>164</v>
      </c>
      <c r="C12" s="53">
        <v>101478</v>
      </c>
      <c r="D12" s="53">
        <v>0</v>
      </c>
      <c r="E12" s="52">
        <f t="shared" si="1"/>
        <v>101478</v>
      </c>
    </row>
    <row r="13" spans="1:5" ht="15.75" customHeight="1" x14ac:dyDescent="0.25">
      <c r="A13" s="31">
        <f t="shared" si="0"/>
        <v>9</v>
      </c>
      <c r="B13" s="46" t="s">
        <v>397</v>
      </c>
      <c r="C13" s="51">
        <f>C14</f>
        <v>0</v>
      </c>
      <c r="D13" s="51">
        <f>D14</f>
        <v>0</v>
      </c>
      <c r="E13" s="52">
        <f t="shared" si="1"/>
        <v>0</v>
      </c>
    </row>
    <row r="14" spans="1:5" x14ac:dyDescent="0.25">
      <c r="A14" s="31">
        <f t="shared" si="0"/>
        <v>10</v>
      </c>
      <c r="B14" s="27" t="s">
        <v>165</v>
      </c>
      <c r="C14" s="53">
        <v>0</v>
      </c>
      <c r="D14" s="53">
        <v>0</v>
      </c>
      <c r="E14" s="52">
        <f t="shared" si="1"/>
        <v>0</v>
      </c>
    </row>
    <row r="15" spans="1:5" x14ac:dyDescent="0.25">
      <c r="A15" s="31">
        <f t="shared" si="0"/>
        <v>11</v>
      </c>
      <c r="B15" s="46" t="s">
        <v>398</v>
      </c>
      <c r="C15" s="51">
        <f>SUM(C16:C18)</f>
        <v>1159010</v>
      </c>
      <c r="D15" s="51">
        <f>SUM(D16:D18)</f>
        <v>0</v>
      </c>
      <c r="E15" s="52">
        <f t="shared" si="1"/>
        <v>1159010</v>
      </c>
    </row>
    <row r="16" spans="1:5" x14ac:dyDescent="0.25">
      <c r="A16" s="31">
        <f t="shared" si="0"/>
        <v>12</v>
      </c>
      <c r="B16" s="27" t="s">
        <v>166</v>
      </c>
      <c r="C16" s="53">
        <v>616543</v>
      </c>
      <c r="D16" s="53">
        <v>0</v>
      </c>
      <c r="E16" s="52">
        <f t="shared" si="1"/>
        <v>616543</v>
      </c>
    </row>
    <row r="17" spans="1:5" x14ac:dyDescent="0.25">
      <c r="A17" s="31">
        <f t="shared" si="0"/>
        <v>13</v>
      </c>
      <c r="B17" s="27" t="s">
        <v>167</v>
      </c>
      <c r="C17" s="53">
        <v>172955</v>
      </c>
      <c r="D17" s="53">
        <v>0</v>
      </c>
      <c r="E17" s="52">
        <f t="shared" si="1"/>
        <v>172955</v>
      </c>
    </row>
    <row r="18" spans="1:5" x14ac:dyDescent="0.25">
      <c r="A18" s="31">
        <f t="shared" si="0"/>
        <v>14</v>
      </c>
      <c r="B18" s="27" t="s">
        <v>168</v>
      </c>
      <c r="C18" s="53">
        <v>369512</v>
      </c>
      <c r="D18" s="53">
        <v>0</v>
      </c>
      <c r="E18" s="52">
        <f t="shared" si="1"/>
        <v>369512</v>
      </c>
    </row>
    <row r="19" spans="1:5" ht="16.2" thickBot="1" x14ac:dyDescent="0.3">
      <c r="A19" s="32">
        <f t="shared" si="0"/>
        <v>15</v>
      </c>
      <c r="B19" s="48" t="s">
        <v>399</v>
      </c>
      <c r="C19" s="54">
        <f>C5+C7+C13+C15</f>
        <v>10641778</v>
      </c>
      <c r="D19" s="54">
        <f>D5+D7+D13+D15</f>
        <v>380000</v>
      </c>
      <c r="E19" s="55">
        <f t="shared" si="1"/>
        <v>11021778</v>
      </c>
    </row>
    <row r="20" spans="1:5" x14ac:dyDescent="0.25">
      <c r="A20" s="20"/>
      <c r="B20" s="49"/>
      <c r="C20" s="864"/>
      <c r="D20" s="864"/>
    </row>
    <row r="21" spans="1:5" x14ac:dyDescent="0.25">
      <c r="A21" s="23"/>
      <c r="B21" s="124"/>
    </row>
    <row r="23" spans="1:5" x14ac:dyDescent="0.25">
      <c r="B23" s="50" t="s">
        <v>178</v>
      </c>
    </row>
  </sheetData>
  <sheetProtection selectLockedCells="1"/>
  <protectedRanges>
    <protectedRange sqref="C8:D12 C16 C14:D14 C6:D6 C18" name="Rozsah2"/>
    <protectedRange sqref="C19:D19" name="Rozsah1"/>
  </protectedRanges>
  <mergeCells count="3">
    <mergeCell ref="A1:E1"/>
    <mergeCell ref="A2:E2"/>
    <mergeCell ref="C20:D20"/>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enableFormatConditionsCalculation="0">
    <tabColor indexed="42"/>
    <pageSetUpPr fitToPage="1"/>
  </sheetPr>
  <dimension ref="A1:G43"/>
  <sheetViews>
    <sheetView zoomScale="75" zoomScaleNormal="75" workbookViewId="0">
      <pane xSplit="2" ySplit="4" topLeftCell="C5" activePane="bottomRight" state="frozen"/>
      <selection pane="topRight" activeCell="C1" sqref="C1"/>
      <selection pane="bottomLeft" activeCell="A5" sqref="A5"/>
      <selection pane="bottomRight" activeCell="D32" sqref="D32"/>
    </sheetView>
  </sheetViews>
  <sheetFormatPr defaultColWidth="9.109375" defaultRowHeight="15.6" x14ac:dyDescent="0.3"/>
  <cols>
    <col min="1" max="1" width="10.109375" style="3" customWidth="1"/>
    <col min="2" max="2" width="83" style="59" customWidth="1"/>
    <col min="3" max="3" width="15.44140625" style="1" customWidth="1"/>
    <col min="4" max="4" width="14.33203125" style="1" customWidth="1"/>
    <col min="5" max="5" width="14.6640625" style="1" customWidth="1"/>
    <col min="6" max="16384" width="9.109375" style="1"/>
  </cols>
  <sheetData>
    <row r="1" spans="1:7" ht="50.1" customHeight="1" thickBot="1" x14ac:dyDescent="0.35">
      <c r="A1" s="865" t="s">
        <v>1252</v>
      </c>
      <c r="B1" s="866"/>
      <c r="C1" s="866"/>
      <c r="D1" s="866"/>
      <c r="E1" s="867"/>
      <c r="F1" s="7"/>
      <c r="G1" s="7"/>
    </row>
    <row r="2" spans="1:7" s="18" customFormat="1" ht="38.25" customHeight="1" x14ac:dyDescent="0.25">
      <c r="A2" s="868" t="s">
        <v>1469</v>
      </c>
      <c r="B2" s="869"/>
      <c r="C2" s="869"/>
      <c r="D2" s="869"/>
      <c r="E2" s="870"/>
    </row>
    <row r="3" spans="1:7" s="10" customFormat="1" ht="35.25" customHeight="1" x14ac:dyDescent="0.3">
      <c r="A3" s="499" t="s">
        <v>227</v>
      </c>
      <c r="B3" s="526" t="s">
        <v>360</v>
      </c>
      <c r="C3" s="501" t="s">
        <v>332</v>
      </c>
      <c r="D3" s="501" t="s">
        <v>333</v>
      </c>
      <c r="E3" s="35" t="s">
        <v>250</v>
      </c>
    </row>
    <row r="4" spans="1:7" s="19" customFormat="1" ht="17.25" customHeight="1" x14ac:dyDescent="0.25">
      <c r="A4" s="31"/>
      <c r="B4" s="500"/>
      <c r="C4" s="38" t="s">
        <v>314</v>
      </c>
      <c r="D4" s="38" t="s">
        <v>315</v>
      </c>
      <c r="E4" s="39" t="s">
        <v>33</v>
      </c>
    </row>
    <row r="5" spans="1:7" ht="31.2" x14ac:dyDescent="0.3">
      <c r="A5" s="33">
        <v>1</v>
      </c>
      <c r="B5" s="56" t="s">
        <v>957</v>
      </c>
      <c r="C5" s="626">
        <f>SUM(C6:C11)</f>
        <v>42852.35</v>
      </c>
      <c r="D5" s="626">
        <f>SUM(D6:D11)</f>
        <v>0</v>
      </c>
      <c r="E5" s="634">
        <f>C5+D5</f>
        <v>42852.35</v>
      </c>
    </row>
    <row r="6" spans="1:7" x14ac:dyDescent="0.3">
      <c r="A6" s="33" t="s">
        <v>349</v>
      </c>
      <c r="B6" s="622" t="s">
        <v>1514</v>
      </c>
      <c r="C6" s="53">
        <v>17687.5</v>
      </c>
      <c r="D6" s="53">
        <v>0</v>
      </c>
      <c r="E6" s="634">
        <f t="shared" ref="E6:E41" si="0">C6+D6</f>
        <v>17687.5</v>
      </c>
    </row>
    <row r="7" spans="1:7" ht="31.2" x14ac:dyDescent="0.3">
      <c r="A7" s="33" t="s">
        <v>423</v>
      </c>
      <c r="B7" s="627" t="s">
        <v>1515</v>
      </c>
      <c r="C7" s="53">
        <v>3974.95</v>
      </c>
      <c r="D7" s="53">
        <v>0</v>
      </c>
      <c r="E7" s="634">
        <f t="shared" si="0"/>
        <v>3974.95</v>
      </c>
    </row>
    <row r="8" spans="1:7" x14ac:dyDescent="0.3">
      <c r="A8" s="33" t="s">
        <v>1488</v>
      </c>
      <c r="B8" s="620" t="s">
        <v>1491</v>
      </c>
      <c r="C8" s="635">
        <v>3500</v>
      </c>
      <c r="D8" s="53">
        <v>0</v>
      </c>
      <c r="E8" s="634">
        <f t="shared" si="0"/>
        <v>3500</v>
      </c>
    </row>
    <row r="9" spans="1:7" ht="31.2" x14ac:dyDescent="0.3">
      <c r="A9" s="33" t="s">
        <v>1489</v>
      </c>
      <c r="B9" s="615" t="s">
        <v>1516</v>
      </c>
      <c r="C9" s="53">
        <v>11329.9</v>
      </c>
      <c r="D9" s="53">
        <v>0</v>
      </c>
      <c r="E9" s="634">
        <f t="shared" si="0"/>
        <v>11329.9</v>
      </c>
    </row>
    <row r="10" spans="1:7" x14ac:dyDescent="0.3">
      <c r="A10" s="33" t="s">
        <v>1490</v>
      </c>
      <c r="B10" s="615" t="s">
        <v>1518</v>
      </c>
      <c r="C10" s="53">
        <v>4860</v>
      </c>
      <c r="D10" s="53">
        <v>0</v>
      </c>
      <c r="E10" s="634">
        <f t="shared" si="0"/>
        <v>4860</v>
      </c>
    </row>
    <row r="11" spans="1:7" s="623" customFormat="1" ht="31.2" x14ac:dyDescent="0.3">
      <c r="A11" s="624" t="s">
        <v>1517</v>
      </c>
      <c r="B11" s="625" t="s">
        <v>1530</v>
      </c>
      <c r="C11" s="53">
        <v>1500</v>
      </c>
      <c r="D11" s="53">
        <v>0</v>
      </c>
      <c r="E11" s="634">
        <f t="shared" si="0"/>
        <v>1500</v>
      </c>
    </row>
    <row r="12" spans="1:7" x14ac:dyDescent="0.3">
      <c r="A12" s="33"/>
      <c r="B12" s="57"/>
      <c r="C12" s="53"/>
      <c r="D12" s="53"/>
      <c r="E12" s="634">
        <f t="shared" si="0"/>
        <v>0</v>
      </c>
    </row>
    <row r="13" spans="1:7" x14ac:dyDescent="0.3">
      <c r="A13" s="33">
        <v>2</v>
      </c>
      <c r="B13" s="56" t="s">
        <v>88</v>
      </c>
      <c r="C13" s="626">
        <f>SUM(C14:C15)</f>
        <v>200</v>
      </c>
      <c r="D13" s="626">
        <f>SUM(D14:D15)</f>
        <v>0</v>
      </c>
      <c r="E13" s="634">
        <f t="shared" si="0"/>
        <v>200</v>
      </c>
    </row>
    <row r="14" spans="1:7" ht="31.2" x14ac:dyDescent="0.3">
      <c r="A14" s="33" t="s">
        <v>350</v>
      </c>
      <c r="B14" s="625" t="s">
        <v>1519</v>
      </c>
      <c r="C14" s="53">
        <v>200</v>
      </c>
      <c r="D14" s="53">
        <v>0</v>
      </c>
      <c r="E14" s="634">
        <f t="shared" si="0"/>
        <v>200</v>
      </c>
    </row>
    <row r="15" spans="1:7" x14ac:dyDescent="0.3">
      <c r="A15" s="33" t="s">
        <v>424</v>
      </c>
      <c r="B15" s="57"/>
      <c r="C15" s="53">
        <v>0</v>
      </c>
      <c r="D15" s="53">
        <v>0</v>
      </c>
      <c r="E15" s="634">
        <f t="shared" si="0"/>
        <v>0</v>
      </c>
    </row>
    <row r="16" spans="1:7" x14ac:dyDescent="0.3">
      <c r="A16" s="33"/>
      <c r="B16" s="57"/>
      <c r="C16" s="53"/>
      <c r="D16" s="53"/>
      <c r="E16" s="634">
        <f t="shared" si="0"/>
        <v>0</v>
      </c>
    </row>
    <row r="17" spans="1:5" x14ac:dyDescent="0.3">
      <c r="A17" s="33">
        <v>3</v>
      </c>
      <c r="B17" s="56" t="s">
        <v>288</v>
      </c>
      <c r="C17" s="626">
        <f>SUM(C18:C23)</f>
        <v>41007.699999999997</v>
      </c>
      <c r="D17" s="626">
        <f>SUM(D18:D23)</f>
        <v>0</v>
      </c>
      <c r="E17" s="634">
        <f t="shared" si="0"/>
        <v>41007.699999999997</v>
      </c>
    </row>
    <row r="18" spans="1:5" ht="31.2" x14ac:dyDescent="0.3">
      <c r="A18" s="33" t="s">
        <v>351</v>
      </c>
      <c r="B18" s="621" t="s">
        <v>1522</v>
      </c>
      <c r="C18" s="53">
        <v>8000</v>
      </c>
      <c r="D18" s="53">
        <v>0</v>
      </c>
      <c r="E18" s="634">
        <f t="shared" si="0"/>
        <v>8000</v>
      </c>
    </row>
    <row r="19" spans="1:5" ht="31.2" x14ac:dyDescent="0.3">
      <c r="A19" s="33" t="s">
        <v>425</v>
      </c>
      <c r="B19" s="621" t="s">
        <v>1523</v>
      </c>
      <c r="C19" s="53">
        <v>14000</v>
      </c>
      <c r="D19" s="53">
        <v>0</v>
      </c>
      <c r="E19" s="634">
        <f t="shared" si="0"/>
        <v>14000</v>
      </c>
    </row>
    <row r="20" spans="1:5" s="613" customFormat="1" x14ac:dyDescent="0.3">
      <c r="A20" s="614" t="s">
        <v>1492</v>
      </c>
      <c r="B20" s="621" t="s">
        <v>1494</v>
      </c>
      <c r="C20" s="53">
        <v>190.27</v>
      </c>
      <c r="D20" s="53">
        <v>0</v>
      </c>
      <c r="E20" s="634">
        <f t="shared" si="0"/>
        <v>190.27</v>
      </c>
    </row>
    <row r="21" spans="1:5" s="613" customFormat="1" x14ac:dyDescent="0.3">
      <c r="A21" s="614" t="s">
        <v>1493</v>
      </c>
      <c r="B21" s="621" t="s">
        <v>1495</v>
      </c>
      <c r="C21" s="53">
        <v>2314.4299999999998</v>
      </c>
      <c r="D21" s="53">
        <v>0</v>
      </c>
      <c r="E21" s="634">
        <f t="shared" si="0"/>
        <v>2314.4299999999998</v>
      </c>
    </row>
    <row r="22" spans="1:5" s="623" customFormat="1" x14ac:dyDescent="0.3">
      <c r="A22" s="624" t="s">
        <v>1520</v>
      </c>
      <c r="B22" s="621" t="s">
        <v>1521</v>
      </c>
      <c r="C22" s="53">
        <v>15214</v>
      </c>
      <c r="D22" s="53">
        <v>0</v>
      </c>
      <c r="E22" s="634">
        <f t="shared" si="0"/>
        <v>15214</v>
      </c>
    </row>
    <row r="23" spans="1:5" s="623" customFormat="1" x14ac:dyDescent="0.3">
      <c r="A23" s="624" t="s">
        <v>1524</v>
      </c>
      <c r="B23" s="621" t="s">
        <v>1525</v>
      </c>
      <c r="C23" s="53">
        <v>1289</v>
      </c>
      <c r="D23" s="53">
        <v>0</v>
      </c>
      <c r="E23" s="634">
        <f t="shared" si="0"/>
        <v>1289</v>
      </c>
    </row>
    <row r="24" spans="1:5" x14ac:dyDescent="0.3">
      <c r="A24" s="33"/>
      <c r="B24" s="57"/>
      <c r="C24" s="53"/>
      <c r="D24" s="53"/>
      <c r="E24" s="634">
        <f t="shared" si="0"/>
        <v>0</v>
      </c>
    </row>
    <row r="25" spans="1:5" x14ac:dyDescent="0.3">
      <c r="A25" s="33">
        <v>4</v>
      </c>
      <c r="B25" s="56" t="s">
        <v>289</v>
      </c>
      <c r="C25" s="626">
        <f>SUM(C26:C39)</f>
        <v>340391.61</v>
      </c>
      <c r="D25" s="626">
        <f>SUM(D26:D39)</f>
        <v>0</v>
      </c>
      <c r="E25" s="634">
        <f t="shared" si="0"/>
        <v>340391.61</v>
      </c>
    </row>
    <row r="26" spans="1:5" ht="31.2" x14ac:dyDescent="0.3">
      <c r="A26" s="33" t="s">
        <v>268</v>
      </c>
      <c r="B26" s="627" t="s">
        <v>1527</v>
      </c>
      <c r="C26" s="140">
        <v>11321</v>
      </c>
      <c r="D26" s="140">
        <v>0</v>
      </c>
      <c r="E26" s="634">
        <f t="shared" si="0"/>
        <v>11321</v>
      </c>
    </row>
    <row r="27" spans="1:5" ht="31.2" x14ac:dyDescent="0.3">
      <c r="A27" s="33" t="s">
        <v>426</v>
      </c>
      <c r="B27" s="627" t="s">
        <v>1528</v>
      </c>
      <c r="C27" s="140">
        <v>14072.8</v>
      </c>
      <c r="D27" s="140">
        <v>0</v>
      </c>
      <c r="E27" s="634">
        <f t="shared" si="0"/>
        <v>14072.8</v>
      </c>
    </row>
    <row r="28" spans="1:5" s="613" customFormat="1" x14ac:dyDescent="0.3">
      <c r="A28" s="614" t="s">
        <v>1496</v>
      </c>
      <c r="B28" s="621" t="s">
        <v>1531</v>
      </c>
      <c r="C28" s="140">
        <v>21648.12</v>
      </c>
      <c r="D28" s="140">
        <v>0</v>
      </c>
      <c r="E28" s="634">
        <f t="shared" si="0"/>
        <v>21648.12</v>
      </c>
    </row>
    <row r="29" spans="1:5" s="623" customFormat="1" x14ac:dyDescent="0.3">
      <c r="A29" s="624" t="s">
        <v>1497</v>
      </c>
      <c r="B29" s="621" t="s">
        <v>1532</v>
      </c>
      <c r="C29" s="140">
        <v>1290.06</v>
      </c>
      <c r="D29" s="140"/>
      <c r="E29" s="634"/>
    </row>
    <row r="30" spans="1:5" s="613" customFormat="1" x14ac:dyDescent="0.3">
      <c r="A30" s="624" t="s">
        <v>1498</v>
      </c>
      <c r="B30" s="620" t="s">
        <v>1526</v>
      </c>
      <c r="C30" s="636">
        <v>168401</v>
      </c>
      <c r="D30" s="140">
        <v>0</v>
      </c>
      <c r="E30" s="634">
        <f t="shared" si="0"/>
        <v>168401</v>
      </c>
    </row>
    <row r="31" spans="1:5" s="613" customFormat="1" x14ac:dyDescent="0.3">
      <c r="A31" s="624" t="s">
        <v>1499</v>
      </c>
      <c r="B31" s="620" t="s">
        <v>1507</v>
      </c>
      <c r="C31" s="636">
        <v>4121.24</v>
      </c>
      <c r="D31" s="140">
        <v>0</v>
      </c>
      <c r="E31" s="634">
        <f t="shared" si="0"/>
        <v>4121.24</v>
      </c>
    </row>
    <row r="32" spans="1:5" s="613" customFormat="1" x14ac:dyDescent="0.3">
      <c r="A32" s="624" t="s">
        <v>1500</v>
      </c>
      <c r="B32" s="620" t="s">
        <v>1508</v>
      </c>
      <c r="C32" s="636">
        <v>2182.44</v>
      </c>
      <c r="D32" s="140">
        <v>0</v>
      </c>
      <c r="E32" s="634">
        <f t="shared" si="0"/>
        <v>2182.44</v>
      </c>
    </row>
    <row r="33" spans="1:5" s="613" customFormat="1" x14ac:dyDescent="0.3">
      <c r="A33" s="624" t="s">
        <v>1501</v>
      </c>
      <c r="B33" s="620" t="s">
        <v>1509</v>
      </c>
      <c r="C33" s="636">
        <v>15797.58</v>
      </c>
      <c r="D33" s="140">
        <v>0</v>
      </c>
      <c r="E33" s="634">
        <f t="shared" si="0"/>
        <v>15797.58</v>
      </c>
    </row>
    <row r="34" spans="1:5" s="613" customFormat="1" x14ac:dyDescent="0.3">
      <c r="A34" s="624" t="s">
        <v>1502</v>
      </c>
      <c r="B34" s="620" t="s">
        <v>1510</v>
      </c>
      <c r="C34" s="636">
        <v>45731.6</v>
      </c>
      <c r="D34" s="140">
        <v>0</v>
      </c>
      <c r="E34" s="634">
        <f t="shared" si="0"/>
        <v>45731.6</v>
      </c>
    </row>
    <row r="35" spans="1:5" s="613" customFormat="1" x14ac:dyDescent="0.3">
      <c r="A35" s="624" t="s">
        <v>1503</v>
      </c>
      <c r="B35" s="620" t="s">
        <v>1511</v>
      </c>
      <c r="C35" s="636">
        <v>14454.76</v>
      </c>
      <c r="D35" s="140">
        <v>0</v>
      </c>
      <c r="E35" s="634">
        <f t="shared" si="0"/>
        <v>14454.76</v>
      </c>
    </row>
    <row r="36" spans="1:5" s="613" customFormat="1" ht="46.8" x14ac:dyDescent="0.3">
      <c r="A36" s="624" t="s">
        <v>1504</v>
      </c>
      <c r="B36" s="620" t="s">
        <v>1512</v>
      </c>
      <c r="C36" s="636">
        <v>22000</v>
      </c>
      <c r="D36" s="140">
        <v>0</v>
      </c>
      <c r="E36" s="634">
        <f t="shared" si="0"/>
        <v>22000</v>
      </c>
    </row>
    <row r="37" spans="1:5" s="613" customFormat="1" ht="31.2" x14ac:dyDescent="0.3">
      <c r="A37" s="624" t="s">
        <v>1505</v>
      </c>
      <c r="B37" s="615" t="s">
        <v>1513</v>
      </c>
      <c r="C37" s="140">
        <v>1371.01</v>
      </c>
      <c r="D37" s="140">
        <v>0</v>
      </c>
      <c r="E37" s="634">
        <f t="shared" si="0"/>
        <v>1371.01</v>
      </c>
    </row>
    <row r="38" spans="1:5" s="613" customFormat="1" ht="31.2" x14ac:dyDescent="0.3">
      <c r="A38" s="624" t="s">
        <v>1506</v>
      </c>
      <c r="B38" s="609" t="s">
        <v>1534</v>
      </c>
      <c r="C38" s="140">
        <v>8000</v>
      </c>
      <c r="D38" s="140">
        <v>0</v>
      </c>
      <c r="E38" s="634">
        <f t="shared" si="0"/>
        <v>8000</v>
      </c>
    </row>
    <row r="39" spans="1:5" s="613" customFormat="1" ht="31.2" x14ac:dyDescent="0.3">
      <c r="A39" s="614" t="s">
        <v>1529</v>
      </c>
      <c r="B39" s="609" t="s">
        <v>1533</v>
      </c>
      <c r="C39" s="140">
        <v>10000</v>
      </c>
      <c r="D39" s="140">
        <v>0</v>
      </c>
      <c r="E39" s="634">
        <f t="shared" si="0"/>
        <v>10000</v>
      </c>
    </row>
    <row r="40" spans="1:5" x14ac:dyDescent="0.3">
      <c r="A40" s="33"/>
      <c r="B40" s="57"/>
      <c r="C40" s="53"/>
      <c r="D40" s="53"/>
      <c r="E40" s="634">
        <f t="shared" si="0"/>
        <v>0</v>
      </c>
    </row>
    <row r="41" spans="1:5" ht="16.2" thickBot="1" x14ac:dyDescent="0.35">
      <c r="A41" s="34">
        <v>5</v>
      </c>
      <c r="B41" s="58" t="s">
        <v>334</v>
      </c>
      <c r="C41" s="637">
        <f>C5+C13+C17+C25</f>
        <v>424451.66</v>
      </c>
      <c r="D41" s="637">
        <f>D5+D13+D17+D25</f>
        <v>0</v>
      </c>
      <c r="E41" s="141">
        <f t="shared" si="0"/>
        <v>424451.66</v>
      </c>
    </row>
    <row r="43" spans="1:5" s="285" customFormat="1" x14ac:dyDescent="0.3">
      <c r="A43" s="283"/>
      <c r="B43" s="284" t="s">
        <v>958</v>
      </c>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4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65"/>
  <sheetViews>
    <sheetView zoomScale="75" zoomScaleNormal="75" workbookViewId="0">
      <pane xSplit="2" ySplit="5" topLeftCell="C33" activePane="bottomRight" state="frozen"/>
      <selection pane="topRight" activeCell="C1" sqref="C1"/>
      <selection pane="bottomLeft" activeCell="A6" sqref="A6"/>
      <selection pane="bottomRight" activeCell="D46" sqref="D46"/>
    </sheetView>
  </sheetViews>
  <sheetFormatPr defaultColWidth="9.109375" defaultRowHeight="15.6" x14ac:dyDescent="0.3"/>
  <cols>
    <col min="1" max="1" width="7.88671875" style="3" customWidth="1"/>
    <col min="2" max="2" width="71.109375" style="134" customWidth="1"/>
    <col min="3" max="3" width="16.44140625" style="135" customWidth="1"/>
    <col min="4" max="4" width="16.5546875" style="135" customWidth="1"/>
    <col min="5" max="5" width="16.44140625" style="135" customWidth="1"/>
    <col min="6" max="6" width="19.109375" style="135" customWidth="1"/>
    <col min="7" max="7" width="16.88671875" style="135" customWidth="1"/>
    <col min="8" max="8" width="17.33203125" style="135" customWidth="1"/>
    <col min="9" max="9" width="16.5546875" style="1" customWidth="1"/>
    <col min="10" max="16384" width="9.109375" style="1"/>
  </cols>
  <sheetData>
    <row r="1" spans="1:8" ht="35.1" customHeight="1" thickBot="1" x14ac:dyDescent="0.35">
      <c r="A1" s="877" t="s">
        <v>1304</v>
      </c>
      <c r="B1" s="878"/>
      <c r="C1" s="878"/>
      <c r="D1" s="878"/>
      <c r="E1" s="878"/>
      <c r="F1" s="878"/>
      <c r="G1" s="878"/>
      <c r="H1" s="879"/>
    </row>
    <row r="2" spans="1:8" ht="31.95" customHeight="1" x14ac:dyDescent="0.3">
      <c r="A2" s="861" t="s">
        <v>1470</v>
      </c>
      <c r="B2" s="862"/>
      <c r="C2" s="862"/>
      <c r="D2" s="862"/>
      <c r="E2" s="862"/>
      <c r="F2" s="862"/>
      <c r="G2" s="862"/>
      <c r="H2" s="863"/>
    </row>
    <row r="3" spans="1:8" ht="24" customHeight="1" x14ac:dyDescent="0.3">
      <c r="A3" s="880" t="s">
        <v>227</v>
      </c>
      <c r="B3" s="881" t="s">
        <v>360</v>
      </c>
      <c r="C3" s="883">
        <v>2014</v>
      </c>
      <c r="D3" s="884"/>
      <c r="E3" s="883">
        <v>2015</v>
      </c>
      <c r="F3" s="884"/>
      <c r="G3" s="883" t="s">
        <v>1260</v>
      </c>
      <c r="H3" s="885"/>
    </row>
    <row r="4" spans="1:8" s="10" customFormat="1" ht="31.2" x14ac:dyDescent="0.3">
      <c r="A4" s="880"/>
      <c r="B4" s="882"/>
      <c r="C4" s="14" t="s">
        <v>361</v>
      </c>
      <c r="D4" s="14" t="s">
        <v>362</v>
      </c>
      <c r="E4" s="14" t="s">
        <v>361</v>
      </c>
      <c r="F4" s="14" t="s">
        <v>362</v>
      </c>
      <c r="G4" s="14" t="s">
        <v>361</v>
      </c>
      <c r="H4" s="29" t="s">
        <v>362</v>
      </c>
    </row>
    <row r="5" spans="1:8" s="10" customFormat="1" x14ac:dyDescent="0.3">
      <c r="A5" s="30"/>
      <c r="B5" s="46"/>
      <c r="C5" s="14" t="s">
        <v>314</v>
      </c>
      <c r="D5" s="14" t="s">
        <v>315</v>
      </c>
      <c r="E5" s="14" t="s">
        <v>316</v>
      </c>
      <c r="F5" s="14" t="s">
        <v>323</v>
      </c>
      <c r="G5" s="14" t="s">
        <v>34</v>
      </c>
      <c r="H5" s="29" t="s">
        <v>35</v>
      </c>
    </row>
    <row r="6" spans="1:8" x14ac:dyDescent="0.3">
      <c r="A6" s="33">
        <v>1</v>
      </c>
      <c r="B6" s="64" t="s">
        <v>284</v>
      </c>
      <c r="C6" s="626">
        <f>SUM(C7:C10)</f>
        <v>0</v>
      </c>
      <c r="D6" s="626">
        <f>SUM(D7:D10)</f>
        <v>0</v>
      </c>
      <c r="E6" s="626">
        <f>SUM(E7:E10)</f>
        <v>0</v>
      </c>
      <c r="F6" s="626">
        <f>SUM(F7:F10)</f>
        <v>0</v>
      </c>
      <c r="G6" s="638">
        <f>E6-C6</f>
        <v>0</v>
      </c>
      <c r="H6" s="639">
        <f t="shared" ref="G6:H59" si="0">F6-D6</f>
        <v>0</v>
      </c>
    </row>
    <row r="7" spans="1:8" x14ac:dyDescent="0.3">
      <c r="A7" s="33">
        <f>A6+1</f>
        <v>2</v>
      </c>
      <c r="B7" s="409" t="s">
        <v>304</v>
      </c>
      <c r="C7" s="640">
        <v>0</v>
      </c>
      <c r="D7" s="640">
        <v>0</v>
      </c>
      <c r="E7" s="640">
        <v>0</v>
      </c>
      <c r="F7" s="640">
        <v>0</v>
      </c>
      <c r="G7" s="638">
        <f t="shared" ref="G7:G51" si="1">E7-C7</f>
        <v>0</v>
      </c>
      <c r="H7" s="639">
        <f t="shared" si="0"/>
        <v>0</v>
      </c>
    </row>
    <row r="8" spans="1:8" x14ac:dyDescent="0.3">
      <c r="A8" s="33">
        <f t="shared" ref="A8:A59" si="2">A7+1</f>
        <v>3</v>
      </c>
      <c r="B8" s="409" t="s">
        <v>330</v>
      </c>
      <c r="C8" s="640">
        <v>0</v>
      </c>
      <c r="D8" s="640">
        <v>0</v>
      </c>
      <c r="E8" s="640">
        <v>0</v>
      </c>
      <c r="F8" s="640">
        <v>0</v>
      </c>
      <c r="G8" s="638">
        <f t="shared" si="1"/>
        <v>0</v>
      </c>
      <c r="H8" s="639">
        <f t="shared" si="0"/>
        <v>0</v>
      </c>
    </row>
    <row r="9" spans="1:8" x14ac:dyDescent="0.3">
      <c r="A9" s="33">
        <f t="shared" si="2"/>
        <v>4</v>
      </c>
      <c r="B9" s="409" t="s">
        <v>70</v>
      </c>
      <c r="C9" s="640">
        <v>0</v>
      </c>
      <c r="D9" s="640">
        <v>0</v>
      </c>
      <c r="E9" s="640">
        <v>0</v>
      </c>
      <c r="F9" s="640">
        <v>0</v>
      </c>
      <c r="G9" s="638">
        <f t="shared" si="1"/>
        <v>0</v>
      </c>
      <c r="H9" s="639">
        <f t="shared" si="0"/>
        <v>0</v>
      </c>
    </row>
    <row r="10" spans="1:8" x14ac:dyDescent="0.3">
      <c r="A10" s="33">
        <f t="shared" si="2"/>
        <v>5</v>
      </c>
      <c r="B10" s="409" t="s">
        <v>329</v>
      </c>
      <c r="C10" s="640">
        <v>0</v>
      </c>
      <c r="D10" s="640">
        <v>0</v>
      </c>
      <c r="E10" s="640">
        <v>0</v>
      </c>
      <c r="F10" s="640">
        <v>0</v>
      </c>
      <c r="G10" s="638">
        <f t="shared" si="1"/>
        <v>0</v>
      </c>
      <c r="H10" s="639">
        <f t="shared" si="0"/>
        <v>0</v>
      </c>
    </row>
    <row r="11" spans="1:8" x14ac:dyDescent="0.3">
      <c r="A11" s="33">
        <f t="shared" si="2"/>
        <v>6</v>
      </c>
      <c r="B11" s="444" t="s">
        <v>1063</v>
      </c>
      <c r="C11" s="626">
        <f>SUM(C12:C15)</f>
        <v>198688.46</v>
      </c>
      <c r="D11" s="626">
        <f>SUM(D12:D15)</f>
        <v>43880.4</v>
      </c>
      <c r="E11" s="626">
        <f>SUM(E12:E15)</f>
        <v>321717.37000000005</v>
      </c>
      <c r="F11" s="626">
        <f>SUM(F12:F15)</f>
        <v>68772.679999999993</v>
      </c>
      <c r="G11" s="638">
        <f t="shared" si="1"/>
        <v>123028.91000000006</v>
      </c>
      <c r="H11" s="639">
        <f t="shared" si="0"/>
        <v>24892.279999999992</v>
      </c>
    </row>
    <row r="12" spans="1:8" x14ac:dyDescent="0.3">
      <c r="A12" s="33">
        <f t="shared" si="2"/>
        <v>7</v>
      </c>
      <c r="B12" s="409" t="s">
        <v>105</v>
      </c>
      <c r="C12" s="640">
        <v>720</v>
      </c>
      <c r="D12" s="640">
        <v>0</v>
      </c>
      <c r="E12" s="640">
        <v>146057</v>
      </c>
      <c r="F12" s="640">
        <v>0</v>
      </c>
      <c r="G12" s="638">
        <f t="shared" si="1"/>
        <v>145337</v>
      </c>
      <c r="H12" s="639">
        <f t="shared" si="0"/>
        <v>0</v>
      </c>
    </row>
    <row r="13" spans="1:8" x14ac:dyDescent="0.3">
      <c r="A13" s="33">
        <f t="shared" si="2"/>
        <v>8</v>
      </c>
      <c r="B13" s="409" t="s">
        <v>106</v>
      </c>
      <c r="C13" s="640">
        <v>61550.6</v>
      </c>
      <c r="D13" s="640">
        <v>0</v>
      </c>
      <c r="E13" s="640">
        <v>55214.45</v>
      </c>
      <c r="F13" s="640">
        <v>0</v>
      </c>
      <c r="G13" s="638">
        <f t="shared" si="1"/>
        <v>-6336.1500000000015</v>
      </c>
      <c r="H13" s="639">
        <f t="shared" si="0"/>
        <v>0</v>
      </c>
    </row>
    <row r="14" spans="1:8" x14ac:dyDescent="0.3">
      <c r="A14" s="33">
        <f>A13+1</f>
        <v>9</v>
      </c>
      <c r="B14" s="409" t="s">
        <v>107</v>
      </c>
      <c r="C14" s="640">
        <v>100004.01</v>
      </c>
      <c r="D14" s="640">
        <v>5621.65</v>
      </c>
      <c r="E14" s="640">
        <v>91514.08</v>
      </c>
      <c r="F14" s="640">
        <v>28781.279999999999</v>
      </c>
      <c r="G14" s="638">
        <f t="shared" si="1"/>
        <v>-8489.929999999993</v>
      </c>
      <c r="H14" s="639">
        <f t="shared" si="0"/>
        <v>23159.629999999997</v>
      </c>
    </row>
    <row r="15" spans="1:8" ht="31.2" x14ac:dyDescent="0.3">
      <c r="A15" s="361">
        <f t="shared" si="2"/>
        <v>10</v>
      </c>
      <c r="B15" s="409" t="s">
        <v>1061</v>
      </c>
      <c r="C15" s="640">
        <v>36413.85</v>
      </c>
      <c r="D15" s="640">
        <v>38258.75</v>
      </c>
      <c r="E15" s="640">
        <v>28931.84</v>
      </c>
      <c r="F15" s="640">
        <v>39991.4</v>
      </c>
      <c r="G15" s="638">
        <f t="shared" si="1"/>
        <v>-7482.0099999999984</v>
      </c>
      <c r="H15" s="639">
        <f t="shared" si="0"/>
        <v>1732.6500000000015</v>
      </c>
    </row>
    <row r="16" spans="1:8" x14ac:dyDescent="0.3">
      <c r="A16" s="33">
        <f t="shared" si="2"/>
        <v>11</v>
      </c>
      <c r="B16" s="444" t="s">
        <v>31</v>
      </c>
      <c r="C16" s="640">
        <v>0</v>
      </c>
      <c r="D16" s="640">
        <v>53497.69</v>
      </c>
      <c r="E16" s="640">
        <v>0</v>
      </c>
      <c r="F16" s="640">
        <v>48738.68</v>
      </c>
      <c r="G16" s="638">
        <f t="shared" si="1"/>
        <v>0</v>
      </c>
      <c r="H16" s="639">
        <f t="shared" si="0"/>
        <v>-4759.010000000002</v>
      </c>
    </row>
    <row r="17" spans="1:8" x14ac:dyDescent="0.3">
      <c r="A17" s="33">
        <f t="shared" si="2"/>
        <v>12</v>
      </c>
      <c r="B17" s="444" t="s">
        <v>367</v>
      </c>
      <c r="C17" s="640">
        <v>0</v>
      </c>
      <c r="D17" s="640">
        <v>0</v>
      </c>
      <c r="E17" s="640">
        <v>0</v>
      </c>
      <c r="F17" s="640">
        <v>0</v>
      </c>
      <c r="G17" s="638">
        <f t="shared" si="1"/>
        <v>0</v>
      </c>
      <c r="H17" s="639">
        <f t="shared" si="0"/>
        <v>0</v>
      </c>
    </row>
    <row r="18" spans="1:8" x14ac:dyDescent="0.3">
      <c r="A18" s="33">
        <f t="shared" si="2"/>
        <v>13</v>
      </c>
      <c r="B18" s="444" t="s">
        <v>368</v>
      </c>
      <c r="C18" s="640">
        <v>0</v>
      </c>
      <c r="D18" s="640">
        <v>0</v>
      </c>
      <c r="E18" s="640">
        <v>0</v>
      </c>
      <c r="F18" s="640">
        <v>0</v>
      </c>
      <c r="G18" s="638">
        <f t="shared" si="1"/>
        <v>0</v>
      </c>
      <c r="H18" s="639">
        <f t="shared" si="0"/>
        <v>0</v>
      </c>
    </row>
    <row r="19" spans="1:8" x14ac:dyDescent="0.3">
      <c r="A19" s="33">
        <f t="shared" si="2"/>
        <v>14</v>
      </c>
      <c r="B19" s="444" t="s">
        <v>369</v>
      </c>
      <c r="C19" s="640">
        <v>0</v>
      </c>
      <c r="D19" s="640">
        <v>0</v>
      </c>
      <c r="E19" s="640">
        <v>0</v>
      </c>
      <c r="F19" s="640">
        <v>0</v>
      </c>
      <c r="G19" s="638">
        <f t="shared" si="1"/>
        <v>0</v>
      </c>
      <c r="H19" s="639">
        <f t="shared" si="0"/>
        <v>0</v>
      </c>
    </row>
    <row r="20" spans="1:8" x14ac:dyDescent="0.3">
      <c r="A20" s="33">
        <f t="shared" si="2"/>
        <v>15</v>
      </c>
      <c r="B20" s="444" t="s">
        <v>370</v>
      </c>
      <c r="C20" s="640">
        <v>0</v>
      </c>
      <c r="D20" s="640">
        <v>0</v>
      </c>
      <c r="E20" s="640">
        <v>0</v>
      </c>
      <c r="F20" s="640">
        <v>0</v>
      </c>
      <c r="G20" s="638">
        <f t="shared" si="1"/>
        <v>0</v>
      </c>
      <c r="H20" s="639">
        <f t="shared" si="0"/>
        <v>0</v>
      </c>
    </row>
    <row r="21" spans="1:8" x14ac:dyDescent="0.3">
      <c r="A21" s="33">
        <f t="shared" si="2"/>
        <v>16</v>
      </c>
      <c r="B21" s="444" t="s">
        <v>1064</v>
      </c>
      <c r="C21" s="626">
        <f>SUM(C22:C23)</f>
        <v>3.97</v>
      </c>
      <c r="D21" s="626">
        <f>SUM(D22:D23)</f>
        <v>33.61</v>
      </c>
      <c r="E21" s="626">
        <f>SUM(E22:E23)</f>
        <v>6.87</v>
      </c>
      <c r="F21" s="626">
        <f>SUM(F22:F23)</f>
        <v>16.940000000000001</v>
      </c>
      <c r="G21" s="638">
        <f t="shared" si="1"/>
        <v>2.9</v>
      </c>
      <c r="H21" s="639">
        <f t="shared" si="0"/>
        <v>-16.669999999999998</v>
      </c>
    </row>
    <row r="22" spans="1:8" x14ac:dyDescent="0.3">
      <c r="A22" s="33">
        <f t="shared" si="2"/>
        <v>17</v>
      </c>
      <c r="B22" s="409" t="s">
        <v>111</v>
      </c>
      <c r="C22" s="640">
        <v>0</v>
      </c>
      <c r="D22" s="640">
        <v>0</v>
      </c>
      <c r="E22" s="640">
        <v>0</v>
      </c>
      <c r="F22" s="640">
        <v>0</v>
      </c>
      <c r="G22" s="638">
        <f t="shared" si="1"/>
        <v>0</v>
      </c>
      <c r="H22" s="639">
        <f t="shared" si="0"/>
        <v>0</v>
      </c>
    </row>
    <row r="23" spans="1:8" x14ac:dyDescent="0.3">
      <c r="A23" s="33">
        <f t="shared" si="2"/>
        <v>18</v>
      </c>
      <c r="B23" s="409" t="s">
        <v>112</v>
      </c>
      <c r="C23" s="640">
        <v>3.97</v>
      </c>
      <c r="D23" s="640">
        <v>33.61</v>
      </c>
      <c r="E23" s="640">
        <v>6.87</v>
      </c>
      <c r="F23" s="641">
        <v>16.940000000000001</v>
      </c>
      <c r="G23" s="638">
        <f t="shared" si="1"/>
        <v>2.9</v>
      </c>
      <c r="H23" s="639">
        <f t="shared" si="0"/>
        <v>-16.669999999999998</v>
      </c>
    </row>
    <row r="24" spans="1:8" x14ac:dyDescent="0.3">
      <c r="A24" s="33">
        <f t="shared" si="2"/>
        <v>19</v>
      </c>
      <c r="B24" s="444" t="s">
        <v>371</v>
      </c>
      <c r="C24" s="640">
        <v>0</v>
      </c>
      <c r="D24" s="640">
        <v>0</v>
      </c>
      <c r="E24" s="640">
        <v>170.29</v>
      </c>
      <c r="F24" s="640">
        <v>0</v>
      </c>
      <c r="G24" s="638">
        <f t="shared" si="1"/>
        <v>170.29</v>
      </c>
      <c r="H24" s="639">
        <f t="shared" si="0"/>
        <v>0</v>
      </c>
    </row>
    <row r="25" spans="1:8" ht="15.75" customHeight="1" x14ac:dyDescent="0.3">
      <c r="A25" s="33">
        <f t="shared" si="2"/>
        <v>20</v>
      </c>
      <c r="B25" s="444" t="s">
        <v>1065</v>
      </c>
      <c r="C25" s="626">
        <f>SUM(C26:C38)</f>
        <v>1886183.1500000001</v>
      </c>
      <c r="D25" s="626">
        <f>SUM(D26:D38)</f>
        <v>6129.45</v>
      </c>
      <c r="E25" s="626">
        <f>SUM(E26:E38)</f>
        <v>1835484.5599999998</v>
      </c>
      <c r="F25" s="626">
        <f>SUM(F26:F38)</f>
        <v>7569.28</v>
      </c>
      <c r="G25" s="638">
        <f t="shared" si="1"/>
        <v>-50698.590000000317</v>
      </c>
      <c r="H25" s="639">
        <f t="shared" si="0"/>
        <v>1439.83</v>
      </c>
    </row>
    <row r="26" spans="1:8" ht="16.2" customHeight="1" x14ac:dyDescent="0.3">
      <c r="A26" s="33">
        <f t="shared" si="2"/>
        <v>21</v>
      </c>
      <c r="B26" s="445" t="s">
        <v>1441</v>
      </c>
      <c r="C26" s="640">
        <v>1454665.6</v>
      </c>
      <c r="D26" s="640">
        <v>0</v>
      </c>
      <c r="E26" s="640">
        <v>1424637.91</v>
      </c>
      <c r="F26" s="640">
        <v>0</v>
      </c>
      <c r="G26" s="638">
        <f t="shared" si="1"/>
        <v>-30027.690000000177</v>
      </c>
      <c r="H26" s="639">
        <f t="shared" si="0"/>
        <v>0</v>
      </c>
    </row>
    <row r="27" spans="1:8" x14ac:dyDescent="0.3">
      <c r="A27" s="33">
        <f t="shared" si="2"/>
        <v>22</v>
      </c>
      <c r="B27" s="409" t="s">
        <v>1060</v>
      </c>
      <c r="C27" s="640">
        <v>368082.02</v>
      </c>
      <c r="D27" s="640">
        <v>0</v>
      </c>
      <c r="E27" s="640">
        <v>342121.7</v>
      </c>
      <c r="F27" s="640">
        <v>0</v>
      </c>
      <c r="G27" s="638">
        <f t="shared" si="1"/>
        <v>-25960.320000000007</v>
      </c>
      <c r="H27" s="639">
        <f t="shared" si="0"/>
        <v>0</v>
      </c>
    </row>
    <row r="28" spans="1:8" x14ac:dyDescent="0.3">
      <c r="A28" s="33">
        <f t="shared" si="2"/>
        <v>23</v>
      </c>
      <c r="B28" s="582" t="s">
        <v>113</v>
      </c>
      <c r="C28" s="640">
        <v>0</v>
      </c>
      <c r="D28" s="640">
        <v>0</v>
      </c>
      <c r="E28" s="640">
        <v>93</v>
      </c>
      <c r="F28" s="640">
        <v>0</v>
      </c>
      <c r="G28" s="638">
        <f t="shared" si="1"/>
        <v>93</v>
      </c>
      <c r="H28" s="639">
        <f t="shared" si="0"/>
        <v>0</v>
      </c>
    </row>
    <row r="29" spans="1:8" x14ac:dyDescent="0.3">
      <c r="A29" s="33">
        <f t="shared" si="2"/>
        <v>24</v>
      </c>
      <c r="B29" s="582" t="s">
        <v>114</v>
      </c>
      <c r="C29" s="640">
        <v>0</v>
      </c>
      <c r="D29" s="640">
        <v>0</v>
      </c>
      <c r="E29" s="640">
        <v>0</v>
      </c>
      <c r="F29" s="640">
        <v>0</v>
      </c>
      <c r="G29" s="638">
        <f t="shared" si="1"/>
        <v>0</v>
      </c>
      <c r="H29" s="639">
        <f t="shared" si="0"/>
        <v>0</v>
      </c>
    </row>
    <row r="30" spans="1:8" x14ac:dyDescent="0.3">
      <c r="A30" s="33">
        <f t="shared" si="2"/>
        <v>25</v>
      </c>
      <c r="B30" s="409" t="s">
        <v>963</v>
      </c>
      <c r="C30" s="640">
        <v>0</v>
      </c>
      <c r="D30" s="640">
        <v>0</v>
      </c>
      <c r="E30" s="640">
        <v>0</v>
      </c>
      <c r="F30" s="640">
        <v>0</v>
      </c>
      <c r="G30" s="638">
        <f t="shared" si="1"/>
        <v>0</v>
      </c>
      <c r="H30" s="639">
        <f t="shared" si="0"/>
        <v>0</v>
      </c>
    </row>
    <row r="31" spans="1:8" x14ac:dyDescent="0.3">
      <c r="A31" s="33">
        <f t="shared" si="2"/>
        <v>26</v>
      </c>
      <c r="B31" s="409" t="s">
        <v>115</v>
      </c>
      <c r="C31" s="640">
        <v>0</v>
      </c>
      <c r="D31" s="640">
        <v>0</v>
      </c>
      <c r="E31" s="640">
        <v>0</v>
      </c>
      <c r="F31" s="640">
        <v>0</v>
      </c>
      <c r="G31" s="638">
        <f t="shared" si="1"/>
        <v>0</v>
      </c>
      <c r="H31" s="639">
        <f t="shared" si="0"/>
        <v>0</v>
      </c>
    </row>
    <row r="32" spans="1:8" x14ac:dyDescent="0.3">
      <c r="A32" s="33">
        <f t="shared" si="2"/>
        <v>27</v>
      </c>
      <c r="B32" s="409" t="s">
        <v>116</v>
      </c>
      <c r="C32" s="640">
        <v>0</v>
      </c>
      <c r="D32" s="640">
        <v>0</v>
      </c>
      <c r="E32" s="640">
        <v>0</v>
      </c>
      <c r="F32" s="640">
        <v>0</v>
      </c>
      <c r="G32" s="638">
        <f t="shared" si="1"/>
        <v>0</v>
      </c>
      <c r="H32" s="639">
        <f t="shared" si="0"/>
        <v>0</v>
      </c>
    </row>
    <row r="33" spans="1:9" x14ac:dyDescent="0.3">
      <c r="A33" s="33">
        <f t="shared" si="2"/>
        <v>28</v>
      </c>
      <c r="B33" s="409" t="s">
        <v>117</v>
      </c>
      <c r="C33" s="640">
        <v>0</v>
      </c>
      <c r="D33" s="640">
        <v>0</v>
      </c>
      <c r="E33" s="640">
        <v>0</v>
      </c>
      <c r="F33" s="640">
        <v>0</v>
      </c>
      <c r="G33" s="638">
        <f t="shared" si="1"/>
        <v>0</v>
      </c>
      <c r="H33" s="639">
        <f t="shared" si="0"/>
        <v>0</v>
      </c>
    </row>
    <row r="34" spans="1:9" x14ac:dyDescent="0.3">
      <c r="A34" s="33">
        <f t="shared" si="2"/>
        <v>29</v>
      </c>
      <c r="B34" s="409" t="s">
        <v>118</v>
      </c>
      <c r="C34" s="640">
        <v>0</v>
      </c>
      <c r="D34" s="640">
        <v>0</v>
      </c>
      <c r="E34" s="640">
        <v>0</v>
      </c>
      <c r="F34" s="640">
        <v>0</v>
      </c>
      <c r="G34" s="638">
        <f t="shared" si="1"/>
        <v>0</v>
      </c>
      <c r="H34" s="639">
        <f t="shared" si="0"/>
        <v>0</v>
      </c>
    </row>
    <row r="35" spans="1:9" x14ac:dyDescent="0.3">
      <c r="A35" s="33">
        <f t="shared" si="2"/>
        <v>30</v>
      </c>
      <c r="B35" s="409" t="s">
        <v>119</v>
      </c>
      <c r="C35" s="640">
        <v>0</v>
      </c>
      <c r="D35" s="640">
        <v>0</v>
      </c>
      <c r="E35" s="640">
        <v>0</v>
      </c>
      <c r="F35" s="640">
        <v>0</v>
      </c>
      <c r="G35" s="638">
        <f t="shared" si="1"/>
        <v>0</v>
      </c>
      <c r="H35" s="639">
        <f t="shared" si="0"/>
        <v>0</v>
      </c>
    </row>
    <row r="36" spans="1:9" ht="31.2" x14ac:dyDescent="0.3">
      <c r="A36" s="289">
        <f t="shared" si="2"/>
        <v>31</v>
      </c>
      <c r="B36" s="446" t="s">
        <v>1031</v>
      </c>
      <c r="C36" s="640">
        <v>0</v>
      </c>
      <c r="D36" s="640">
        <v>0</v>
      </c>
      <c r="E36" s="640">
        <v>0</v>
      </c>
      <c r="F36" s="640">
        <v>0</v>
      </c>
      <c r="G36" s="638">
        <f t="shared" si="1"/>
        <v>0</v>
      </c>
      <c r="H36" s="639">
        <f t="shared" si="0"/>
        <v>0</v>
      </c>
      <c r="I36" s="274"/>
    </row>
    <row r="37" spans="1:9" x14ac:dyDescent="0.3">
      <c r="A37" s="33">
        <f t="shared" si="2"/>
        <v>32</v>
      </c>
      <c r="B37" s="409" t="s">
        <v>120</v>
      </c>
      <c r="C37" s="640">
        <v>0</v>
      </c>
      <c r="D37" s="640">
        <v>0</v>
      </c>
      <c r="E37" s="640">
        <v>0</v>
      </c>
      <c r="F37" s="640">
        <v>0</v>
      </c>
      <c r="G37" s="638">
        <f t="shared" si="1"/>
        <v>0</v>
      </c>
      <c r="H37" s="639">
        <f t="shared" si="0"/>
        <v>0</v>
      </c>
    </row>
    <row r="38" spans="1:9" ht="42.75" customHeight="1" x14ac:dyDescent="0.3">
      <c r="A38" s="33">
        <f t="shared" si="2"/>
        <v>33</v>
      </c>
      <c r="B38" s="409" t="s">
        <v>1442</v>
      </c>
      <c r="C38" s="640">
        <v>63435.53</v>
      </c>
      <c r="D38" s="640">
        <v>6129.45</v>
      </c>
      <c r="E38" s="640">
        <v>68631.95</v>
      </c>
      <c r="F38" s="640">
        <v>7569.28</v>
      </c>
      <c r="G38" s="638">
        <f t="shared" si="1"/>
        <v>5196.4199999999983</v>
      </c>
      <c r="H38" s="639">
        <f t="shared" si="0"/>
        <v>1439.83</v>
      </c>
    </row>
    <row r="39" spans="1:9" x14ac:dyDescent="0.3">
      <c r="A39" s="33">
        <f t="shared" si="2"/>
        <v>34</v>
      </c>
      <c r="B39" s="444" t="s">
        <v>379</v>
      </c>
      <c r="C39" s="640">
        <v>0</v>
      </c>
      <c r="D39" s="640">
        <v>10095</v>
      </c>
      <c r="E39" s="640">
        <v>0</v>
      </c>
      <c r="F39" s="640">
        <v>2070</v>
      </c>
      <c r="G39" s="638">
        <f t="shared" si="1"/>
        <v>0</v>
      </c>
      <c r="H39" s="639">
        <f t="shared" si="0"/>
        <v>-8025</v>
      </c>
    </row>
    <row r="40" spans="1:9" x14ac:dyDescent="0.3">
      <c r="A40" s="33">
        <f t="shared" si="2"/>
        <v>35</v>
      </c>
      <c r="B40" s="444" t="s">
        <v>159</v>
      </c>
      <c r="C40" s="640">
        <v>0</v>
      </c>
      <c r="D40" s="640">
        <v>0</v>
      </c>
      <c r="E40" s="640">
        <v>0</v>
      </c>
      <c r="F40" s="640">
        <v>0</v>
      </c>
      <c r="G40" s="638">
        <f t="shared" si="1"/>
        <v>0</v>
      </c>
      <c r="H40" s="639">
        <f t="shared" si="0"/>
        <v>0</v>
      </c>
    </row>
    <row r="41" spans="1:9" x14ac:dyDescent="0.3">
      <c r="A41" s="33">
        <f t="shared" si="2"/>
        <v>36</v>
      </c>
      <c r="B41" s="444" t="s">
        <v>156</v>
      </c>
      <c r="C41" s="640">
        <v>0</v>
      </c>
      <c r="D41" s="640">
        <v>0</v>
      </c>
      <c r="E41" s="640">
        <v>0</v>
      </c>
      <c r="F41" s="640">
        <v>0</v>
      </c>
      <c r="G41" s="638">
        <f t="shared" si="1"/>
        <v>0</v>
      </c>
      <c r="H41" s="639">
        <f t="shared" si="0"/>
        <v>0</v>
      </c>
    </row>
    <row r="42" spans="1:9" ht="23.25" customHeight="1" x14ac:dyDescent="0.3">
      <c r="A42" s="33">
        <f t="shared" si="2"/>
        <v>37</v>
      </c>
      <c r="B42" s="444" t="s">
        <v>354</v>
      </c>
      <c r="C42" s="640">
        <v>0</v>
      </c>
      <c r="D42" s="640">
        <v>0</v>
      </c>
      <c r="E42" s="640">
        <v>0</v>
      </c>
      <c r="F42" s="640">
        <v>0</v>
      </c>
      <c r="G42" s="638">
        <f t="shared" si="1"/>
        <v>0</v>
      </c>
      <c r="H42" s="639">
        <f t="shared" si="0"/>
        <v>0</v>
      </c>
    </row>
    <row r="43" spans="1:9" x14ac:dyDescent="0.3">
      <c r="A43" s="33">
        <f t="shared" si="2"/>
        <v>38</v>
      </c>
      <c r="B43" s="444" t="s">
        <v>285</v>
      </c>
      <c r="C43" s="640">
        <v>0</v>
      </c>
      <c r="D43" s="640">
        <v>0</v>
      </c>
      <c r="E43" s="640">
        <v>0</v>
      </c>
      <c r="F43" s="640">
        <v>0</v>
      </c>
      <c r="G43" s="638">
        <f t="shared" si="1"/>
        <v>0</v>
      </c>
      <c r="H43" s="639">
        <f t="shared" si="0"/>
        <v>0</v>
      </c>
    </row>
    <row r="44" spans="1:9" ht="18" x14ac:dyDescent="0.3">
      <c r="A44" s="33">
        <f t="shared" si="2"/>
        <v>39</v>
      </c>
      <c r="B44" s="444" t="s">
        <v>1144</v>
      </c>
      <c r="C44" s="642">
        <f>SUM(C45:C49)</f>
        <v>28123.97</v>
      </c>
      <c r="D44" s="642">
        <f>SUM(D45:D49)</f>
        <v>0</v>
      </c>
      <c r="E44" s="642">
        <f>SUM(E45:E49)</f>
        <v>34127.699999999997</v>
      </c>
      <c r="F44" s="642">
        <f>SUM(F45:F49)</f>
        <v>0</v>
      </c>
      <c r="G44" s="638">
        <f t="shared" si="1"/>
        <v>6003.7299999999959</v>
      </c>
      <c r="H44" s="639">
        <f t="shared" si="0"/>
        <v>0</v>
      </c>
    </row>
    <row r="45" spans="1:9" x14ac:dyDescent="0.3">
      <c r="A45" s="33">
        <f>A44+1</f>
        <v>40</v>
      </c>
      <c r="B45" s="409" t="s">
        <v>262</v>
      </c>
      <c r="C45" s="640">
        <v>0</v>
      </c>
      <c r="D45" s="643" t="s">
        <v>345</v>
      </c>
      <c r="E45" s="640">
        <v>0</v>
      </c>
      <c r="F45" s="643" t="s">
        <v>345</v>
      </c>
      <c r="G45" s="638">
        <f t="shared" si="1"/>
        <v>0</v>
      </c>
      <c r="H45" s="638" t="s">
        <v>345</v>
      </c>
    </row>
    <row r="46" spans="1:9" x14ac:dyDescent="0.3">
      <c r="A46" s="33">
        <f t="shared" si="2"/>
        <v>41</v>
      </c>
      <c r="B46" s="409" t="s">
        <v>121</v>
      </c>
      <c r="C46" s="640">
        <v>15240</v>
      </c>
      <c r="D46" s="643" t="s">
        <v>345</v>
      </c>
      <c r="E46" s="640">
        <v>22740</v>
      </c>
      <c r="F46" s="643" t="s">
        <v>345</v>
      </c>
      <c r="G46" s="638">
        <f t="shared" si="1"/>
        <v>7500</v>
      </c>
      <c r="H46" s="638" t="s">
        <v>345</v>
      </c>
    </row>
    <row r="47" spans="1:9" ht="18.600000000000001" x14ac:dyDescent="0.3">
      <c r="A47" s="33">
        <f t="shared" si="2"/>
        <v>42</v>
      </c>
      <c r="B47" s="409" t="s">
        <v>1066</v>
      </c>
      <c r="C47" s="640">
        <v>0</v>
      </c>
      <c r="D47" s="643" t="s">
        <v>345</v>
      </c>
      <c r="E47" s="640">
        <v>0</v>
      </c>
      <c r="F47" s="643" t="s">
        <v>345</v>
      </c>
      <c r="G47" s="638">
        <f t="shared" si="1"/>
        <v>0</v>
      </c>
      <c r="H47" s="638" t="s">
        <v>345</v>
      </c>
    </row>
    <row r="48" spans="1:9" ht="31.2" x14ac:dyDescent="0.3">
      <c r="A48" s="275">
        <f t="shared" si="2"/>
        <v>43</v>
      </c>
      <c r="B48" s="445" t="s">
        <v>1140</v>
      </c>
      <c r="C48" s="640">
        <v>0</v>
      </c>
      <c r="D48" s="643" t="s">
        <v>345</v>
      </c>
      <c r="E48" s="640">
        <v>0</v>
      </c>
      <c r="F48" s="643" t="s">
        <v>345</v>
      </c>
      <c r="G48" s="638">
        <f t="shared" si="1"/>
        <v>0</v>
      </c>
      <c r="H48" s="638" t="s">
        <v>345</v>
      </c>
    </row>
    <row r="49" spans="1:10" x14ac:dyDescent="0.3">
      <c r="A49" s="33">
        <f t="shared" si="2"/>
        <v>44</v>
      </c>
      <c r="B49" s="409" t="s">
        <v>1132</v>
      </c>
      <c r="C49" s="640">
        <v>12883.97</v>
      </c>
      <c r="D49" s="643" t="s">
        <v>345</v>
      </c>
      <c r="E49" s="640">
        <v>11387.7</v>
      </c>
      <c r="F49" s="643" t="s">
        <v>345</v>
      </c>
      <c r="G49" s="638">
        <f t="shared" si="1"/>
        <v>-1496.2699999999986</v>
      </c>
      <c r="H49" s="638" t="s">
        <v>345</v>
      </c>
    </row>
    <row r="50" spans="1:10" x14ac:dyDescent="0.3">
      <c r="A50" s="33">
        <f t="shared" si="2"/>
        <v>45</v>
      </c>
      <c r="B50" s="444" t="s">
        <v>380</v>
      </c>
      <c r="C50" s="640">
        <v>0</v>
      </c>
      <c r="D50" s="640">
        <v>0</v>
      </c>
      <c r="E50" s="640">
        <v>0</v>
      </c>
      <c r="F50" s="640">
        <v>0</v>
      </c>
      <c r="G50" s="638">
        <f t="shared" si="1"/>
        <v>0</v>
      </c>
      <c r="H50" s="639">
        <f t="shared" si="0"/>
        <v>0</v>
      </c>
    </row>
    <row r="51" spans="1:10" x14ac:dyDescent="0.3">
      <c r="A51" s="33">
        <f t="shared" si="2"/>
        <v>46</v>
      </c>
      <c r="B51" s="444" t="s">
        <v>157</v>
      </c>
      <c r="C51" s="640">
        <v>0</v>
      </c>
      <c r="D51" s="640">
        <v>11972.98</v>
      </c>
      <c r="E51" s="640">
        <v>0</v>
      </c>
      <c r="F51" s="640">
        <v>9415.2800000000007</v>
      </c>
      <c r="G51" s="638">
        <f t="shared" si="1"/>
        <v>0</v>
      </c>
      <c r="H51" s="639">
        <f t="shared" si="0"/>
        <v>-2557.6999999999989</v>
      </c>
    </row>
    <row r="52" spans="1:10" x14ac:dyDescent="0.3">
      <c r="A52" s="33">
        <f t="shared" si="2"/>
        <v>47</v>
      </c>
      <c r="B52" s="444" t="s">
        <v>200</v>
      </c>
      <c r="C52" s="44" t="s">
        <v>345</v>
      </c>
      <c r="D52" s="44" t="s">
        <v>345</v>
      </c>
      <c r="E52" s="44" t="s">
        <v>345</v>
      </c>
      <c r="F52" s="44" t="s">
        <v>345</v>
      </c>
      <c r="G52" s="66" t="s">
        <v>178</v>
      </c>
      <c r="H52" s="644" t="s">
        <v>178</v>
      </c>
    </row>
    <row r="53" spans="1:10" x14ac:dyDescent="0.3">
      <c r="A53" s="33">
        <f t="shared" si="2"/>
        <v>48</v>
      </c>
      <c r="B53" s="447" t="s">
        <v>160</v>
      </c>
      <c r="C53" s="640">
        <v>0</v>
      </c>
      <c r="D53" s="640">
        <v>0</v>
      </c>
      <c r="E53" s="640">
        <v>0</v>
      </c>
      <c r="F53" s="640">
        <v>0</v>
      </c>
      <c r="G53" s="638">
        <f t="shared" si="0"/>
        <v>0</v>
      </c>
      <c r="H53" s="639">
        <f t="shared" si="0"/>
        <v>0</v>
      </c>
    </row>
    <row r="54" spans="1:10" x14ac:dyDescent="0.3">
      <c r="A54" s="33">
        <f t="shared" si="2"/>
        <v>49</v>
      </c>
      <c r="B54" s="448" t="s">
        <v>872</v>
      </c>
      <c r="C54" s="640">
        <v>0</v>
      </c>
      <c r="D54" s="640">
        <v>0</v>
      </c>
      <c r="E54" s="640">
        <v>0</v>
      </c>
      <c r="F54" s="640">
        <v>0</v>
      </c>
      <c r="G54" s="638">
        <f>E54-C54</f>
        <v>0</v>
      </c>
      <c r="H54" s="639">
        <f t="shared" si="0"/>
        <v>0</v>
      </c>
    </row>
    <row r="55" spans="1:10" x14ac:dyDescent="0.3">
      <c r="A55" s="275">
        <f t="shared" si="2"/>
        <v>50</v>
      </c>
      <c r="B55" s="444" t="s">
        <v>161</v>
      </c>
      <c r="C55" s="645" t="s">
        <v>345</v>
      </c>
      <c r="D55" s="645" t="s">
        <v>345</v>
      </c>
      <c r="E55" s="645" t="s">
        <v>345</v>
      </c>
      <c r="F55" s="645" t="s">
        <v>345</v>
      </c>
      <c r="G55" s="66" t="s">
        <v>178</v>
      </c>
      <c r="H55" s="644" t="s">
        <v>178</v>
      </c>
    </row>
    <row r="56" spans="1:10" x14ac:dyDescent="0.3">
      <c r="A56" s="33">
        <f t="shared" si="2"/>
        <v>51</v>
      </c>
      <c r="B56" s="444" t="s">
        <v>162</v>
      </c>
      <c r="C56" s="640">
        <v>14465309.609999999</v>
      </c>
      <c r="D56" s="640">
        <v>0</v>
      </c>
      <c r="E56" s="640">
        <v>12851201.41</v>
      </c>
      <c r="F56" s="640">
        <v>0</v>
      </c>
      <c r="G56" s="638">
        <f t="shared" si="0"/>
        <v>-1614108.1999999993</v>
      </c>
      <c r="H56" s="639">
        <f t="shared" si="0"/>
        <v>0</v>
      </c>
    </row>
    <row r="57" spans="1:10" x14ac:dyDescent="0.3">
      <c r="A57" s="33">
        <f t="shared" si="2"/>
        <v>52</v>
      </c>
      <c r="B57" s="449" t="s">
        <v>331</v>
      </c>
      <c r="C57" s="646"/>
      <c r="D57" s="646"/>
      <c r="E57" s="646"/>
      <c r="F57" s="646"/>
      <c r="G57" s="638">
        <f t="shared" si="0"/>
        <v>0</v>
      </c>
      <c r="H57" s="639">
        <f t="shared" si="0"/>
        <v>0</v>
      </c>
    </row>
    <row r="58" spans="1:10" x14ac:dyDescent="0.3">
      <c r="A58" s="33">
        <f t="shared" si="2"/>
        <v>53</v>
      </c>
      <c r="B58" s="449" t="s">
        <v>180</v>
      </c>
      <c r="C58" s="647">
        <v>1528358.22</v>
      </c>
      <c r="D58" s="647">
        <v>0</v>
      </c>
      <c r="E58" s="647">
        <v>1148008.8</v>
      </c>
      <c r="F58" s="647">
        <v>0</v>
      </c>
      <c r="G58" s="638">
        <f t="shared" si="0"/>
        <v>-380349.41999999993</v>
      </c>
      <c r="H58" s="639">
        <f t="shared" si="0"/>
        <v>0</v>
      </c>
    </row>
    <row r="59" spans="1:10" s="131" customFormat="1" ht="47.4" thickBot="1" x14ac:dyDescent="0.35">
      <c r="A59" s="275">
        <f t="shared" si="2"/>
        <v>54</v>
      </c>
      <c r="B59" s="65" t="s">
        <v>1164</v>
      </c>
      <c r="C59" s="616">
        <f>C6+C11+SUM(C16:C21)+C24+C25+SUM(C39:C44)+SUM(C50:C54)+C56</f>
        <v>16578309.16</v>
      </c>
      <c r="D59" s="616">
        <f>D6+D11+SUM(D16:D21)+D24+D25+SUM(D39:D44)+SUM(D50:D54)+D56</f>
        <v>125609.13</v>
      </c>
      <c r="E59" s="616">
        <f t="shared" ref="E59:F59" si="3">E6+E11+SUM(E16:E21)+E24+E25+SUM(E39:E44)+SUM(E50:E54)+E56</f>
        <v>15042708.199999999</v>
      </c>
      <c r="F59" s="616">
        <f t="shared" si="3"/>
        <v>136582.85999999999</v>
      </c>
      <c r="G59" s="648">
        <f t="shared" si="0"/>
        <v>-1535600.9600000009</v>
      </c>
      <c r="H59" s="649">
        <f t="shared" si="0"/>
        <v>10973.729999999981</v>
      </c>
      <c r="I59" s="276"/>
      <c r="J59" s="276"/>
    </row>
    <row r="60" spans="1:10" ht="21" customHeight="1" x14ac:dyDescent="0.3">
      <c r="B60" s="3"/>
      <c r="C60" s="3"/>
      <c r="D60" s="589">
        <f>C59+D59</f>
        <v>16703918.290000001</v>
      </c>
      <c r="E60" s="590"/>
      <c r="F60" s="589">
        <f>E59+F59</f>
        <v>15179291.059999999</v>
      </c>
      <c r="G60" s="3"/>
      <c r="H60" s="3"/>
      <c r="I60" s="591" t="s">
        <v>1454</v>
      </c>
    </row>
    <row r="61" spans="1:10" x14ac:dyDescent="0.3">
      <c r="A61" s="871" t="s">
        <v>1148</v>
      </c>
      <c r="B61" s="872"/>
      <c r="C61" s="872"/>
      <c r="D61" s="872"/>
      <c r="E61" s="872"/>
      <c r="F61" s="872"/>
      <c r="G61" s="872"/>
      <c r="H61" s="873"/>
    </row>
    <row r="62" spans="1:10" ht="30.75" customHeight="1" x14ac:dyDescent="0.3">
      <c r="A62" s="874" t="s">
        <v>263</v>
      </c>
      <c r="B62" s="875"/>
      <c r="C62" s="875"/>
      <c r="D62" s="875"/>
      <c r="E62" s="875"/>
      <c r="F62" s="875"/>
      <c r="G62" s="875"/>
      <c r="H62" s="876"/>
    </row>
    <row r="65" ht="18.75" customHeight="1" x14ac:dyDescent="0.3"/>
  </sheetData>
  <mergeCells count="9">
    <mergeCell ref="A61:H61"/>
    <mergeCell ref="A62:H6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46"/>
  <sheetViews>
    <sheetView zoomScale="75" zoomScaleNormal="75" workbookViewId="0">
      <pane xSplit="2" ySplit="5" topLeftCell="C9" activePane="bottomRight" state="frozen"/>
      <selection pane="topRight" activeCell="C1" sqref="C1"/>
      <selection pane="bottomLeft" activeCell="A6" sqref="A6"/>
      <selection pane="bottomRight" activeCell="C14" sqref="C14"/>
    </sheetView>
  </sheetViews>
  <sheetFormatPr defaultColWidth="9.109375" defaultRowHeight="15.6" x14ac:dyDescent="0.3"/>
  <cols>
    <col min="1" max="1" width="7.88671875" style="3" customWidth="1"/>
    <col min="2" max="2" width="71.109375" style="134" customWidth="1"/>
    <col min="3" max="3" width="18.109375" style="135" customWidth="1"/>
    <col min="4" max="4" width="18.33203125" style="135" customWidth="1"/>
    <col min="5" max="5" width="17.44140625" style="135" customWidth="1"/>
    <col min="6" max="6" width="19.109375" style="135" customWidth="1"/>
    <col min="7" max="7" width="16.88671875" style="135" customWidth="1"/>
    <col min="8" max="8" width="17.33203125" style="135" customWidth="1"/>
    <col min="9" max="16384" width="9.109375" style="1"/>
  </cols>
  <sheetData>
    <row r="1" spans="1:9" ht="35.1" customHeight="1" x14ac:dyDescent="0.35">
      <c r="A1" s="1165" t="s">
        <v>1548</v>
      </c>
      <c r="B1" s="1166"/>
      <c r="C1" s="1166"/>
      <c r="D1" s="1166"/>
      <c r="E1" s="1166"/>
      <c r="F1" s="1166"/>
      <c r="G1" s="1166"/>
      <c r="H1" s="1167"/>
      <c r="I1" s="468"/>
    </row>
    <row r="2" spans="1:9" ht="31.95" customHeight="1" thickBot="1" x14ac:dyDescent="0.35">
      <c r="A2" s="886" t="s">
        <v>1470</v>
      </c>
      <c r="B2" s="887"/>
      <c r="C2" s="888"/>
      <c r="D2" s="888"/>
      <c r="E2" s="888"/>
      <c r="F2" s="888"/>
      <c r="G2" s="888"/>
      <c r="H2" s="889"/>
    </row>
    <row r="3" spans="1:9" ht="24" customHeight="1" x14ac:dyDescent="0.3">
      <c r="A3" s="880" t="s">
        <v>227</v>
      </c>
      <c r="B3" s="891" t="s">
        <v>360</v>
      </c>
      <c r="C3" s="893">
        <v>2014</v>
      </c>
      <c r="D3" s="894"/>
      <c r="E3" s="895">
        <v>2015</v>
      </c>
      <c r="F3" s="896"/>
      <c r="G3" s="897" t="s">
        <v>1259</v>
      </c>
      <c r="H3" s="898"/>
    </row>
    <row r="4" spans="1:9" s="10" customFormat="1" ht="47.4" thickBot="1" x14ac:dyDescent="0.35">
      <c r="A4" s="890"/>
      <c r="B4" s="892"/>
      <c r="C4" s="1168" t="s">
        <v>1549</v>
      </c>
      <c r="D4" s="1169" t="s">
        <v>1550</v>
      </c>
      <c r="E4" s="1168" t="s">
        <v>1549</v>
      </c>
      <c r="F4" s="1169" t="s">
        <v>1550</v>
      </c>
      <c r="G4" s="1168" t="s">
        <v>1549</v>
      </c>
      <c r="H4" s="1169" t="s">
        <v>1550</v>
      </c>
    </row>
    <row r="5" spans="1:9" s="10" customFormat="1" x14ac:dyDescent="0.3">
      <c r="A5" s="465"/>
      <c r="B5" s="469"/>
      <c r="C5" s="480" t="s">
        <v>314</v>
      </c>
      <c r="D5" s="463" t="s">
        <v>315</v>
      </c>
      <c r="E5" s="464" t="s">
        <v>316</v>
      </c>
      <c r="F5" s="481" t="s">
        <v>323</v>
      </c>
      <c r="G5" s="464" t="s">
        <v>34</v>
      </c>
      <c r="H5" s="481" t="s">
        <v>35</v>
      </c>
    </row>
    <row r="6" spans="1:9" x14ac:dyDescent="0.3">
      <c r="A6" s="470" t="s">
        <v>765</v>
      </c>
      <c r="B6" s="471" t="s">
        <v>1206</v>
      </c>
      <c r="C6" s="650">
        <v>0</v>
      </c>
      <c r="D6" s="651">
        <v>0</v>
      </c>
      <c r="E6" s="652">
        <v>0</v>
      </c>
      <c r="F6" s="653">
        <v>0</v>
      </c>
      <c r="G6" s="654">
        <f>E6-C6</f>
        <v>0</v>
      </c>
      <c r="H6" s="634">
        <f>F6-D6</f>
        <v>0</v>
      </c>
    </row>
    <row r="7" spans="1:9" x14ac:dyDescent="0.3">
      <c r="A7" s="470" t="s">
        <v>767</v>
      </c>
      <c r="B7" s="471" t="s">
        <v>1207</v>
      </c>
      <c r="C7" s="650">
        <v>198688.46</v>
      </c>
      <c r="D7" s="651">
        <v>43880.4</v>
      </c>
      <c r="E7" s="652">
        <v>321717.37</v>
      </c>
      <c r="F7" s="653">
        <v>68772.679999999993</v>
      </c>
      <c r="G7" s="654">
        <f t="shared" ref="G7:H45" si="0">E7-C7</f>
        <v>123028.91</v>
      </c>
      <c r="H7" s="634">
        <f t="shared" si="0"/>
        <v>24892.279999999992</v>
      </c>
    </row>
    <row r="8" spans="1:9" x14ac:dyDescent="0.3">
      <c r="A8" s="470" t="s">
        <v>769</v>
      </c>
      <c r="B8" s="471" t="s">
        <v>1208</v>
      </c>
      <c r="C8" s="650">
        <v>0</v>
      </c>
      <c r="D8" s="651">
        <v>53497.69</v>
      </c>
      <c r="E8" s="652">
        <v>0</v>
      </c>
      <c r="F8" s="653">
        <v>48738.68</v>
      </c>
      <c r="G8" s="654">
        <f t="shared" si="0"/>
        <v>0</v>
      </c>
      <c r="H8" s="634">
        <f t="shared" si="0"/>
        <v>-4759.010000000002</v>
      </c>
    </row>
    <row r="9" spans="1:9" x14ac:dyDescent="0.3">
      <c r="A9" s="470" t="s">
        <v>771</v>
      </c>
      <c r="B9" s="471" t="s">
        <v>1209</v>
      </c>
      <c r="C9" s="650">
        <v>0</v>
      </c>
      <c r="D9" s="651">
        <v>0</v>
      </c>
      <c r="E9" s="652">
        <v>0</v>
      </c>
      <c r="F9" s="653">
        <v>0</v>
      </c>
      <c r="G9" s="654">
        <f t="shared" si="0"/>
        <v>0</v>
      </c>
      <c r="H9" s="634">
        <f t="shared" si="0"/>
        <v>0</v>
      </c>
    </row>
    <row r="10" spans="1:9" x14ac:dyDescent="0.3">
      <c r="A10" s="470" t="s">
        <v>773</v>
      </c>
      <c r="B10" s="471" t="s">
        <v>1210</v>
      </c>
      <c r="C10" s="650">
        <v>0</v>
      </c>
      <c r="D10" s="651">
        <v>0</v>
      </c>
      <c r="E10" s="652">
        <v>0</v>
      </c>
      <c r="F10" s="653">
        <v>0</v>
      </c>
      <c r="G10" s="654">
        <f t="shared" si="0"/>
        <v>0</v>
      </c>
      <c r="H10" s="634">
        <f t="shared" si="0"/>
        <v>0</v>
      </c>
    </row>
    <row r="11" spans="1:9" x14ac:dyDescent="0.3">
      <c r="A11" s="470" t="s">
        <v>775</v>
      </c>
      <c r="B11" s="471" t="s">
        <v>1211</v>
      </c>
      <c r="C11" s="650">
        <v>0</v>
      </c>
      <c r="D11" s="651">
        <v>0</v>
      </c>
      <c r="E11" s="652">
        <v>0</v>
      </c>
      <c r="F11" s="653">
        <v>0</v>
      </c>
      <c r="G11" s="654">
        <f t="shared" si="0"/>
        <v>0</v>
      </c>
      <c r="H11" s="634">
        <f t="shared" si="0"/>
        <v>0</v>
      </c>
    </row>
    <row r="12" spans="1:9" x14ac:dyDescent="0.3">
      <c r="A12" s="470" t="s">
        <v>777</v>
      </c>
      <c r="B12" s="471" t="s">
        <v>1212</v>
      </c>
      <c r="C12" s="650">
        <v>0</v>
      </c>
      <c r="D12" s="651">
        <v>0</v>
      </c>
      <c r="E12" s="652">
        <v>0</v>
      </c>
      <c r="F12" s="653">
        <v>0</v>
      </c>
      <c r="G12" s="654">
        <f t="shared" si="0"/>
        <v>0</v>
      </c>
      <c r="H12" s="634">
        <f t="shared" si="0"/>
        <v>0</v>
      </c>
    </row>
    <row r="13" spans="1:9" x14ac:dyDescent="0.3">
      <c r="A13" s="470" t="s">
        <v>779</v>
      </c>
      <c r="B13" s="471" t="s">
        <v>1213</v>
      </c>
      <c r="C13" s="650">
        <v>0</v>
      </c>
      <c r="D13" s="651">
        <v>0</v>
      </c>
      <c r="E13" s="652">
        <v>0</v>
      </c>
      <c r="F13" s="653">
        <v>0</v>
      </c>
      <c r="G13" s="654">
        <f t="shared" si="0"/>
        <v>0</v>
      </c>
      <c r="H13" s="634">
        <f t="shared" si="0"/>
        <v>0</v>
      </c>
    </row>
    <row r="14" spans="1:9" x14ac:dyDescent="0.3">
      <c r="A14" s="470" t="s">
        <v>781</v>
      </c>
      <c r="B14" s="471" t="s">
        <v>1214</v>
      </c>
      <c r="C14" s="650">
        <v>0</v>
      </c>
      <c r="D14" s="651">
        <v>0</v>
      </c>
      <c r="E14" s="652">
        <v>0</v>
      </c>
      <c r="F14" s="653">
        <v>0</v>
      </c>
      <c r="G14" s="654">
        <f t="shared" si="0"/>
        <v>0</v>
      </c>
      <c r="H14" s="634">
        <f t="shared" si="0"/>
        <v>0</v>
      </c>
    </row>
    <row r="15" spans="1:9" x14ac:dyDescent="0.3">
      <c r="A15" s="470" t="s">
        <v>783</v>
      </c>
      <c r="B15" s="471" t="s">
        <v>1215</v>
      </c>
      <c r="C15" s="650">
        <v>0</v>
      </c>
      <c r="D15" s="651">
        <v>0</v>
      </c>
      <c r="E15" s="652">
        <v>0</v>
      </c>
      <c r="F15" s="653">
        <v>0</v>
      </c>
      <c r="G15" s="654">
        <f t="shared" si="0"/>
        <v>0</v>
      </c>
      <c r="H15" s="634">
        <f t="shared" si="0"/>
        <v>0</v>
      </c>
    </row>
    <row r="16" spans="1:9" x14ac:dyDescent="0.3">
      <c r="A16" s="470" t="s">
        <v>785</v>
      </c>
      <c r="B16" s="471" t="s">
        <v>1216</v>
      </c>
      <c r="C16" s="650">
        <v>0</v>
      </c>
      <c r="D16" s="651">
        <v>0</v>
      </c>
      <c r="E16" s="652">
        <v>0</v>
      </c>
      <c r="F16" s="653">
        <v>0</v>
      </c>
      <c r="G16" s="654">
        <f t="shared" si="0"/>
        <v>0</v>
      </c>
      <c r="H16" s="634">
        <f t="shared" si="0"/>
        <v>0</v>
      </c>
    </row>
    <row r="17" spans="1:8" x14ac:dyDescent="0.3">
      <c r="A17" s="470" t="s">
        <v>786</v>
      </c>
      <c r="B17" s="471" t="s">
        <v>1217</v>
      </c>
      <c r="C17" s="650">
        <v>0</v>
      </c>
      <c r="D17" s="651">
        <v>0</v>
      </c>
      <c r="E17" s="652">
        <v>0</v>
      </c>
      <c r="F17" s="653">
        <v>0</v>
      </c>
      <c r="G17" s="654">
        <f t="shared" si="0"/>
        <v>0</v>
      </c>
      <c r="H17" s="634">
        <f t="shared" si="0"/>
        <v>0</v>
      </c>
    </row>
    <row r="18" spans="1:8" x14ac:dyDescent="0.3">
      <c r="A18" s="470" t="s">
        <v>787</v>
      </c>
      <c r="B18" s="471" t="s">
        <v>1218</v>
      </c>
      <c r="C18" s="650">
        <v>0</v>
      </c>
      <c r="D18" s="651">
        <v>0</v>
      </c>
      <c r="E18" s="652">
        <v>0</v>
      </c>
      <c r="F18" s="653">
        <v>0</v>
      </c>
      <c r="G18" s="654">
        <f t="shared" si="0"/>
        <v>0</v>
      </c>
      <c r="H18" s="634">
        <f t="shared" si="0"/>
        <v>0</v>
      </c>
    </row>
    <row r="19" spans="1:8" x14ac:dyDescent="0.3">
      <c r="A19" s="470" t="s">
        <v>789</v>
      </c>
      <c r="B19" s="471" t="s">
        <v>1219</v>
      </c>
      <c r="C19" s="650">
        <v>0</v>
      </c>
      <c r="D19" s="651">
        <v>0</v>
      </c>
      <c r="E19" s="652">
        <v>0</v>
      </c>
      <c r="F19" s="653">
        <v>0</v>
      </c>
      <c r="G19" s="654">
        <f t="shared" si="0"/>
        <v>0</v>
      </c>
      <c r="H19" s="634">
        <f t="shared" si="0"/>
        <v>0</v>
      </c>
    </row>
    <row r="20" spans="1:8" x14ac:dyDescent="0.3">
      <c r="A20" s="470" t="s">
        <v>790</v>
      </c>
      <c r="B20" s="471" t="s">
        <v>1220</v>
      </c>
      <c r="C20" s="650">
        <v>3.97</v>
      </c>
      <c r="D20" s="651">
        <v>33.61</v>
      </c>
      <c r="E20" s="652">
        <v>6.87</v>
      </c>
      <c r="F20" s="653">
        <v>16.940000000000001</v>
      </c>
      <c r="G20" s="654">
        <f t="shared" si="0"/>
        <v>2.9</v>
      </c>
      <c r="H20" s="634">
        <f t="shared" si="0"/>
        <v>-16.669999999999998</v>
      </c>
    </row>
    <row r="21" spans="1:8" x14ac:dyDescent="0.3">
      <c r="A21" s="470" t="s">
        <v>792</v>
      </c>
      <c r="B21" s="471" t="s">
        <v>1221</v>
      </c>
      <c r="C21" s="650">
        <v>0</v>
      </c>
      <c r="D21" s="651">
        <v>0</v>
      </c>
      <c r="E21" s="652">
        <v>170.29</v>
      </c>
      <c r="F21" s="653">
        <v>0</v>
      </c>
      <c r="G21" s="654">
        <f t="shared" si="0"/>
        <v>170.29</v>
      </c>
      <c r="H21" s="634">
        <f t="shared" si="0"/>
        <v>0</v>
      </c>
    </row>
    <row r="22" spans="1:8" x14ac:dyDescent="0.3">
      <c r="A22" s="470" t="s">
        <v>794</v>
      </c>
      <c r="B22" s="471" t="s">
        <v>1222</v>
      </c>
      <c r="C22" s="650">
        <v>0</v>
      </c>
      <c r="D22" s="651">
        <v>0</v>
      </c>
      <c r="E22" s="652">
        <v>0</v>
      </c>
      <c r="F22" s="653">
        <v>0</v>
      </c>
      <c r="G22" s="654">
        <f t="shared" si="0"/>
        <v>0</v>
      </c>
      <c r="H22" s="634">
        <f t="shared" si="0"/>
        <v>0</v>
      </c>
    </row>
    <row r="23" spans="1:8" x14ac:dyDescent="0.3">
      <c r="A23" s="470" t="s">
        <v>796</v>
      </c>
      <c r="B23" s="471" t="s">
        <v>1223</v>
      </c>
      <c r="C23" s="650">
        <v>0</v>
      </c>
      <c r="D23" s="651">
        <v>0</v>
      </c>
      <c r="E23" s="652">
        <v>0</v>
      </c>
      <c r="F23" s="653">
        <v>0</v>
      </c>
      <c r="G23" s="654">
        <f t="shared" si="0"/>
        <v>0</v>
      </c>
      <c r="H23" s="634">
        <f t="shared" si="0"/>
        <v>0</v>
      </c>
    </row>
    <row r="24" spans="1:8" x14ac:dyDescent="0.3">
      <c r="A24" s="470" t="s">
        <v>798</v>
      </c>
      <c r="B24" s="471" t="s">
        <v>1224</v>
      </c>
      <c r="C24" s="650">
        <v>0</v>
      </c>
      <c r="D24" s="651">
        <v>0</v>
      </c>
      <c r="E24" s="652">
        <v>0</v>
      </c>
      <c r="F24" s="653">
        <v>0</v>
      </c>
      <c r="G24" s="654">
        <f t="shared" si="0"/>
        <v>0</v>
      </c>
      <c r="H24" s="634">
        <f t="shared" si="0"/>
        <v>0</v>
      </c>
    </row>
    <row r="25" spans="1:8" x14ac:dyDescent="0.3">
      <c r="A25" s="470" t="s">
        <v>800</v>
      </c>
      <c r="B25" s="471" t="s">
        <v>1225</v>
      </c>
      <c r="C25" s="650">
        <v>1886183.15</v>
      </c>
      <c r="D25" s="651">
        <v>6129.45</v>
      </c>
      <c r="E25" s="652">
        <v>1835484.56</v>
      </c>
      <c r="F25" s="653">
        <v>7569.28</v>
      </c>
      <c r="G25" s="654">
        <f t="shared" si="0"/>
        <v>-50698.589999999851</v>
      </c>
      <c r="H25" s="634">
        <f t="shared" si="0"/>
        <v>1439.83</v>
      </c>
    </row>
    <row r="26" spans="1:8" x14ac:dyDescent="0.3">
      <c r="A26" s="470" t="s">
        <v>802</v>
      </c>
      <c r="B26" s="471" t="s">
        <v>1226</v>
      </c>
      <c r="C26" s="650">
        <v>0</v>
      </c>
      <c r="D26" s="651">
        <v>10095</v>
      </c>
      <c r="E26" s="652">
        <v>0</v>
      </c>
      <c r="F26" s="653">
        <v>2070</v>
      </c>
      <c r="G26" s="654">
        <f t="shared" si="0"/>
        <v>0</v>
      </c>
      <c r="H26" s="634">
        <f t="shared" si="0"/>
        <v>-8025</v>
      </c>
    </row>
    <row r="27" spans="1:8" x14ac:dyDescent="0.3">
      <c r="A27" s="470" t="s">
        <v>804</v>
      </c>
      <c r="B27" s="471" t="s">
        <v>1227</v>
      </c>
      <c r="C27" s="650">
        <v>0</v>
      </c>
      <c r="D27" s="650">
        <v>0</v>
      </c>
      <c r="E27" s="650">
        <v>0</v>
      </c>
      <c r="F27" s="650">
        <v>0</v>
      </c>
      <c r="G27" s="654">
        <f t="shared" si="0"/>
        <v>0</v>
      </c>
      <c r="H27" s="634">
        <f t="shared" si="0"/>
        <v>0</v>
      </c>
    </row>
    <row r="28" spans="1:8" x14ac:dyDescent="0.3">
      <c r="A28" s="470" t="s">
        <v>806</v>
      </c>
      <c r="B28" s="471" t="s">
        <v>1228</v>
      </c>
      <c r="C28" s="650">
        <v>0</v>
      </c>
      <c r="D28" s="650">
        <v>0</v>
      </c>
      <c r="E28" s="650">
        <v>0</v>
      </c>
      <c r="F28" s="650">
        <v>0</v>
      </c>
      <c r="G28" s="654">
        <f t="shared" si="0"/>
        <v>0</v>
      </c>
      <c r="H28" s="634">
        <f t="shared" si="0"/>
        <v>0</v>
      </c>
    </row>
    <row r="29" spans="1:8" x14ac:dyDescent="0.3">
      <c r="A29" s="470" t="s">
        <v>808</v>
      </c>
      <c r="B29" s="471" t="s">
        <v>1229</v>
      </c>
      <c r="C29" s="650">
        <v>0</v>
      </c>
      <c r="D29" s="650">
        <v>0</v>
      </c>
      <c r="E29" s="650">
        <v>0</v>
      </c>
      <c r="F29" s="650">
        <v>0</v>
      </c>
      <c r="G29" s="654">
        <f t="shared" si="0"/>
        <v>0</v>
      </c>
      <c r="H29" s="634">
        <f t="shared" si="0"/>
        <v>0</v>
      </c>
    </row>
    <row r="30" spans="1:8" x14ac:dyDescent="0.3">
      <c r="A30" s="470" t="s">
        <v>810</v>
      </c>
      <c r="B30" s="471" t="s">
        <v>1230</v>
      </c>
      <c r="C30" s="650">
        <v>0</v>
      </c>
      <c r="D30" s="650">
        <v>0</v>
      </c>
      <c r="E30" s="650">
        <v>0</v>
      </c>
      <c r="F30" s="650">
        <v>0</v>
      </c>
      <c r="G30" s="654">
        <f t="shared" si="0"/>
        <v>0</v>
      </c>
      <c r="H30" s="634">
        <f t="shared" si="0"/>
        <v>0</v>
      </c>
    </row>
    <row r="31" spans="1:8" x14ac:dyDescent="0.3">
      <c r="A31" s="470" t="s">
        <v>812</v>
      </c>
      <c r="B31" s="471" t="s">
        <v>1231</v>
      </c>
      <c r="C31" s="650">
        <v>28123.97</v>
      </c>
      <c r="D31" s="651">
        <v>0</v>
      </c>
      <c r="E31" s="652">
        <v>34127.699999999997</v>
      </c>
      <c r="F31" s="653">
        <v>0</v>
      </c>
      <c r="G31" s="654">
        <f t="shared" si="0"/>
        <v>6003.7299999999959</v>
      </c>
      <c r="H31" s="634">
        <f t="shared" si="0"/>
        <v>0</v>
      </c>
    </row>
    <row r="32" spans="1:8" x14ac:dyDescent="0.3">
      <c r="A32" s="470" t="s">
        <v>814</v>
      </c>
      <c r="B32" s="471" t="s">
        <v>1232</v>
      </c>
      <c r="C32" s="650">
        <v>0</v>
      </c>
      <c r="D32" s="651">
        <v>0</v>
      </c>
      <c r="E32" s="652">
        <v>0</v>
      </c>
      <c r="F32" s="653">
        <v>0</v>
      </c>
      <c r="G32" s="654">
        <f t="shared" si="0"/>
        <v>0</v>
      </c>
      <c r="H32" s="634">
        <f t="shared" si="0"/>
        <v>0</v>
      </c>
    </row>
    <row r="33" spans="1:10" x14ac:dyDescent="0.3">
      <c r="A33" s="470" t="s">
        <v>816</v>
      </c>
      <c r="B33" s="471" t="s">
        <v>1233</v>
      </c>
      <c r="C33" s="650">
        <v>0</v>
      </c>
      <c r="D33" s="651">
        <v>11972.98</v>
      </c>
      <c r="E33" s="652">
        <v>0</v>
      </c>
      <c r="F33" s="653">
        <v>9415.2800000000007</v>
      </c>
      <c r="G33" s="654">
        <f t="shared" si="0"/>
        <v>0</v>
      </c>
      <c r="H33" s="634">
        <f t="shared" si="0"/>
        <v>-2557.6999999999989</v>
      </c>
    </row>
    <row r="34" spans="1:10" x14ac:dyDescent="0.3">
      <c r="A34" s="470" t="s">
        <v>818</v>
      </c>
      <c r="B34" s="471" t="s">
        <v>1234</v>
      </c>
      <c r="C34" s="650">
        <v>0</v>
      </c>
      <c r="D34" s="651">
        <v>0</v>
      </c>
      <c r="E34" s="652">
        <v>0</v>
      </c>
      <c r="F34" s="653">
        <v>0</v>
      </c>
      <c r="G34" s="654">
        <f t="shared" si="0"/>
        <v>0</v>
      </c>
      <c r="H34" s="634">
        <f t="shared" si="0"/>
        <v>0</v>
      </c>
    </row>
    <row r="35" spans="1:10" x14ac:dyDescent="0.3">
      <c r="A35" s="470" t="s">
        <v>820</v>
      </c>
      <c r="B35" s="471" t="s">
        <v>1235</v>
      </c>
      <c r="C35" s="650">
        <v>0</v>
      </c>
      <c r="D35" s="651">
        <v>0</v>
      </c>
      <c r="E35" s="652">
        <v>0</v>
      </c>
      <c r="F35" s="653">
        <v>0</v>
      </c>
      <c r="G35" s="654">
        <f t="shared" si="0"/>
        <v>0</v>
      </c>
      <c r="H35" s="634">
        <f t="shared" si="0"/>
        <v>0</v>
      </c>
    </row>
    <row r="36" spans="1:10" x14ac:dyDescent="0.3">
      <c r="A36" s="470" t="s">
        <v>822</v>
      </c>
      <c r="B36" s="471" t="s">
        <v>1236</v>
      </c>
      <c r="C36" s="650">
        <v>0</v>
      </c>
      <c r="D36" s="651">
        <v>0</v>
      </c>
      <c r="E36" s="652">
        <v>0</v>
      </c>
      <c r="F36" s="653">
        <v>0</v>
      </c>
      <c r="G36" s="654">
        <f t="shared" si="0"/>
        <v>0</v>
      </c>
      <c r="H36" s="634">
        <f t="shared" si="0"/>
        <v>0</v>
      </c>
    </row>
    <row r="37" spans="1:10" x14ac:dyDescent="0.3">
      <c r="A37" s="470" t="s">
        <v>824</v>
      </c>
      <c r="B37" s="471" t="s">
        <v>1237</v>
      </c>
      <c r="C37" s="650">
        <v>0</v>
      </c>
      <c r="D37" s="651">
        <v>0</v>
      </c>
      <c r="E37" s="652">
        <v>0</v>
      </c>
      <c r="F37" s="653">
        <v>0</v>
      </c>
      <c r="G37" s="654">
        <f t="shared" si="0"/>
        <v>0</v>
      </c>
      <c r="H37" s="634">
        <f t="shared" si="0"/>
        <v>0</v>
      </c>
    </row>
    <row r="38" spans="1:10" x14ac:dyDescent="0.3">
      <c r="A38" s="470" t="s">
        <v>826</v>
      </c>
      <c r="B38" s="471" t="s">
        <v>1238</v>
      </c>
      <c r="C38" s="650">
        <v>0</v>
      </c>
      <c r="D38" s="651">
        <v>0</v>
      </c>
      <c r="E38" s="652">
        <v>0</v>
      </c>
      <c r="F38" s="653">
        <v>0</v>
      </c>
      <c r="G38" s="654">
        <f t="shared" si="0"/>
        <v>0</v>
      </c>
      <c r="H38" s="634">
        <f t="shared" si="0"/>
        <v>0</v>
      </c>
    </row>
    <row r="39" spans="1:10" x14ac:dyDescent="0.3">
      <c r="A39" s="470" t="s">
        <v>828</v>
      </c>
      <c r="B39" s="471" t="s">
        <v>1239</v>
      </c>
      <c r="C39" s="650">
        <v>0</v>
      </c>
      <c r="D39" s="651">
        <v>0</v>
      </c>
      <c r="E39" s="652">
        <v>0</v>
      </c>
      <c r="F39" s="653">
        <v>0</v>
      </c>
      <c r="G39" s="654">
        <f t="shared" si="0"/>
        <v>0</v>
      </c>
      <c r="H39" s="634">
        <f t="shared" si="0"/>
        <v>0</v>
      </c>
    </row>
    <row r="40" spans="1:10" ht="16.2" thickBot="1" x14ac:dyDescent="0.35">
      <c r="A40" s="474" t="s">
        <v>830</v>
      </c>
      <c r="B40" s="475" t="s">
        <v>1240</v>
      </c>
      <c r="C40" s="655">
        <v>14465309.609999999</v>
      </c>
      <c r="D40" s="656">
        <v>0</v>
      </c>
      <c r="E40" s="657">
        <v>12851201.41</v>
      </c>
      <c r="F40" s="658">
        <v>0</v>
      </c>
      <c r="G40" s="659">
        <f t="shared" si="0"/>
        <v>-1614108.1999999993</v>
      </c>
      <c r="H40" s="660">
        <f t="shared" si="0"/>
        <v>0</v>
      </c>
    </row>
    <row r="41" spans="1:10" ht="16.2" thickBot="1" x14ac:dyDescent="0.35">
      <c r="A41" s="478" t="s">
        <v>832</v>
      </c>
      <c r="B41" s="479" t="s">
        <v>1241</v>
      </c>
      <c r="C41" s="661">
        <f>SUM(C6:C40)</f>
        <v>16578309.16</v>
      </c>
      <c r="D41" s="662">
        <f>SUM(D6:D40)</f>
        <v>125609.12999999999</v>
      </c>
      <c r="E41" s="663">
        <f>SUM(E6:E40)</f>
        <v>15042708.199999999</v>
      </c>
      <c r="F41" s="664">
        <f>SUM(F6:F40)</f>
        <v>136582.85999999999</v>
      </c>
      <c r="G41" s="665">
        <f t="shared" si="0"/>
        <v>-1535600.9600000009</v>
      </c>
      <c r="H41" s="666">
        <f t="shared" si="0"/>
        <v>10973.729999999996</v>
      </c>
    </row>
    <row r="42" spans="1:10" ht="16.2" thickBot="1" x14ac:dyDescent="0.35">
      <c r="A42" s="478" t="s">
        <v>834</v>
      </c>
      <c r="B42" s="479" t="s">
        <v>1242</v>
      </c>
      <c r="C42" s="661">
        <f>C41-'T5a - Náklady '!C43</f>
        <v>82731.530000001192</v>
      </c>
      <c r="D42" s="667">
        <f>D41-'T5a - Náklady '!D43</f>
        <v>28450.359999999986</v>
      </c>
      <c r="E42" s="663">
        <f>E41-'T5a - Náklady '!E43</f>
        <v>-239151.00000000559</v>
      </c>
      <c r="F42" s="668">
        <f>F41-'T5a - Náklady '!F43</f>
        <v>17052.189999999973</v>
      </c>
      <c r="G42" s="665">
        <f t="shared" si="0"/>
        <v>-321882.53000000678</v>
      </c>
      <c r="H42" s="666">
        <f t="shared" si="0"/>
        <v>-11398.170000000013</v>
      </c>
    </row>
    <row r="43" spans="1:10" x14ac:dyDescent="0.3">
      <c r="A43" s="476" t="s">
        <v>836</v>
      </c>
      <c r="B43" s="477" t="s">
        <v>1243</v>
      </c>
      <c r="C43" s="669">
        <v>0.71</v>
      </c>
      <c r="D43" s="670">
        <v>6270.12</v>
      </c>
      <c r="E43" s="671">
        <v>1.24</v>
      </c>
      <c r="F43" s="672">
        <v>3754.43</v>
      </c>
      <c r="G43" s="673">
        <f t="shared" si="0"/>
        <v>0.53</v>
      </c>
      <c r="H43" s="674">
        <f t="shared" si="0"/>
        <v>-2515.69</v>
      </c>
    </row>
    <row r="44" spans="1:10" x14ac:dyDescent="0.3">
      <c r="A44" s="470" t="s">
        <v>838</v>
      </c>
      <c r="B44" s="471" t="s">
        <v>1244</v>
      </c>
      <c r="C44" s="650">
        <v>0</v>
      </c>
      <c r="D44" s="651">
        <v>0</v>
      </c>
      <c r="E44" s="652">
        <v>0</v>
      </c>
      <c r="F44" s="653">
        <v>0</v>
      </c>
      <c r="G44" s="654">
        <f t="shared" si="0"/>
        <v>0</v>
      </c>
      <c r="H44" s="634">
        <f t="shared" si="0"/>
        <v>0</v>
      </c>
    </row>
    <row r="45" spans="1:10" ht="16.2" thickBot="1" x14ac:dyDescent="0.35">
      <c r="A45" s="472" t="s">
        <v>840</v>
      </c>
      <c r="B45" s="473" t="s">
        <v>1245</v>
      </c>
      <c r="C45" s="675">
        <f>C42-C43-C44</f>
        <v>82730.820000001186</v>
      </c>
      <c r="D45" s="676">
        <f>D42-D43-D44</f>
        <v>22180.239999999987</v>
      </c>
      <c r="E45" s="677">
        <f>E42-E43-E44</f>
        <v>-239152.24000000558</v>
      </c>
      <c r="F45" s="678">
        <f>F42-F43-F44</f>
        <v>13297.759999999973</v>
      </c>
      <c r="G45" s="679">
        <f t="shared" si="0"/>
        <v>-321883.06000000675</v>
      </c>
      <c r="H45" s="141">
        <f t="shared" si="0"/>
        <v>-8882.4800000000141</v>
      </c>
    </row>
    <row r="46" spans="1:10" x14ac:dyDescent="0.3">
      <c r="I46" s="135"/>
      <c r="J46" s="135"/>
    </row>
  </sheetData>
  <mergeCells count="7">
    <mergeCell ref="A1:H1"/>
    <mergeCell ref="A2:H2"/>
    <mergeCell ref="A3:A4"/>
    <mergeCell ref="B3:B4"/>
    <mergeCell ref="C3:D3"/>
    <mergeCell ref="E3:F3"/>
    <mergeCell ref="G3:H3"/>
  </mergeCells>
  <printOptions gridLines="1"/>
  <pageMargins left="0.51181102362204722" right="0.31496062992125984" top="0.43307086614173229" bottom="0.48" header="0.39370078740157483" footer="0.23622047244094491"/>
  <pageSetup paperSize="9" scale="70" fitToWidth="2"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2.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78802F3-CAF1-414B-986B-3ACC0176C017}">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33</vt:i4>
      </vt:variant>
      <vt:variant>
        <vt:lpstr>Pomenované rozsahy</vt:lpstr>
      </vt:variant>
      <vt:variant>
        <vt:i4>28</vt:i4>
      </vt:variant>
    </vt:vector>
  </HeadingPairs>
  <TitlesOfParts>
    <vt:vector size="61" baseType="lpstr">
      <vt:lpstr>Obsah</vt:lpstr>
      <vt:lpstr>zmeny</vt:lpstr>
      <vt:lpstr>Vysvetlivky</vt:lpstr>
      <vt:lpstr>Súvzťažnosti</vt:lpstr>
      <vt:lpstr>Kódy z CRŠ</vt:lpstr>
      <vt:lpstr>T1-Dotácie podľa DZ</vt:lpstr>
      <vt:lpstr>T2-Ostatné dot mimo MŠ SR</vt:lpstr>
      <vt:lpstr>T3-Výnosy</vt:lpstr>
      <vt:lpstr>T3a-Výnosy</vt:lpstr>
      <vt:lpstr>T4-Výnosy zo školného</vt:lpstr>
      <vt:lpstr>T5 - Analýza nákladov</vt:lpstr>
      <vt:lpstr>T5a - Náklady </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T24a_Aktíva_1</vt:lpstr>
      <vt:lpstr>T24b_Aktíva_2</vt:lpstr>
      <vt:lpstr>T25_Pasíva </vt:lpstr>
      <vt:lpstr>T24__Aktíva</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T24a_Aktíva_1!Oblasť_tlače</vt:lpstr>
      <vt:lpstr>T24b_Aktíva_2!Oblasť_tlače</vt:lpstr>
      <vt:lpstr>'T25_Pasíva '!Oblasť_tlače</vt:lpstr>
      <vt:lpstr>'T3a-Výnosy'!Oblasť_tlače</vt:lpstr>
      <vt:lpstr>'T3-Výnosy'!Oblasť_tlače</vt:lpstr>
      <vt:lpstr>'T4-Výnosy zo školného'!Oblasť_tlače</vt:lpstr>
      <vt:lpstr>'T5 - Analýza nákladov'!Oblasť_tlače</vt:lpstr>
      <vt:lpstr>'T5a - Náklady '!Oblasť_tlače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1100857</cp:lastModifiedBy>
  <cp:lastPrinted>2016-05-03T05:59:05Z</cp:lastPrinted>
  <dcterms:created xsi:type="dcterms:W3CDTF">2002-06-05T18:53:25Z</dcterms:created>
  <dcterms:modified xsi:type="dcterms:W3CDTF">2016-05-03T06:03:09Z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