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19\"/>
    </mc:Choice>
  </mc:AlternateContent>
  <xr:revisionPtr revIDLastSave="0" documentId="13_ncr:1_{EDF3CB31-FFF0-4257-B6A7-5048571524D3}" xr6:coauthVersionLast="36" xr6:coauthVersionMax="36" xr10:uidLastSave="{00000000-0000-0000-0000-000000000000}"/>
  <bookViews>
    <workbookView xWindow="0" yWindow="0" windowWidth="28800" windowHeight="11625" tabRatio="895" firstSheet="3"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42" r:id="rId8"/>
    <sheet name="T4-Výnosy zo školného" sheetId="154" r:id="rId9"/>
    <sheet name="T5 - Analýza nákladov" sheetId="161" r:id="rId10"/>
    <sheet name="T6-Zamestnanci_a_mzdy" sheetId="76" r:id="rId11"/>
    <sheet name="T6a-Zamestnanci_a_mzdy (ženy)" sheetId="155" r:id="rId12"/>
    <sheet name="T7_Doktorandi " sheetId="159" r:id="rId13"/>
    <sheet name="T8-Soc_štipendiá" sheetId="109" r:id="rId14"/>
    <sheet name="T9_ŠD " sheetId="116" r:id="rId15"/>
    <sheet name="T10-ŠJ " sheetId="146" r:id="rId16"/>
    <sheet name="T11-Zdroje KV" sheetId="90" r:id="rId17"/>
    <sheet name="T12-KV" sheetId="91" r:id="rId18"/>
    <sheet name="T13-Fondy" sheetId="162" r:id="rId19"/>
    <sheet name="T16 - Štruktúra hotovosti" sheetId="163" r:id="rId20"/>
    <sheet name="T17-Dotácie zo ŠF EU-nová" sheetId="160" r:id="rId21"/>
    <sheet name="T18-Ostatné dotácie z kap MŠ SR" sheetId="61" r:id="rId22"/>
    <sheet name="T19-Štip_ z vlastných " sheetId="144" r:id="rId23"/>
    <sheet name="T20_motivačné štipendiá_nová" sheetId="157" r:id="rId24"/>
    <sheet name="T21-štruktúra_384" sheetId="97" r:id="rId25"/>
    <sheet name="T22_Výnosy_soc_oblasť" sheetId="133" r:id="rId26"/>
    <sheet name="T23_Náklady_soc_oblasť" sheetId="134" r:id="rId27"/>
    <sheet name="T24__Aktíva" sheetId="135" state="hidden" r:id="rId28"/>
  </sheets>
  <externalReferences>
    <externalReference r:id="rId29"/>
  </externalReferences>
  <definedNames>
    <definedName name="_kmp1" localSheetId="20">#REF!</definedName>
    <definedName name="_kmp1" localSheetId="9">#REF!</definedName>
    <definedName name="_kmp1" localSheetId="12">#REF!</definedName>
    <definedName name="_kmp1">#REF!</definedName>
    <definedName name="_kmp2" localSheetId="20">#REF!</definedName>
    <definedName name="_kmp2" localSheetId="12">#REF!</definedName>
    <definedName name="_kmp2">#REF!</definedName>
    <definedName name="_kmt1" localSheetId="20">#REF!</definedName>
    <definedName name="_kmt1" localSheetId="9">#REF!</definedName>
    <definedName name="_kmt1" localSheetId="12">#REF!</definedName>
    <definedName name="_kmt1">#REF!</definedName>
    <definedName name="_T1" localSheetId="20">#REF!</definedName>
    <definedName name="_T1" localSheetId="12">#REF!</definedName>
    <definedName name="_T1">#REF!</definedName>
    <definedName name="_wd1" localSheetId="23">[1]vahy!$B$1</definedName>
    <definedName name="_wd1">[1]vahy!$B$1</definedName>
    <definedName name="_wd3" localSheetId="23">[1]vahy!$B$3</definedName>
    <definedName name="_wd3">[1]vahy!$B$3</definedName>
    <definedName name="_we1" localSheetId="23">[1]vahy!$B$2</definedName>
    <definedName name="_we1">[1]vahy!$B$2</definedName>
    <definedName name="_we3" localSheetId="23">[1]vahy!$B$4</definedName>
    <definedName name="_we3">[1]vahy!$B$4</definedName>
    <definedName name="aaa" hidden="1">3</definedName>
    <definedName name="denní" localSheetId="20">#REF!</definedName>
    <definedName name="denní" localSheetId="9">#REF!</definedName>
    <definedName name="denní" localSheetId="12">#REF!</definedName>
    <definedName name="denní">#REF!</definedName>
    <definedName name="dokpo" localSheetId="20">#REF!</definedName>
    <definedName name="dokpo" localSheetId="9">#REF!</definedName>
    <definedName name="dokpo" localSheetId="12">#REF!</definedName>
    <definedName name="dokpo">#REF!</definedName>
    <definedName name="dokpred" localSheetId="20">#REF!</definedName>
    <definedName name="dokpred" localSheetId="9">#REF!</definedName>
    <definedName name="dokpred" localSheetId="12">#REF!</definedName>
    <definedName name="dokpred">#REF!</definedName>
    <definedName name="druhý" localSheetId="20">#REF!</definedName>
    <definedName name="druhý" localSheetId="9">#REF!</definedName>
    <definedName name="druhý" localSheetId="12">#REF!</definedName>
    <definedName name="druhý">#REF!</definedName>
    <definedName name="exterdruhý" localSheetId="20">#REF!</definedName>
    <definedName name="exterdruhý" localSheetId="9">#REF!</definedName>
    <definedName name="exterdruhý" localSheetId="12">#REF!</definedName>
    <definedName name="exterdruhý">#REF!</definedName>
    <definedName name="externeplat" localSheetId="20">#REF!</definedName>
    <definedName name="externeplat" localSheetId="9">#REF!</definedName>
    <definedName name="externeplat" localSheetId="12">#REF!</definedName>
    <definedName name="externeplat">#REF!</definedName>
    <definedName name="exterplat" localSheetId="20">#REF!</definedName>
    <definedName name="exterplat" localSheetId="9">#REF!</definedName>
    <definedName name="exterplat" localSheetId="12">#REF!</definedName>
    <definedName name="exterplat">#REF!</definedName>
    <definedName name="KKS_doc" localSheetId="20">#REF!</definedName>
    <definedName name="KKS_doc" localSheetId="9">#REF!</definedName>
    <definedName name="KKS_doc" localSheetId="12">#REF!</definedName>
    <definedName name="KKS_doc">#REF!</definedName>
    <definedName name="KKS_ost" localSheetId="20">#REF!</definedName>
    <definedName name="KKS_ost" localSheetId="9">#REF!</definedName>
    <definedName name="KKS_ost" localSheetId="12">#REF!</definedName>
    <definedName name="KKS_ost">#REF!</definedName>
    <definedName name="KKS_phd" localSheetId="20">#REF!</definedName>
    <definedName name="KKS_phd" localSheetId="9">#REF!</definedName>
    <definedName name="KKS_phd" localSheetId="12">#REF!</definedName>
    <definedName name="KKS_phd">#REF!</definedName>
    <definedName name="KKS_prof" localSheetId="20">#REF!</definedName>
    <definedName name="KKS_prof" localSheetId="9">#REF!</definedName>
    <definedName name="KKS_prof" localSheetId="12">#REF!</definedName>
    <definedName name="KKS_prof">#REF!</definedName>
    <definedName name="koef_gm_mzdy" localSheetId="20">#REF!</definedName>
    <definedName name="koef_gm_mzdy" localSheetId="9">#REF!</definedName>
    <definedName name="koef_gm_mzdy" localSheetId="12">#REF!</definedName>
    <definedName name="koef_gm_mzdy">#REF!</definedName>
    <definedName name="koef_kpn" localSheetId="20">#REF!</definedName>
    <definedName name="koef_kpn" localSheetId="9">#REF!</definedName>
    <definedName name="koef_kpn" localSheetId="12">#REF!</definedName>
    <definedName name="koef_kpn">#REF!</definedName>
    <definedName name="koef_prer_nad_gm_mzdy" localSheetId="20">#REF!</definedName>
    <definedName name="koef_prer_nad_gm_mzdy" localSheetId="9">#REF!</definedName>
    <definedName name="koef_prer_nad_gm_mzdy" localSheetId="12">#REF!</definedName>
    <definedName name="koef_prer_nad_gm_mzdy">#REF!</definedName>
    <definedName name="koef_PV" localSheetId="20">#REF!</definedName>
    <definedName name="koef_PV" localSheetId="9">#REF!</definedName>
    <definedName name="koef_PV" localSheetId="12">#REF!</definedName>
    <definedName name="koef_PV">#REF!</definedName>
    <definedName name="koef_udr_kat1" localSheetId="20">#REF!</definedName>
    <definedName name="koef_udr_kat1" localSheetId="9">#REF!</definedName>
    <definedName name="koef_udr_kat1" localSheetId="11">#REF!</definedName>
    <definedName name="koef_udr_kat1" localSheetId="12">#REF!</definedName>
    <definedName name="koef_udr_kat1">#REF!</definedName>
    <definedName name="koef_udr_kat2" localSheetId="20">#REF!</definedName>
    <definedName name="koef_udr_kat2" localSheetId="9">#REF!</definedName>
    <definedName name="koef_udr_kat2" localSheetId="11">#REF!</definedName>
    <definedName name="koef_udr_kat2" localSheetId="12">#REF!</definedName>
    <definedName name="koef_udr_kat2">#REF!</definedName>
    <definedName name="koef_udr_kat3" localSheetId="20">#REF!</definedName>
    <definedName name="koef_udr_kat3" localSheetId="9">#REF!</definedName>
    <definedName name="koef_udr_kat3" localSheetId="11">#REF!</definedName>
    <definedName name="koef_udr_kat3" localSheetId="12">#REF!</definedName>
    <definedName name="koef_udr_kat3">#REF!</definedName>
    <definedName name="koef_VV" localSheetId="20">#REF!</definedName>
    <definedName name="koef_VV" localSheetId="9">#REF!</definedName>
    <definedName name="koef_VV" localSheetId="12">#REF!</definedName>
    <definedName name="koef_VV">#REF!</definedName>
    <definedName name="kpn_ca_do" localSheetId="20">#REF!</definedName>
    <definedName name="kpn_ca_do" localSheetId="9">#REF!</definedName>
    <definedName name="kpn_ca_do" localSheetId="12">#REF!</definedName>
    <definedName name="kpn_ca_do">#REF!</definedName>
    <definedName name="kpn_ca_nad" localSheetId="20">#REF!</definedName>
    <definedName name="kpn_ca_nad" localSheetId="9">#REF!</definedName>
    <definedName name="kpn_ca_nad" localSheetId="12">#REF!</definedName>
    <definedName name="kpn_ca_nad">#REF!</definedName>
    <definedName name="kzk" localSheetId="20">#REF!</definedName>
    <definedName name="kzk" localSheetId="9">#REF!</definedName>
    <definedName name="kzk" localSheetId="12">#REF!</definedName>
    <definedName name="kzk">#REF!</definedName>
    <definedName name="kzspp" localSheetId="20">#REF!</definedName>
    <definedName name="kzspp" localSheetId="9">#REF!</definedName>
    <definedName name="kzspp" localSheetId="12">#REF!</definedName>
    <definedName name="kzspp">#REF!</definedName>
    <definedName name="nefinanc">1</definedName>
    <definedName name="_xlnm.Print_Area" localSheetId="0">Obsah!$A$1:$Q$26</definedName>
    <definedName name="_xlnm.Print_Area" localSheetId="3">Súvzťažnosti!$A$1:$D$42</definedName>
    <definedName name="_xlnm.Print_Area" localSheetId="15">'T10-ŠJ '!$A$1:$D$27</definedName>
    <definedName name="_xlnm.Print_Area" localSheetId="16">'T11-Zdroje KV'!$A$1:$D$23</definedName>
    <definedName name="_xlnm.Print_Area" localSheetId="17">'T12-KV'!$A$1:$I$26</definedName>
    <definedName name="_xlnm.Print_Area" localSheetId="18">'T13-Fondy'!$A$1:$N$22</definedName>
    <definedName name="_xlnm.Print_Area" localSheetId="19">'T16 - Štruktúra hotovosti'!$A$1:$D$26</definedName>
    <definedName name="_xlnm.Print_Area" localSheetId="20">'T17-Dotácie zo ŠF EU-nová'!$A$1:$H$35</definedName>
    <definedName name="_xlnm.Print_Area" localSheetId="21">'T18-Ostatné dotácie z kap MŠ SR'!$A$1:$E$18</definedName>
    <definedName name="_xlnm.Print_Area" localSheetId="22">'T19-Štip_ z vlastných '!$A$1:$F$30</definedName>
    <definedName name="_xlnm.Print_Area" localSheetId="5">'T1-Dotácie podľa DZ'!$A$1:$E$19</definedName>
    <definedName name="_xlnm.Print_Area" localSheetId="23">'T20_motivačné štipendiá_nová'!$A$1:$F$14</definedName>
    <definedName name="_xlnm.Print_Area" localSheetId="24">'T21-štruktúra_384'!$A$1:$M$11</definedName>
    <definedName name="_xlnm.Print_Area" localSheetId="25">T22_Výnosy_soc_oblasť!$A$1:$F$45</definedName>
    <definedName name="_xlnm.Print_Area" localSheetId="26">T23_Náklady_soc_oblasť!$A$1:$F$42</definedName>
    <definedName name="_xlnm.Print_Area" localSheetId="7">'T3-Výnosy'!$A$1:$H$73</definedName>
    <definedName name="_xlnm.Print_Area" localSheetId="8">'T4-Výnosy zo školného'!$A$1:$D$19</definedName>
    <definedName name="_xlnm.Print_Area" localSheetId="9">'T5 - Analýza nákladov'!$A$1:$H$106</definedName>
    <definedName name="_xlnm.Print_Area" localSheetId="11">'T6a-Zamestnanci_a_mzdy (ženy)'!$A$1:$O$37</definedName>
    <definedName name="_xlnm.Print_Area" localSheetId="10">'T6-Zamestnanci_a_mzdy'!$A$1:$N$38</definedName>
    <definedName name="_xlnm.Print_Area" localSheetId="12">'T7_Doktorandi '!$A$1:$E$8</definedName>
    <definedName name="_xlnm.Print_Area" localSheetId="13">'T8-Soc_štipendiá'!$A$1:$F$16</definedName>
    <definedName name="_xlnm.Print_Area" localSheetId="14">'T9_ŠD '!$A$1:$F$23</definedName>
    <definedName name="_xlnm.Print_Area" localSheetId="2">Vysvetlivky!$A$1:$B$93</definedName>
    <definedName name="pocet_jedal" localSheetId="20">#REF!</definedName>
    <definedName name="pocet_jedal" localSheetId="9">#REF!</definedName>
    <definedName name="pocet_jedal" localSheetId="11">#REF!</definedName>
    <definedName name="pocet_jedal" localSheetId="12">#REF!</definedName>
    <definedName name="pocet_jedal">#REF!</definedName>
    <definedName name="podiel" localSheetId="20">#REF!</definedName>
    <definedName name="podiel" localSheetId="9">#REF!</definedName>
    <definedName name="podiel" localSheetId="12">#REF!</definedName>
    <definedName name="podiel">#REF!</definedName>
    <definedName name="poistné" localSheetId="20">#REF!</definedName>
    <definedName name="poistné" localSheetId="9">#REF!</definedName>
    <definedName name="poistné" localSheetId="12">#REF!</definedName>
    <definedName name="poistné">#REF!</definedName>
    <definedName name="Pp_DrŠ_exist" localSheetId="20">#REF!</definedName>
    <definedName name="Pp_DrŠ_exist" localSheetId="9">#REF!</definedName>
    <definedName name="Pp_DrŠ_exist" localSheetId="11">#REF!</definedName>
    <definedName name="Pp_DrŠ_exist" localSheetId="12">#REF!</definedName>
    <definedName name="Pp_DrŠ_exist">#REF!</definedName>
    <definedName name="Pp_DrŠ_noví" localSheetId="20">#REF!</definedName>
    <definedName name="Pp_DrŠ_noví" localSheetId="9">#REF!</definedName>
    <definedName name="Pp_DrŠ_noví" localSheetId="11">#REF!</definedName>
    <definedName name="Pp_DrŠ_noví" localSheetId="12">#REF!</definedName>
    <definedName name="Pp_DrŠ_noví">#REF!</definedName>
    <definedName name="Pp_DrŠ_spolu" localSheetId="20">#REF!</definedName>
    <definedName name="Pp_DrŠ_spolu" localSheetId="9">#REF!</definedName>
    <definedName name="Pp_DrŠ_spolu" localSheetId="11">#REF!</definedName>
    <definedName name="Pp_DrŠ_spolu" localSheetId="12">#REF!</definedName>
    <definedName name="Pp_DrŠ_spolu">#REF!</definedName>
    <definedName name="Pp_klinické_TaS" localSheetId="20">#REF!</definedName>
    <definedName name="Pp_klinické_TaS" localSheetId="9">#REF!</definedName>
    <definedName name="Pp_klinické_TaS" localSheetId="11">#REF!</definedName>
    <definedName name="Pp_klinické_TaS" localSheetId="12">#REF!</definedName>
    <definedName name="Pp_klinické_TaS">#REF!</definedName>
    <definedName name="Pp_klinické_TaS_rozpísaný" localSheetId="20">#REF!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#REF!</definedName>
    <definedName name="Pp_Rozvoj_BD" localSheetId="20">#REF!</definedName>
    <definedName name="Pp_Rozvoj_BD" localSheetId="9">#REF!</definedName>
    <definedName name="Pp_Rozvoj_BD" localSheetId="12">#REF!</definedName>
    <definedName name="Pp_Rozvoj_BD">#REF!</definedName>
    <definedName name="Pp_Soc_BD" localSheetId="20">#REF!</definedName>
    <definedName name="Pp_Soc_BD" localSheetId="9">#REF!</definedName>
    <definedName name="Pp_Soc_BD" localSheetId="12">#REF!</definedName>
    <definedName name="Pp_Soc_BD">#REF!</definedName>
    <definedName name="Pp_VaT_BD" localSheetId="20">#REF!</definedName>
    <definedName name="Pp_VaT_BD" localSheetId="9">#REF!</definedName>
    <definedName name="Pp_VaT_BD" localSheetId="12">#REF!</definedName>
    <definedName name="Pp_VaT_BD">#REF!</definedName>
    <definedName name="Pp_VaT_mzdy" localSheetId="20">#REF!</definedName>
    <definedName name="Pp_VaT_mzdy" localSheetId="9">#REF!</definedName>
    <definedName name="Pp_VaT_mzdy" localSheetId="12">#REF!</definedName>
    <definedName name="Pp_VaT_mzdy">#REF!</definedName>
    <definedName name="Pp_VaT_mzdy_rezerva" localSheetId="20">#REF!</definedName>
    <definedName name="Pp_VaT_mzdy_rezerva" localSheetId="9">#REF!</definedName>
    <definedName name="Pp_VaT_mzdy_rezerva" localSheetId="12">#REF!</definedName>
    <definedName name="Pp_VaT_mzdy_rezerva">#REF!</definedName>
    <definedName name="Pp_VaT_mzdy_zac_roka" localSheetId="20">#REF!</definedName>
    <definedName name="Pp_VaT_mzdy_zac_roka" localSheetId="9">#REF!</definedName>
    <definedName name="Pp_VaT_mzdy_zac_roka" localSheetId="12">#REF!</definedName>
    <definedName name="Pp_VaT_mzdy_zac_roka">#REF!</definedName>
    <definedName name="Pp_Vzdel_BD" localSheetId="20">#REF!</definedName>
    <definedName name="Pp_Vzdel_BD" localSheetId="9">#REF!</definedName>
    <definedName name="Pp_Vzdel_BD" localSheetId="12">#REF!</definedName>
    <definedName name="Pp_Vzdel_BD">#REF!</definedName>
    <definedName name="Pp_Vzdel_mzdy" localSheetId="20">#REF!</definedName>
    <definedName name="Pp_Vzdel_mzdy" localSheetId="9">#REF!</definedName>
    <definedName name="Pp_Vzdel_mzdy" localSheetId="12">#REF!</definedName>
    <definedName name="Pp_Vzdel_mzdy">#REF!</definedName>
    <definedName name="Pp_Vzdel_mzdy_kontr" localSheetId="20">#REF!</definedName>
    <definedName name="Pp_Vzdel_mzdy_kontr" localSheetId="9">#REF!</definedName>
    <definedName name="Pp_Vzdel_mzdy_kontr" localSheetId="12">#REF!</definedName>
    <definedName name="Pp_Vzdel_mzdy_kontr">#REF!</definedName>
    <definedName name="Pp_Vzdel_mzdy_na_prer_modif" localSheetId="20">#REF!</definedName>
    <definedName name="Pp_Vzdel_mzdy_na_prer_modif" localSheetId="9">#REF!</definedName>
    <definedName name="Pp_Vzdel_mzdy_na_prer_modif" localSheetId="11">#REF!</definedName>
    <definedName name="Pp_Vzdel_mzdy_na_prer_modif" localSheetId="12">#REF!</definedName>
    <definedName name="Pp_Vzdel_mzdy_na_prer_modif">#REF!</definedName>
    <definedName name="Pp_Vzdel_mzdy_na_prer_nemodif" localSheetId="20">#REF!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#REF!</definedName>
    <definedName name="Pp_Vzdel_mzdy_prevádz" localSheetId="20">#REF!</definedName>
    <definedName name="Pp_Vzdel_mzdy_prevádz" localSheetId="9">#REF!</definedName>
    <definedName name="Pp_Vzdel_mzdy_prevádz" localSheetId="12">#REF!</definedName>
    <definedName name="Pp_Vzdel_mzdy_prevádz">#REF!</definedName>
    <definedName name="Pp_Vzdel_mzdy_rezerva" localSheetId="20">#REF!</definedName>
    <definedName name="Pp_Vzdel_mzdy_rezerva" localSheetId="9">#REF!</definedName>
    <definedName name="Pp_Vzdel_mzdy_rezerva" localSheetId="12">#REF!</definedName>
    <definedName name="Pp_Vzdel_mzdy_rezerva">#REF!</definedName>
    <definedName name="Pp_Vzdel_mzdy_spec" localSheetId="20">#REF!</definedName>
    <definedName name="Pp_Vzdel_mzdy_spec" localSheetId="9">#REF!</definedName>
    <definedName name="Pp_Vzdel_mzdy_spec" localSheetId="12">#REF!</definedName>
    <definedName name="Pp_Vzdel_mzdy_spec">#REF!</definedName>
    <definedName name="Pp_Vzdel_mzdy_výkon" localSheetId="20">#REF!</definedName>
    <definedName name="Pp_Vzdel_mzdy_výkon" localSheetId="9">#REF!</definedName>
    <definedName name="Pp_Vzdel_mzdy_výkon" localSheetId="12">#REF!</definedName>
    <definedName name="Pp_Vzdel_mzdy_výkon">#REF!</definedName>
    <definedName name="Pp_Vzdel_mzdy_výkon_PV" localSheetId="20">#REF!</definedName>
    <definedName name="Pp_Vzdel_mzdy_výkon_PV" localSheetId="9">#REF!</definedName>
    <definedName name="Pp_Vzdel_mzdy_výkon_PV" localSheetId="12">#REF!</definedName>
    <definedName name="Pp_Vzdel_mzdy_výkon_PV">#REF!</definedName>
    <definedName name="Pp_Vzdel_mzdy_výkon_PV_bez" localSheetId="20">#REF!</definedName>
    <definedName name="Pp_Vzdel_mzdy_výkon_PV_bez" localSheetId="9">#REF!</definedName>
    <definedName name="Pp_Vzdel_mzdy_výkon_PV_bez" localSheetId="12">#REF!</definedName>
    <definedName name="Pp_Vzdel_mzdy_výkon_PV_bez">#REF!</definedName>
    <definedName name="Pp_Vzdel_mzdy_výkon_PV_um" localSheetId="20">#REF!</definedName>
    <definedName name="Pp_Vzdel_mzdy_výkon_PV_um" localSheetId="9">#REF!</definedName>
    <definedName name="Pp_Vzdel_mzdy_výkon_PV_um" localSheetId="12">#REF!</definedName>
    <definedName name="Pp_Vzdel_mzdy_výkon_PV_um">#REF!</definedName>
    <definedName name="Pp_Vzdel_mzdy_výkon_VV" localSheetId="20">#REF!</definedName>
    <definedName name="Pp_Vzdel_mzdy_výkon_VV" localSheetId="9">#REF!</definedName>
    <definedName name="Pp_Vzdel_mzdy_výkon_VV" localSheetId="12">#REF!</definedName>
    <definedName name="Pp_Vzdel_mzdy_výkon_VV">#REF!</definedName>
    <definedName name="Pp_Vzdel_mzdy_výkon_VV_bez" localSheetId="20">#REF!</definedName>
    <definedName name="Pp_Vzdel_mzdy_výkon_VV_bez" localSheetId="9">#REF!</definedName>
    <definedName name="Pp_Vzdel_mzdy_výkon_VV_bez" localSheetId="12">#REF!</definedName>
    <definedName name="Pp_Vzdel_mzdy_výkon_VV_bez">#REF!</definedName>
    <definedName name="Pp_Vzdel_mzdy_výkon_VV_um" localSheetId="20">#REF!</definedName>
    <definedName name="Pp_Vzdel_mzdy_výkon_VV_um" localSheetId="9">#REF!</definedName>
    <definedName name="Pp_Vzdel_mzdy_výkon_VV_um" localSheetId="12">#REF!</definedName>
    <definedName name="Pp_Vzdel_mzdy_výkon_VV_um">#REF!</definedName>
    <definedName name="Pp_Vzdel_spec_prax" localSheetId="20">#REF!</definedName>
    <definedName name="Pp_Vzdel_spec_prax" localSheetId="9">#REF!</definedName>
    <definedName name="Pp_Vzdel_spec_prax" localSheetId="11">#REF!</definedName>
    <definedName name="Pp_Vzdel_spec_prax" localSheetId="12">#REF!</definedName>
    <definedName name="Pp_Vzdel_spec_prax">#REF!</definedName>
    <definedName name="Pp_Vzdel_TaS" localSheetId="20">#REF!</definedName>
    <definedName name="Pp_Vzdel_TaS" localSheetId="9">#REF!</definedName>
    <definedName name="Pp_Vzdel_TaS" localSheetId="12">#REF!</definedName>
    <definedName name="Pp_Vzdel_TaS">#REF!</definedName>
    <definedName name="Pp_Vzdel_TaS_rezerva" localSheetId="20">#REF!</definedName>
    <definedName name="Pp_Vzdel_TaS_rezerva" localSheetId="9">#REF!</definedName>
    <definedName name="Pp_Vzdel_TaS_rezerva" localSheetId="12">#REF!</definedName>
    <definedName name="Pp_Vzdel_TaS_rezerva">#REF!</definedName>
    <definedName name="Pp_Vzdel_TaS_spec" localSheetId="20">#REF!</definedName>
    <definedName name="Pp_Vzdel_TaS_spec" localSheetId="9">#REF!</definedName>
    <definedName name="Pp_Vzdel_TaS_spec" localSheetId="11">#REF!</definedName>
    <definedName name="Pp_Vzdel_TaS_spec" localSheetId="12">#REF!</definedName>
    <definedName name="Pp_Vzdel_TaS_spec">#REF!</definedName>
    <definedName name="Pp_Vzdel_TaS_stav" localSheetId="20">#REF!</definedName>
    <definedName name="Pp_Vzdel_TaS_stav" localSheetId="9">#REF!</definedName>
    <definedName name="Pp_Vzdel_TaS_stav" localSheetId="12">#REF!</definedName>
    <definedName name="Pp_Vzdel_TaS_stav">#REF!</definedName>
    <definedName name="Pp_Vzdel_TaS_výkon" localSheetId="20">#REF!</definedName>
    <definedName name="Pp_Vzdel_TaS_výkon" localSheetId="9">#REF!</definedName>
    <definedName name="Pp_Vzdel_TaS_výkon" localSheetId="11">#REF!</definedName>
    <definedName name="Pp_Vzdel_TaS_výkon" localSheetId="12">#REF!</definedName>
    <definedName name="Pp_Vzdel_TaS_výkon">#REF!</definedName>
    <definedName name="Pp_Vzdel_TaS_výkon_PPŠ" localSheetId="20">#REF!</definedName>
    <definedName name="Pp_Vzdel_TaS_výkon_PPŠ" localSheetId="9">#REF!</definedName>
    <definedName name="Pp_Vzdel_TaS_výkon_PPŠ" localSheetId="11">#REF!</definedName>
    <definedName name="Pp_Vzdel_TaS_výkon_PPŠ" localSheetId="12">#REF!</definedName>
    <definedName name="Pp_Vzdel_TaS_výkon_PPŠ">#REF!</definedName>
    <definedName name="Pp_Vzdel_TaS_výkon_PPŠ_a_zákl" localSheetId="20">#REF!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#REF!</definedName>
    <definedName name="Pp_Vzdel_TaS_výkon_PPŠ_KEN" localSheetId="20">#REF!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#REF!</definedName>
    <definedName name="Pp_Vzdel_TaS_zahr_granty" localSheetId="20">#REF!</definedName>
    <definedName name="Pp_Vzdel_TaS_zahr_granty" localSheetId="9">#REF!</definedName>
    <definedName name="Pp_Vzdel_TaS_zahr_granty" localSheetId="12">#REF!</definedName>
    <definedName name="Pp_Vzdel_TaS_zahr_granty">#REF!</definedName>
    <definedName name="Pp_Vzdel_TaS_zákl" localSheetId="20">#REF!</definedName>
    <definedName name="Pp_Vzdel_TaS_zákl" localSheetId="9">#REF!</definedName>
    <definedName name="Pp_Vzdel_TaS_zákl" localSheetId="11">#REF!</definedName>
    <definedName name="Pp_Vzdel_TaS_zákl" localSheetId="12">#REF!</definedName>
    <definedName name="Pp_Vzdel_TaS_zákl">#REF!</definedName>
    <definedName name="Pr_AV_BD" localSheetId="20">#REF!</definedName>
    <definedName name="Pr_AV_BD" localSheetId="9">#REF!</definedName>
    <definedName name="Pr_AV_BD" localSheetId="12">#REF!</definedName>
    <definedName name="Pr_AV_BD">#REF!</definedName>
    <definedName name="Pr_IV_BD" localSheetId="20">#REF!</definedName>
    <definedName name="Pr_IV_BD" localSheetId="9">#REF!</definedName>
    <definedName name="Pr_IV_BD" localSheetId="12">#REF!</definedName>
    <definedName name="Pr_IV_BD">#REF!</definedName>
    <definedName name="Pr_IV_KV" localSheetId="20">#REF!</definedName>
    <definedName name="Pr_IV_KV" localSheetId="9">#REF!</definedName>
    <definedName name="Pr_IV_KV" localSheetId="12">#REF!</definedName>
    <definedName name="Pr_IV_KV">#REF!</definedName>
    <definedName name="Pr_IV_KV_rezerva" localSheetId="20">#REF!</definedName>
    <definedName name="Pr_IV_KV_rezerva" localSheetId="9">#REF!</definedName>
    <definedName name="Pr_IV_KV_rezerva" localSheetId="12">#REF!</definedName>
    <definedName name="Pr_IV_KV_rezerva">#REF!</definedName>
    <definedName name="Pr_KEGA_BD" localSheetId="20">#REF!</definedName>
    <definedName name="Pr_KEGA_BD" localSheetId="9">#REF!</definedName>
    <definedName name="Pr_KEGA_BD" localSheetId="12">#REF!</definedName>
    <definedName name="Pr_KEGA_BD">#REF!</definedName>
    <definedName name="Pr_klinické" localSheetId="20">#REF!</definedName>
    <definedName name="Pr_klinické" localSheetId="9">#REF!</definedName>
    <definedName name="Pr_klinické" localSheetId="12">#REF!</definedName>
    <definedName name="Pr_klinické">#REF!</definedName>
    <definedName name="Pr_KŠ" localSheetId="20">#REF!</definedName>
    <definedName name="Pr_KŠ" localSheetId="9">#REF!</definedName>
    <definedName name="Pr_KŠ" localSheetId="11">#REF!</definedName>
    <definedName name="Pr_KŠ" localSheetId="12">#REF!</definedName>
    <definedName name="Pr_KŠ">#REF!</definedName>
    <definedName name="Pr_motštip_BD" localSheetId="20">#REF!</definedName>
    <definedName name="Pr_motštip_BD" localSheetId="9">#REF!</definedName>
    <definedName name="Pr_motštip_BD" localSheetId="12">#REF!</definedName>
    <definedName name="Pr_motštip_BD">#REF!</definedName>
    <definedName name="Pr_MVTS_BD" localSheetId="20">#REF!</definedName>
    <definedName name="Pr_MVTS_BD" localSheetId="9">#REF!</definedName>
    <definedName name="Pr_MVTS_BD" localSheetId="12">#REF!</definedName>
    <definedName name="Pr_MVTS_BD">#REF!</definedName>
    <definedName name="Pr_socštip_BD" localSheetId="20">#REF!</definedName>
    <definedName name="Pr_socštip_BD" localSheetId="9">#REF!</definedName>
    <definedName name="Pr_socštip_BD" localSheetId="12">#REF!</definedName>
    <definedName name="Pr_socštip_BD">#REF!</definedName>
    <definedName name="Pr_ŠD" localSheetId="20">#REF!</definedName>
    <definedName name="Pr_ŠD" localSheetId="9">#REF!</definedName>
    <definedName name="Pr_ŠD" localSheetId="11">#REF!</definedName>
    <definedName name="Pr_ŠD" localSheetId="12">#REF!</definedName>
    <definedName name="Pr_ŠD">#REF!</definedName>
    <definedName name="Pr_ŠDaJKŠPC_BD" localSheetId="20">#REF!</definedName>
    <definedName name="Pr_ŠDaJKŠPC_BD" localSheetId="9">#REF!</definedName>
    <definedName name="Pr_ŠDaJKŠPC_BD" localSheetId="12">#REF!</definedName>
    <definedName name="Pr_ŠDaJKŠPC_BD">#REF!</definedName>
    <definedName name="Pr_VaT_KV_zac_roka" localSheetId="20">#REF!</definedName>
    <definedName name="Pr_VaT_KV_zac_roka" localSheetId="9">#REF!</definedName>
    <definedName name="Pr_VaT_KV_zac_roka" localSheetId="12">#REF!</definedName>
    <definedName name="Pr_VaT_KV_zac_roka">#REF!</definedName>
    <definedName name="Pr_VaT_TaS" localSheetId="20">#REF!</definedName>
    <definedName name="Pr_VaT_TaS" localSheetId="9">#REF!</definedName>
    <definedName name="Pr_VaT_TaS" localSheetId="12">#REF!</definedName>
    <definedName name="Pr_VaT_TaS">#REF!</definedName>
    <definedName name="Pr_VaT_TaS_rezerva" localSheetId="20">#REF!</definedName>
    <definedName name="Pr_VaT_TaS_rezerva" localSheetId="9">#REF!</definedName>
    <definedName name="Pr_VaT_TaS_rezerva" localSheetId="12">#REF!</definedName>
    <definedName name="Pr_VaT_TaS_rezerva">#REF!</definedName>
    <definedName name="Pr_VaT_TaS_zac_roka" localSheetId="20">#REF!</definedName>
    <definedName name="Pr_VaT_TaS_zac_roka" localSheetId="9">#REF!</definedName>
    <definedName name="Pr_VaT_TaS_zac_roka" localSheetId="12">#REF!</definedName>
    <definedName name="Pr_VaT_TaS_zac_roka">#REF!</definedName>
    <definedName name="Pr_VEGA_BD" localSheetId="20">#REF!</definedName>
    <definedName name="Pr_VEGA_BD" localSheetId="9">#REF!</definedName>
    <definedName name="Pr_VEGA_BD" localSheetId="12">#REF!</definedName>
    <definedName name="Pr_VEGA_BD">#REF!</definedName>
    <definedName name="predmety" localSheetId="20">#REF!</definedName>
    <definedName name="predmety" localSheetId="9">#REF!</definedName>
    <definedName name="predmety" localSheetId="12">#REF!</definedName>
    <definedName name="predmety">#REF!</definedName>
    <definedName name="prisp_na_1_jedlo" localSheetId="20">#REF!</definedName>
    <definedName name="prisp_na_1_jedlo" localSheetId="9">#REF!</definedName>
    <definedName name="prisp_na_1_jedlo" localSheetId="11">#REF!</definedName>
    <definedName name="prisp_na_1_jedlo" localSheetId="12">#REF!</definedName>
    <definedName name="prisp_na_1_jedlo">#REF!</definedName>
    <definedName name="prisp_na_ubyt_stud_SD" localSheetId="20">#REF!</definedName>
    <definedName name="prisp_na_ubyt_stud_SD" localSheetId="9">#REF!</definedName>
    <definedName name="prisp_na_ubyt_stud_SD" localSheetId="11">#REF!</definedName>
    <definedName name="prisp_na_ubyt_stud_SD" localSheetId="12">#REF!</definedName>
    <definedName name="prisp_na_ubyt_stud_SD">#REF!</definedName>
    <definedName name="prisp_na_ubyt_stud_ZZ" localSheetId="20">#REF!</definedName>
    <definedName name="prisp_na_ubyt_stud_ZZ" localSheetId="9">#REF!</definedName>
    <definedName name="prisp_na_ubyt_stud_ZZ" localSheetId="11">#REF!</definedName>
    <definedName name="prisp_na_ubyt_stud_ZZ" localSheetId="12">#REF!</definedName>
    <definedName name="prisp_na_ubyt_stud_ZZ">#REF!</definedName>
    <definedName name="prísp_zákl_prev" localSheetId="20">#REF!</definedName>
    <definedName name="prísp_zákl_prev" localSheetId="9">#REF!</definedName>
    <definedName name="prísp_zákl_prev" localSheetId="12">#REF!</definedName>
    <definedName name="prísp_zákl_prev">#REF!</definedName>
    <definedName name="R_vvs" localSheetId="20">#REF!</definedName>
    <definedName name="R_vvs" localSheetId="9">#REF!</definedName>
    <definedName name="R_vvs" localSheetId="12">#REF!</definedName>
    <definedName name="R_vvs">#REF!</definedName>
    <definedName name="R_vvs_BD" localSheetId="20">#REF!</definedName>
    <definedName name="R_vvs_BD" localSheetId="9">#REF!</definedName>
    <definedName name="R_vvs_BD" localSheetId="12">#REF!</definedName>
    <definedName name="R_vvs_BD">#REF!</definedName>
    <definedName name="R_vvs_VaT_BD" localSheetId="20">#REF!</definedName>
    <definedName name="R_vvs_VaT_BD" localSheetId="9">#REF!</definedName>
    <definedName name="R_vvs_VaT_BD" localSheetId="12">#REF!</definedName>
    <definedName name="R_vvs_VaT_BD">#REF!</definedName>
    <definedName name="Sanet" localSheetId="20">#REF!</definedName>
    <definedName name="Sanet" localSheetId="9">#REF!</definedName>
    <definedName name="Sanet" localSheetId="12">#REF!</definedName>
    <definedName name="Sanet">#REF!</definedName>
    <definedName name="SAPBEXrevision" hidden="1">7</definedName>
    <definedName name="SAPBEXsysID" hidden="1">"BS1"</definedName>
    <definedName name="SAPBEXwbID" hidden="1">"3TG3S316PX9BHXMQEBSXSYZZO"</definedName>
    <definedName name="stavba_ucelova" localSheetId="20">#REF!</definedName>
    <definedName name="stavba_ucelova" localSheetId="9">#REF!</definedName>
    <definedName name="stavba_ucelova" localSheetId="12">#REF!</definedName>
    <definedName name="stavba_ucelova">#REF!</definedName>
    <definedName name="studenti_vstup" localSheetId="20">#REF!</definedName>
    <definedName name="studenti_vstup" localSheetId="9">#REF!</definedName>
    <definedName name="studenti_vstup" localSheetId="12">#REF!</definedName>
    <definedName name="studenti_vstup">#REF!</definedName>
    <definedName name="sustava" localSheetId="20">#REF!</definedName>
    <definedName name="sustava" localSheetId="9">#REF!</definedName>
    <definedName name="sustava" localSheetId="12">#REF!</definedName>
    <definedName name="sustava">#REF!</definedName>
    <definedName name="T_1" localSheetId="20">#REF!</definedName>
    <definedName name="T_1" localSheetId="12">#REF!</definedName>
    <definedName name="T_1">#REF!</definedName>
    <definedName name="T_25_so_štip_2007" localSheetId="20">#REF!</definedName>
    <definedName name="T_25_so_štip_2007" localSheetId="12">#REF!</definedName>
    <definedName name="T_25_so_štip_2007">#REF!</definedName>
    <definedName name="T_M" localSheetId="20">#REF!</definedName>
    <definedName name="T_M" localSheetId="12">#REF!</definedName>
    <definedName name="T_M">#REF!</definedName>
    <definedName name="váha_absDrš" localSheetId="20">#REF!</definedName>
    <definedName name="váha_absDrš" localSheetId="9">#REF!</definedName>
    <definedName name="váha_absDrš" localSheetId="12">#REF!</definedName>
    <definedName name="váha_absDrš">#REF!</definedName>
    <definedName name="váha_DG" localSheetId="20">#REF!</definedName>
    <definedName name="váha_DG" localSheetId="9">#REF!</definedName>
    <definedName name="váha_DG" localSheetId="12">#REF!</definedName>
    <definedName name="váha_DG">#REF!</definedName>
    <definedName name="váha_poDs" localSheetId="20">#REF!</definedName>
    <definedName name="váha_poDs" localSheetId="9">#REF!</definedName>
    <definedName name="váha_poDs" localSheetId="12">#REF!</definedName>
    <definedName name="váha_poDs">#REF!</definedName>
    <definedName name="váha_Pub" localSheetId="20">#REF!</definedName>
    <definedName name="váha_Pub" localSheetId="9">#REF!</definedName>
    <definedName name="váha_Pub" localSheetId="12">#REF!</definedName>
    <definedName name="váha_Pub">#REF!</definedName>
    <definedName name="váha_ZG" localSheetId="20">#REF!</definedName>
    <definedName name="váha_ZG" localSheetId="9">#REF!</definedName>
    <definedName name="váha_ZG" localSheetId="12">#REF!</definedName>
    <definedName name="váha_ZG">#REF!</definedName>
    <definedName name="výkon_um" localSheetId="20">#REF!</definedName>
    <definedName name="výkon_um" localSheetId="9">#REF!</definedName>
    <definedName name="výkon_um" localSheetId="12">#REF!</definedName>
    <definedName name="výkon_um">#REF!</definedName>
    <definedName name="x" localSheetId="20">#REF!</definedName>
    <definedName name="x" localSheetId="12">#REF!</definedName>
    <definedName name="x">#REF!</definedName>
    <definedName name="xxx" hidden="1">"3TGMUFSSIAIMK2KTNC9DELQD0"</definedName>
    <definedName name="zakl_prisp_na_prev_SD" localSheetId="20">#REF!</definedName>
    <definedName name="zakl_prisp_na_prev_SD" localSheetId="9">#REF!</definedName>
    <definedName name="zakl_prisp_na_prev_SD" localSheetId="11">#REF!</definedName>
    <definedName name="zakl_prisp_na_prev_SD" localSheetId="12">#REF!</definedName>
    <definedName name="zakl_prisp_na_prev_SD">#REF!</definedName>
    <definedName name="záloha" localSheetId="20">#REF!</definedName>
    <definedName name="záloha" localSheetId="9">#REF!</definedName>
    <definedName name="záloha" localSheetId="11">#REF!</definedName>
    <definedName name="záloha" localSheetId="12">#REF!</definedName>
    <definedName name="záloha">#REF!</definedName>
  </definedNames>
  <calcPr calcId="191029"/>
</workbook>
</file>

<file path=xl/calcChain.xml><?xml version="1.0" encoding="utf-8"?>
<calcChain xmlns="http://schemas.openxmlformats.org/spreadsheetml/2006/main">
  <c r="C5" i="163" l="1"/>
  <c r="H7" i="97" l="1"/>
  <c r="I7" i="97"/>
  <c r="I6" i="97" l="1"/>
  <c r="H6" i="97"/>
  <c r="C70" i="142" l="1"/>
  <c r="C19" i="3" l="1"/>
  <c r="E25" i="3"/>
  <c r="E30" i="3" l="1"/>
  <c r="E31" i="3"/>
  <c r="E32" i="3"/>
  <c r="E33" i="3"/>
  <c r="E34" i="3"/>
  <c r="E35" i="3"/>
  <c r="E36" i="3"/>
  <c r="E37" i="3"/>
  <c r="E38" i="3"/>
  <c r="E23" i="3"/>
  <c r="E24" i="3"/>
  <c r="E21" i="3"/>
  <c r="E22" i="3"/>
  <c r="C28" i="3"/>
  <c r="E8" i="3"/>
  <c r="E9" i="3"/>
  <c r="E10" i="3"/>
  <c r="E11" i="3"/>
  <c r="E12" i="3"/>
  <c r="E13" i="3"/>
  <c r="C5" i="3"/>
  <c r="C8" i="163" l="1"/>
  <c r="C25" i="163" s="1"/>
  <c r="N18" i="162"/>
  <c r="M18" i="162"/>
  <c r="N16" i="162"/>
  <c r="M16" i="162"/>
  <c r="N15" i="162"/>
  <c r="M15" i="162"/>
  <c r="N14" i="162"/>
  <c r="M14" i="162"/>
  <c r="N13" i="162"/>
  <c r="M13" i="162"/>
  <c r="N12" i="162"/>
  <c r="M12" i="162"/>
  <c r="N11" i="162"/>
  <c r="M11" i="162"/>
  <c r="N10" i="162"/>
  <c r="M10" i="162"/>
  <c r="N9" i="162"/>
  <c r="M9" i="162"/>
  <c r="N8" i="162"/>
  <c r="M8" i="162"/>
  <c r="L7" i="162"/>
  <c r="K7" i="162"/>
  <c r="K17" i="162" s="1"/>
  <c r="L6" i="162" s="1"/>
  <c r="J7" i="162"/>
  <c r="I7" i="162"/>
  <c r="I17" i="162" s="1"/>
  <c r="J6" i="162" s="1"/>
  <c r="J17" i="162" s="1"/>
  <c r="H7" i="162"/>
  <c r="G7" i="162"/>
  <c r="G17" i="162" s="1"/>
  <c r="H6" i="162" s="1"/>
  <c r="F7" i="162"/>
  <c r="E7" i="162"/>
  <c r="E17" i="162" s="1"/>
  <c r="F6" i="162" s="1"/>
  <c r="D7" i="162"/>
  <c r="C7" i="162"/>
  <c r="C17" i="162" s="1"/>
  <c r="M6" i="162"/>
  <c r="H102" i="161"/>
  <c r="G102" i="161"/>
  <c r="H101" i="161"/>
  <c r="G101" i="161"/>
  <c r="H100" i="161"/>
  <c r="G100" i="161"/>
  <c r="H99" i="161"/>
  <c r="G99" i="161"/>
  <c r="H98" i="161"/>
  <c r="G98" i="161"/>
  <c r="H97" i="161"/>
  <c r="G97" i="161"/>
  <c r="H96" i="161"/>
  <c r="G96" i="161"/>
  <c r="H95" i="161"/>
  <c r="G95" i="161"/>
  <c r="H94" i="161"/>
  <c r="G94" i="161"/>
  <c r="H93" i="161"/>
  <c r="G93" i="161"/>
  <c r="H92" i="161"/>
  <c r="G92" i="161"/>
  <c r="F91" i="161"/>
  <c r="E91" i="161"/>
  <c r="G91" i="161" s="1"/>
  <c r="D91" i="161"/>
  <c r="C91" i="161"/>
  <c r="H90" i="161"/>
  <c r="G90" i="161"/>
  <c r="H89" i="161"/>
  <c r="G89" i="161"/>
  <c r="H88" i="161"/>
  <c r="G88" i="161"/>
  <c r="H87" i="161"/>
  <c r="G87" i="161"/>
  <c r="H86" i="161"/>
  <c r="G86" i="161"/>
  <c r="H85" i="161"/>
  <c r="G85" i="161"/>
  <c r="H84" i="161"/>
  <c r="G84" i="161"/>
  <c r="H83" i="161"/>
  <c r="G83" i="161"/>
  <c r="F82" i="161"/>
  <c r="H82" i="161" s="1"/>
  <c r="E82" i="161"/>
  <c r="D82" i="161"/>
  <c r="D80" i="161" s="1"/>
  <c r="C82" i="161"/>
  <c r="C80" i="161" s="1"/>
  <c r="H81" i="161"/>
  <c r="G81" i="161"/>
  <c r="E80" i="161"/>
  <c r="H79" i="161"/>
  <c r="G79" i="161"/>
  <c r="H78" i="161"/>
  <c r="G78" i="161"/>
  <c r="H77" i="161"/>
  <c r="G77" i="161"/>
  <c r="H76" i="161"/>
  <c r="G76" i="161"/>
  <c r="H75" i="161"/>
  <c r="G75" i="161"/>
  <c r="H74" i="161"/>
  <c r="G74" i="161"/>
  <c r="H73" i="161"/>
  <c r="G73" i="161"/>
  <c r="H72" i="161"/>
  <c r="G72" i="161"/>
  <c r="H71" i="161"/>
  <c r="G71" i="161"/>
  <c r="H70" i="161"/>
  <c r="G70" i="161"/>
  <c r="H69" i="161"/>
  <c r="G69" i="161"/>
  <c r="F68" i="161"/>
  <c r="H68" i="161" s="1"/>
  <c r="E68" i="161"/>
  <c r="D68" i="161"/>
  <c r="C68" i="161"/>
  <c r="H67" i="161"/>
  <c r="G67" i="161"/>
  <c r="H66" i="161"/>
  <c r="G66" i="161"/>
  <c r="H65" i="161"/>
  <c r="G65" i="161"/>
  <c r="H64" i="161"/>
  <c r="G64" i="161"/>
  <c r="H63" i="161"/>
  <c r="G63" i="161"/>
  <c r="F62" i="161"/>
  <c r="E62" i="161"/>
  <c r="D62" i="161"/>
  <c r="D60" i="161" s="1"/>
  <c r="C62" i="161"/>
  <c r="C60" i="161" s="1"/>
  <c r="H61" i="161"/>
  <c r="G61" i="161"/>
  <c r="H59" i="161"/>
  <c r="G59" i="161"/>
  <c r="H58" i="161"/>
  <c r="G58" i="161"/>
  <c r="H57" i="161"/>
  <c r="G57" i="161"/>
  <c r="H56" i="161"/>
  <c r="G56" i="161"/>
  <c r="H55" i="161"/>
  <c r="G55" i="161"/>
  <c r="H54" i="161"/>
  <c r="G54" i="161"/>
  <c r="H53" i="161"/>
  <c r="G53" i="161"/>
  <c r="H52" i="161"/>
  <c r="G52" i="161"/>
  <c r="H51" i="161"/>
  <c r="G51" i="161"/>
  <c r="H50" i="161"/>
  <c r="G50" i="161"/>
  <c r="H49" i="161"/>
  <c r="G49" i="161"/>
  <c r="H48" i="161"/>
  <c r="G48" i="161"/>
  <c r="H47" i="161"/>
  <c r="G47" i="161"/>
  <c r="H46" i="161"/>
  <c r="G46" i="161"/>
  <c r="H45" i="161"/>
  <c r="G45" i="161"/>
  <c r="F44" i="161"/>
  <c r="E44" i="161"/>
  <c r="D44" i="161"/>
  <c r="C44" i="161"/>
  <c r="H43" i="161"/>
  <c r="G43" i="161"/>
  <c r="H42" i="161"/>
  <c r="G42" i="161"/>
  <c r="H41" i="161"/>
  <c r="G41" i="161"/>
  <c r="F40" i="161"/>
  <c r="H40" i="161" s="1"/>
  <c r="E40" i="161"/>
  <c r="D40" i="161"/>
  <c r="C40" i="161"/>
  <c r="H39" i="161"/>
  <c r="G39" i="161"/>
  <c r="H38" i="161"/>
  <c r="G38" i="161"/>
  <c r="H37" i="161"/>
  <c r="G37" i="161"/>
  <c r="H36" i="161"/>
  <c r="G36" i="161"/>
  <c r="H35" i="161"/>
  <c r="G35" i="161"/>
  <c r="H34" i="161"/>
  <c r="G34" i="161"/>
  <c r="H33" i="161"/>
  <c r="G33" i="161"/>
  <c r="H32" i="161"/>
  <c r="F32" i="161"/>
  <c r="E32" i="161"/>
  <c r="G32" i="161" s="1"/>
  <c r="D32" i="161"/>
  <c r="C32" i="161"/>
  <c r="H31" i="161"/>
  <c r="G31" i="161"/>
  <c r="H30" i="161"/>
  <c r="G30" i="161"/>
  <c r="H29" i="161"/>
  <c r="G29" i="161"/>
  <c r="H28" i="161"/>
  <c r="G28" i="161"/>
  <c r="F27" i="161"/>
  <c r="H27" i="161" s="1"/>
  <c r="E27" i="161"/>
  <c r="D27" i="161"/>
  <c r="C27" i="161"/>
  <c r="H25" i="161"/>
  <c r="G25" i="161"/>
  <c r="H24" i="161"/>
  <c r="G24" i="161"/>
  <c r="H23" i="161"/>
  <c r="G23" i="161"/>
  <c r="H22" i="161"/>
  <c r="G22" i="161"/>
  <c r="H21" i="161"/>
  <c r="G21" i="161"/>
  <c r="H20" i="161"/>
  <c r="G20" i="161"/>
  <c r="F19" i="161"/>
  <c r="E19" i="161"/>
  <c r="D19" i="161"/>
  <c r="C19" i="161"/>
  <c r="H18" i="161"/>
  <c r="G18" i="161"/>
  <c r="H17" i="161"/>
  <c r="G17" i="161"/>
  <c r="H16" i="161"/>
  <c r="G16" i="161"/>
  <c r="H15" i="161"/>
  <c r="G15" i="161"/>
  <c r="H14" i="161"/>
  <c r="G14" i="161"/>
  <c r="H13" i="161"/>
  <c r="G13" i="161"/>
  <c r="H12" i="161"/>
  <c r="G12" i="161"/>
  <c r="H11" i="161"/>
  <c r="G11" i="161"/>
  <c r="H10" i="161"/>
  <c r="G10" i="161"/>
  <c r="H9" i="161"/>
  <c r="G9" i="161"/>
  <c r="H8" i="161"/>
  <c r="G8" i="161"/>
  <c r="A8" i="16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A31" i="161" s="1"/>
  <c r="A32" i="161" s="1"/>
  <c r="A33" i="161" s="1"/>
  <c r="A34" i="161" s="1"/>
  <c r="A35" i="161" s="1"/>
  <c r="A36" i="161" s="1"/>
  <c r="A37" i="161" s="1"/>
  <c r="A38" i="161" s="1"/>
  <c r="A39" i="161" s="1"/>
  <c r="A40" i="161" s="1"/>
  <c r="A41" i="161" s="1"/>
  <c r="A42" i="161" s="1"/>
  <c r="A43" i="161" s="1"/>
  <c r="A44" i="161" s="1"/>
  <c r="A45" i="161" s="1"/>
  <c r="A46"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A70" i="161" s="1"/>
  <c r="A71" i="161" s="1"/>
  <c r="A72" i="161" s="1"/>
  <c r="A73" i="161" s="1"/>
  <c r="A75" i="161" s="1"/>
  <c r="A76" i="161" s="1"/>
  <c r="A77" i="161" s="1"/>
  <c r="A78" i="161" s="1"/>
  <c r="A79" i="161" s="1"/>
  <c r="A80" i="161" s="1"/>
  <c r="A81" i="161" s="1"/>
  <c r="A82" i="161" s="1"/>
  <c r="A83" i="161" s="1"/>
  <c r="A84" i="161" s="1"/>
  <c r="A85" i="161" s="1"/>
  <c r="A86" i="161" s="1"/>
  <c r="A87" i="161" s="1"/>
  <c r="A89" i="161" s="1"/>
  <c r="A90" i="161" s="1"/>
  <c r="A91" i="161" s="1"/>
  <c r="A92" i="161" s="1"/>
  <c r="A93" i="161" s="1"/>
  <c r="A95" i="161" s="1"/>
  <c r="A96" i="161" s="1"/>
  <c r="A97" i="161" s="1"/>
  <c r="A98" i="161" s="1"/>
  <c r="A99" i="161" s="1"/>
  <c r="A100" i="161" s="1"/>
  <c r="A101" i="161" s="1"/>
  <c r="A102" i="161" s="1"/>
  <c r="A103" i="161" s="1"/>
  <c r="H7" i="161"/>
  <c r="G7" i="161"/>
  <c r="A7" i="161"/>
  <c r="F6" i="161"/>
  <c r="E6" i="161"/>
  <c r="G6" i="161" s="1"/>
  <c r="D6" i="161"/>
  <c r="C6" i="161"/>
  <c r="L17" i="162" l="1"/>
  <c r="H17" i="162"/>
  <c r="F17" i="162"/>
  <c r="H91" i="161"/>
  <c r="G82" i="161"/>
  <c r="G80" i="161"/>
  <c r="G68" i="161"/>
  <c r="G62" i="161"/>
  <c r="H62" i="161"/>
  <c r="G44" i="161"/>
  <c r="H44" i="161"/>
  <c r="G40" i="161"/>
  <c r="C103" i="161"/>
  <c r="G27" i="161"/>
  <c r="H19" i="161"/>
  <c r="G19" i="161"/>
  <c r="N7" i="162"/>
  <c r="D6" i="162"/>
  <c r="M17" i="162"/>
  <c r="M7" i="162"/>
  <c r="D103" i="161"/>
  <c r="E60" i="161"/>
  <c r="G60" i="161" s="1"/>
  <c r="F80" i="161"/>
  <c r="H80" i="161" s="1"/>
  <c r="H6" i="161"/>
  <c r="F60" i="161"/>
  <c r="H60" i="161" s="1"/>
  <c r="D104" i="161" l="1"/>
  <c r="D17" i="162"/>
  <c r="N17" i="162" s="1"/>
  <c r="N6" i="162"/>
  <c r="F103" i="161"/>
  <c r="H103" i="161" s="1"/>
  <c r="E103" i="161"/>
  <c r="F104" i="161" l="1"/>
  <c r="G103" i="161"/>
  <c r="E17" i="3" l="1"/>
  <c r="E18" i="3"/>
  <c r="D19" i="3"/>
  <c r="E19" i="3" s="1"/>
  <c r="E9" i="61" l="1"/>
  <c r="H28" i="160" l="1"/>
  <c r="H26" i="160" s="1"/>
  <c r="G27" i="160"/>
  <c r="G26" i="160"/>
  <c r="F26" i="160"/>
  <c r="E26" i="160"/>
  <c r="D26" i="160"/>
  <c r="C26" i="160"/>
  <c r="H25" i="160"/>
  <c r="H23" i="160"/>
  <c r="G23" i="160"/>
  <c r="F23" i="160"/>
  <c r="E23" i="160"/>
  <c r="D23" i="160"/>
  <c r="C23" i="160"/>
  <c r="H22" i="160"/>
  <c r="H20" i="160" s="1"/>
  <c r="G21" i="160"/>
  <c r="G20" i="160" s="1"/>
  <c r="F20" i="160"/>
  <c r="F19" i="160" s="1"/>
  <c r="E20" i="160"/>
  <c r="E19" i="160" s="1"/>
  <c r="D20" i="160"/>
  <c r="D19" i="160" s="1"/>
  <c r="C20" i="160"/>
  <c r="C19" i="160" s="1"/>
  <c r="G19" i="160" s="1"/>
  <c r="H17" i="160"/>
  <c r="G16" i="160"/>
  <c r="F15" i="160"/>
  <c r="E15" i="160"/>
  <c r="D15" i="160"/>
  <c r="C15" i="160"/>
  <c r="C18" i="160" s="1"/>
  <c r="H14" i="160"/>
  <c r="G13" i="160"/>
  <c r="F12" i="160"/>
  <c r="E12" i="160"/>
  <c r="D12" i="160"/>
  <c r="H12" i="160" s="1"/>
  <c r="C12" i="160"/>
  <c r="H11" i="160"/>
  <c r="G10" i="160"/>
  <c r="F9" i="160"/>
  <c r="E9" i="160"/>
  <c r="D9" i="160"/>
  <c r="D18" i="160" s="1"/>
  <c r="C9" i="160"/>
  <c r="G9" i="160" s="1"/>
  <c r="H8" i="160"/>
  <c r="A8" i="160"/>
  <c r="A9" i="160" s="1"/>
  <c r="A10" i="160" s="1"/>
  <c r="A11" i="160" s="1"/>
  <c r="G7" i="160"/>
  <c r="F6" i="160"/>
  <c r="F18" i="160" s="1"/>
  <c r="E6" i="160"/>
  <c r="E18" i="160" s="1"/>
  <c r="E35" i="160" s="1"/>
  <c r="D6" i="160"/>
  <c r="C6" i="160"/>
  <c r="F35" i="160" l="1"/>
  <c r="H19" i="160"/>
  <c r="H18" i="160"/>
  <c r="H35" i="160" s="1"/>
  <c r="G18" i="160"/>
  <c r="G35" i="160" s="1"/>
  <c r="D35" i="160"/>
  <c r="H9" i="160"/>
  <c r="G12" i="160"/>
  <c r="C35" i="160"/>
  <c r="G6" i="160"/>
  <c r="H6" i="160"/>
  <c r="G15" i="160"/>
  <c r="H15" i="160"/>
  <c r="D20" i="146" l="1"/>
  <c r="C20" i="146"/>
  <c r="C14" i="116"/>
  <c r="I16" i="91"/>
  <c r="D31" i="142"/>
  <c r="E31" i="142"/>
  <c r="F31" i="142"/>
  <c r="H31" i="142" s="1"/>
  <c r="C31" i="142"/>
  <c r="D10" i="91"/>
  <c r="D23" i="91" s="1"/>
  <c r="E10" i="91"/>
  <c r="E23" i="91" s="1"/>
  <c r="F10" i="91"/>
  <c r="F23" i="91" s="1"/>
  <c r="G10" i="91"/>
  <c r="G23" i="91"/>
  <c r="H10" i="91"/>
  <c r="H23" i="91" s="1"/>
  <c r="I11" i="91"/>
  <c r="I12" i="91"/>
  <c r="I13" i="91"/>
  <c r="I14" i="91"/>
  <c r="I15" i="91"/>
  <c r="C10" i="91"/>
  <c r="C23" i="91" s="1"/>
  <c r="D25" i="142"/>
  <c r="F25" i="142"/>
  <c r="H25" i="142" s="1"/>
  <c r="E25" i="142"/>
  <c r="C25" i="142"/>
  <c r="C39" i="142"/>
  <c r="E39" i="142"/>
  <c r="D55" i="142"/>
  <c r="E55" i="142"/>
  <c r="G55" i="142" s="1"/>
  <c r="F55" i="142"/>
  <c r="C55" i="142"/>
  <c r="G28" i="142"/>
  <c r="H28" i="142"/>
  <c r="D22" i="144"/>
  <c r="E22" i="144"/>
  <c r="F22" i="144"/>
  <c r="C22" i="144"/>
  <c r="I22" i="91"/>
  <c r="G48" i="142"/>
  <c r="H48" i="142"/>
  <c r="D5" i="154"/>
  <c r="C5" i="154"/>
  <c r="G36" i="142"/>
  <c r="H36" i="142"/>
  <c r="G37" i="142"/>
  <c r="H37" i="142"/>
  <c r="H38" i="142"/>
  <c r="G38" i="142"/>
  <c r="E6" i="159"/>
  <c r="D7" i="159"/>
  <c r="C7" i="159"/>
  <c r="E5" i="159"/>
  <c r="D9" i="157"/>
  <c r="F6" i="157" s="1"/>
  <c r="F9" i="157" s="1"/>
  <c r="D19" i="144"/>
  <c r="E19" i="144"/>
  <c r="F19" i="144"/>
  <c r="D16" i="144"/>
  <c r="E16" i="144"/>
  <c r="F16" i="144"/>
  <c r="D13" i="144"/>
  <c r="E13" i="144"/>
  <c r="F13" i="144"/>
  <c r="D10" i="144"/>
  <c r="E10" i="144"/>
  <c r="E7" i="144"/>
  <c r="F10" i="144"/>
  <c r="D7" i="144"/>
  <c r="F7" i="144"/>
  <c r="E6" i="23"/>
  <c r="E14" i="23"/>
  <c r="E16" i="23"/>
  <c r="E17" i="23"/>
  <c r="E18" i="23"/>
  <c r="E8" i="23"/>
  <c r="E9" i="23"/>
  <c r="E10" i="23"/>
  <c r="E11" i="23"/>
  <c r="E12" i="23"/>
  <c r="D7" i="23"/>
  <c r="C7" i="23"/>
  <c r="G64" i="142"/>
  <c r="H64" i="142"/>
  <c r="G66" i="142"/>
  <c r="H66" i="142"/>
  <c r="G56" i="142"/>
  <c r="G57" i="142"/>
  <c r="G58" i="142"/>
  <c r="G59" i="142"/>
  <c r="G60" i="142"/>
  <c r="G61" i="142"/>
  <c r="G62"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9" i="142"/>
  <c r="H29" i="142"/>
  <c r="G30" i="142"/>
  <c r="H30" i="142"/>
  <c r="G32" i="142"/>
  <c r="H32" i="142"/>
  <c r="G33" i="142"/>
  <c r="H33" i="142"/>
  <c r="G34" i="142"/>
  <c r="H34" i="142"/>
  <c r="G35" i="142"/>
  <c r="H35" i="142"/>
  <c r="G40" i="142"/>
  <c r="H40" i="142"/>
  <c r="G41" i="142"/>
  <c r="H41" i="142"/>
  <c r="G42" i="142"/>
  <c r="H42" i="142"/>
  <c r="G43" i="142"/>
  <c r="H43" i="142"/>
  <c r="G44" i="142"/>
  <c r="H44" i="142"/>
  <c r="G45" i="142"/>
  <c r="H45" i="142"/>
  <c r="G46" i="142"/>
  <c r="H46" i="142"/>
  <c r="G47" i="142"/>
  <c r="H47" i="142"/>
  <c r="G49" i="142"/>
  <c r="H49" i="142"/>
  <c r="G50" i="142"/>
  <c r="H50" i="142"/>
  <c r="G51" i="142"/>
  <c r="H51" i="142"/>
  <c r="G52" i="142"/>
  <c r="H52" i="142"/>
  <c r="G53" i="142"/>
  <c r="H53" i="142"/>
  <c r="G54" i="142"/>
  <c r="H54" i="142"/>
  <c r="H61" i="142"/>
  <c r="H62" i="142"/>
  <c r="G63" i="142"/>
  <c r="H63" i="142"/>
  <c r="G65" i="142"/>
  <c r="H65" i="142"/>
  <c r="G67" i="142"/>
  <c r="H67" i="142"/>
  <c r="G68" i="142"/>
  <c r="H68" i="142"/>
  <c r="G69" i="142"/>
  <c r="H69" i="142"/>
  <c r="D6" i="142"/>
  <c r="E6" i="142"/>
  <c r="E11" i="142"/>
  <c r="E21" i="142"/>
  <c r="F6" i="142"/>
  <c r="D11" i="142"/>
  <c r="F11" i="142"/>
  <c r="D21" i="142"/>
  <c r="F21" i="142"/>
  <c r="D39" i="142"/>
  <c r="F39" i="142"/>
  <c r="H39" i="142" s="1"/>
  <c r="C7" i="144"/>
  <c r="C10" i="144"/>
  <c r="C16" i="144"/>
  <c r="C19" i="144"/>
  <c r="C13" i="144"/>
  <c r="C9" i="157"/>
  <c r="E6" i="157" s="1"/>
  <c r="E9" i="157" s="1"/>
  <c r="D17" i="154"/>
  <c r="C17" i="154"/>
  <c r="J29" i="155"/>
  <c r="F29" i="155"/>
  <c r="J28" i="155"/>
  <c r="F28" i="155"/>
  <c r="K28" i="155" s="1"/>
  <c r="F27" i="155"/>
  <c r="F22" i="155" s="1"/>
  <c r="K22" i="155" s="1"/>
  <c r="J26" i="155"/>
  <c r="F26" i="155"/>
  <c r="L26" i="155" s="1"/>
  <c r="J25" i="155"/>
  <c r="F25" i="155"/>
  <c r="K25" i="155" s="1"/>
  <c r="J24" i="155"/>
  <c r="F24" i="155"/>
  <c r="L24" i="155" s="1"/>
  <c r="K24" i="155"/>
  <c r="J23" i="155"/>
  <c r="J22" i="155" s="1"/>
  <c r="F23" i="155"/>
  <c r="K23" i="155" s="1"/>
  <c r="I22" i="155"/>
  <c r="H22" i="155"/>
  <c r="G22" i="155"/>
  <c r="E22" i="155"/>
  <c r="D22" i="155"/>
  <c r="C22" i="155"/>
  <c r="J21" i="155"/>
  <c r="F21" i="155"/>
  <c r="J20" i="155"/>
  <c r="F20" i="155"/>
  <c r="J19" i="155"/>
  <c r="F19" i="155"/>
  <c r="K19" i="155" s="1"/>
  <c r="J18" i="155"/>
  <c r="F18" i="155"/>
  <c r="J17" i="155"/>
  <c r="F17" i="155"/>
  <c r="I16" i="155"/>
  <c r="H16" i="155"/>
  <c r="G16" i="155"/>
  <c r="E16" i="155"/>
  <c r="D16" i="155"/>
  <c r="D30" i="155" s="1"/>
  <c r="C16" i="155"/>
  <c r="J15" i="155"/>
  <c r="F15" i="155"/>
  <c r="J13" i="155"/>
  <c r="F13" i="155"/>
  <c r="J12" i="155"/>
  <c r="F12" i="155"/>
  <c r="K12" i="155" s="1"/>
  <c r="J11" i="155"/>
  <c r="F11" i="155"/>
  <c r="K11" i="155" s="1"/>
  <c r="J10" i="155"/>
  <c r="F10" i="155"/>
  <c r="J9" i="155"/>
  <c r="F9" i="155"/>
  <c r="J8" i="155"/>
  <c r="F8" i="155"/>
  <c r="K8" i="155"/>
  <c r="I7" i="155"/>
  <c r="H7" i="155"/>
  <c r="G7" i="155"/>
  <c r="E7" i="155"/>
  <c r="D7" i="155"/>
  <c r="C7" i="155"/>
  <c r="C30" i="155" s="1"/>
  <c r="F23" i="76"/>
  <c r="K23" i="76" s="1"/>
  <c r="D10" i="154"/>
  <c r="C10" i="154"/>
  <c r="D28" i="3"/>
  <c r="C12" i="146"/>
  <c r="D10" i="146" s="1"/>
  <c r="D21" i="146"/>
  <c r="F43" i="133"/>
  <c r="F42" i="133"/>
  <c r="C17" i="146"/>
  <c r="H20" i="142"/>
  <c r="C21" i="146"/>
  <c r="D17" i="146"/>
  <c r="D6" i="146"/>
  <c r="C6" i="146"/>
  <c r="A6" i="146"/>
  <c r="A7" i="146" s="1"/>
  <c r="A8" i="146" s="1"/>
  <c r="A9" i="146" s="1"/>
  <c r="A10" i="146" s="1"/>
  <c r="A11" i="146" s="1"/>
  <c r="A12" i="146" s="1"/>
  <c r="A13" i="146" s="1"/>
  <c r="A15" i="146" s="1"/>
  <c r="A16" i="146" s="1"/>
  <c r="A17" i="146" s="1"/>
  <c r="A18" i="146" s="1"/>
  <c r="A19" i="146" s="1"/>
  <c r="A20" i="146" s="1"/>
  <c r="A21" i="146" s="1"/>
  <c r="F40" i="134"/>
  <c r="I21" i="91"/>
  <c r="I20" i="91"/>
  <c r="I19" i="91"/>
  <c r="I18" i="91"/>
  <c r="I17" i="91"/>
  <c r="I9" i="91"/>
  <c r="I8" i="91"/>
  <c r="I6" i="91"/>
  <c r="G6" i="97"/>
  <c r="C21" i="142"/>
  <c r="G21" i="142" s="1"/>
  <c r="C11" i="142"/>
  <c r="A7" i="142"/>
  <c r="A8" i="142"/>
  <c r="A9" i="142" s="1"/>
  <c r="A10" i="142" s="1"/>
  <c r="A11" i="142" s="1"/>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A70" i="142" s="1"/>
  <c r="C6" i="142"/>
  <c r="J23" i="76"/>
  <c r="J24" i="76"/>
  <c r="J25" i="76"/>
  <c r="J26" i="76"/>
  <c r="F24" i="76"/>
  <c r="K24" i="76" s="1"/>
  <c r="F25" i="76"/>
  <c r="K25" i="76"/>
  <c r="F26" i="76"/>
  <c r="K26" i="76"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A8" i="61"/>
  <c r="A9" i="61" s="1"/>
  <c r="A10" i="61" s="1"/>
  <c r="E7" i="61"/>
  <c r="E8" i="61"/>
  <c r="E10" i="61"/>
  <c r="E12" i="61"/>
  <c r="E13" i="61"/>
  <c r="C15" i="61"/>
  <c r="D15" i="61"/>
  <c r="E16" i="6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c r="A11" i="116" s="1"/>
  <c r="A12" i="116" s="1"/>
  <c r="A13" i="116" s="1"/>
  <c r="A14" i="116" s="1"/>
  <c r="A15" i="116" s="1"/>
  <c r="A16" i="116" s="1"/>
  <c r="A17" i="116" s="1"/>
  <c r="A18" i="116" s="1"/>
  <c r="C13" i="116"/>
  <c r="D13" i="116"/>
  <c r="D14" i="116"/>
  <c r="D18" i="116" s="1"/>
  <c r="A7" i="109"/>
  <c r="A8" i="109" s="1"/>
  <c r="A9" i="109" s="1"/>
  <c r="A10" i="109" s="1"/>
  <c r="C11" i="109"/>
  <c r="E9" i="109"/>
  <c r="E11" i="109" s="1"/>
  <c r="C12" i="109"/>
  <c r="E12" i="109"/>
  <c r="C7" i="76"/>
  <c r="D7" i="76"/>
  <c r="D30" i="76" s="1"/>
  <c r="E7" i="76"/>
  <c r="G7" i="76"/>
  <c r="G16" i="76"/>
  <c r="H7" i="76"/>
  <c r="I7" i="76"/>
  <c r="F8" i="76"/>
  <c r="J8" i="76"/>
  <c r="F9" i="76"/>
  <c r="K9" i="76" s="1"/>
  <c r="J9" i="76"/>
  <c r="F10" i="76"/>
  <c r="J10" i="76"/>
  <c r="F11" i="76"/>
  <c r="J11" i="76"/>
  <c r="F12" i="76"/>
  <c r="J12" i="76"/>
  <c r="F13" i="76"/>
  <c r="J13" i="76"/>
  <c r="F15" i="76"/>
  <c r="J15" i="76"/>
  <c r="C16" i="76"/>
  <c r="E16" i="76"/>
  <c r="F16" i="76" s="1"/>
  <c r="D16" i="76"/>
  <c r="H16" i="76"/>
  <c r="I16" i="76"/>
  <c r="I30" i="76" s="1"/>
  <c r="F17" i="76"/>
  <c r="J17" i="76"/>
  <c r="F18" i="76"/>
  <c r="J18" i="76"/>
  <c r="F19" i="76"/>
  <c r="J19" i="76"/>
  <c r="F20" i="76"/>
  <c r="J20" i="76"/>
  <c r="F21" i="76"/>
  <c r="J21" i="76"/>
  <c r="C22" i="76"/>
  <c r="D22" i="76"/>
  <c r="E22" i="76"/>
  <c r="G22" i="76"/>
  <c r="H22" i="76"/>
  <c r="I22" i="76"/>
  <c r="F27" i="76"/>
  <c r="F22" i="76" s="1"/>
  <c r="F28" i="76"/>
  <c r="J28" i="76"/>
  <c r="F29" i="76"/>
  <c r="J29" i="76"/>
  <c r="K29" i="76" s="1"/>
  <c r="D5" i="3"/>
  <c r="E6" i="3"/>
  <c r="E7" i="3"/>
  <c r="E14" i="3"/>
  <c r="C15" i="3"/>
  <c r="D15" i="3"/>
  <c r="E16" i="3"/>
  <c r="E20" i="3"/>
  <c r="E26" i="3"/>
  <c r="E27" i="3"/>
  <c r="E29" i="3"/>
  <c r="E39" i="3"/>
  <c r="C5" i="23"/>
  <c r="D5" i="23"/>
  <c r="D19" i="23" s="1"/>
  <c r="A6" i="23"/>
  <c r="A7" i="23"/>
  <c r="A8" i="23" s="1"/>
  <c r="A9" i="23" s="1"/>
  <c r="A10" i="23" s="1"/>
  <c r="A11" i="23" s="1"/>
  <c r="A12" i="23" s="1"/>
  <c r="A13" i="23" s="1"/>
  <c r="A14" i="23" s="1"/>
  <c r="A15" i="23" s="1"/>
  <c r="A16" i="23" s="1"/>
  <c r="A17" i="23" s="1"/>
  <c r="A18" i="23" s="1"/>
  <c r="A19" i="23" s="1"/>
  <c r="C13" i="23"/>
  <c r="D13" i="23"/>
  <c r="E13" i="23"/>
  <c r="C15" i="23"/>
  <c r="E15" i="23" s="1"/>
  <c r="D15" i="23"/>
  <c r="G6" i="142"/>
  <c r="H55" i="142"/>
  <c r="G25" i="142"/>
  <c r="F70" i="142"/>
  <c r="E7" i="23"/>
  <c r="H6" i="142"/>
  <c r="H21" i="142"/>
  <c r="G39" i="142" l="1"/>
  <c r="G31" i="142"/>
  <c r="G11" i="142"/>
  <c r="E70" i="142"/>
  <c r="G70" i="142" s="1"/>
  <c r="D70" i="142"/>
  <c r="D71" i="142" s="1"/>
  <c r="H11" i="142"/>
  <c r="L25" i="155"/>
  <c r="K26" i="155"/>
  <c r="L23" i="155"/>
  <c r="J22" i="76"/>
  <c r="K20" i="155"/>
  <c r="K15" i="155"/>
  <c r="L10" i="155"/>
  <c r="K10" i="155"/>
  <c r="K29" i="155"/>
  <c r="K21" i="155"/>
  <c r="K18" i="155"/>
  <c r="J16" i="155"/>
  <c r="G30" i="155"/>
  <c r="K17" i="155"/>
  <c r="H30" i="155"/>
  <c r="K13" i="155"/>
  <c r="L12" i="155"/>
  <c r="J7" i="155"/>
  <c r="J30" i="155" s="1"/>
  <c r="K9" i="155"/>
  <c r="I30" i="155"/>
  <c r="E30" i="155"/>
  <c r="L19" i="155"/>
  <c r="F16" i="155"/>
  <c r="L9" i="155"/>
  <c r="F7" i="155"/>
  <c r="L8" i="155"/>
  <c r="J16" i="76"/>
  <c r="K19" i="76"/>
  <c r="K18" i="76"/>
  <c r="L18" i="155"/>
  <c r="H30" i="76"/>
  <c r="K17" i="76"/>
  <c r="G30" i="76"/>
  <c r="E30" i="76"/>
  <c r="L17" i="155"/>
  <c r="C30" i="76"/>
  <c r="L15" i="155"/>
  <c r="K15" i="76"/>
  <c r="M6" i="97"/>
  <c r="E41" i="133"/>
  <c r="E44" i="133" s="1"/>
  <c r="F42" i="134"/>
  <c r="D41" i="133"/>
  <c r="D44" i="133" s="1"/>
  <c r="F40" i="133"/>
  <c r="D6" i="144"/>
  <c r="I23" i="91"/>
  <c r="I10" i="91"/>
  <c r="C9" i="146"/>
  <c r="C5" i="146"/>
  <c r="C16" i="146" s="1"/>
  <c r="D17" i="116"/>
  <c r="C17" i="116"/>
  <c r="E7" i="159"/>
  <c r="L28" i="155"/>
  <c r="L29" i="155"/>
  <c r="K21" i="76"/>
  <c r="K20" i="76"/>
  <c r="K13" i="76"/>
  <c r="K11" i="76"/>
  <c r="K10" i="76"/>
  <c r="J7" i="76"/>
  <c r="J30" i="76" s="1"/>
  <c r="K8" i="76"/>
  <c r="L13" i="155"/>
  <c r="K28" i="76"/>
  <c r="L21" i="155"/>
  <c r="L20" i="155"/>
  <c r="K12" i="76"/>
  <c r="L11" i="155"/>
  <c r="F7" i="76"/>
  <c r="E15" i="3"/>
  <c r="C40" i="3"/>
  <c r="E5" i="3"/>
  <c r="E28" i="3"/>
  <c r="D40" i="3"/>
  <c r="E6" i="144"/>
  <c r="D18" i="61"/>
  <c r="E15" i="61"/>
  <c r="E6" i="61"/>
  <c r="E18" i="61" s="1"/>
  <c r="C18" i="61"/>
  <c r="E5" i="23"/>
  <c r="C19" i="23"/>
  <c r="E19" i="23" s="1"/>
  <c r="D12" i="146"/>
  <c r="D9" i="146" s="1"/>
  <c r="D5" i="146" s="1"/>
  <c r="D16" i="146" s="1"/>
  <c r="K22" i="76"/>
  <c r="L22" i="155"/>
  <c r="F71" i="142"/>
  <c r="F6" i="144"/>
  <c r="C6" i="144"/>
  <c r="H70" i="142" l="1"/>
  <c r="K16" i="155"/>
  <c r="K7" i="155"/>
  <c r="L16" i="155"/>
  <c r="F30" i="155"/>
  <c r="K30" i="155" s="1"/>
  <c r="K16" i="76"/>
  <c r="F44" i="133"/>
  <c r="F41" i="133"/>
  <c r="K7" i="76"/>
  <c r="F30" i="76"/>
  <c r="K30" i="76" s="1"/>
  <c r="L7" i="155"/>
  <c r="E40" i="3"/>
  <c r="L30" i="1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Gondárová Beata</author>
  </authors>
  <commentList>
    <comment ref="I83" authorId="0" shapeId="0" xr:uid="{858BE058-7855-4CDC-8F73-2AD06AE33AAC}">
      <text>
        <r>
          <rPr>
            <b/>
            <sz val="8"/>
            <color indexed="81"/>
            <rFont val="Tahoma"/>
            <family val="2"/>
            <charset val="238"/>
          </rPr>
          <t>Ing. Gondárová Beata:</t>
        </r>
        <r>
          <rPr>
            <sz val="8"/>
            <color indexed="81"/>
            <rFont val="Tahoma"/>
            <family val="2"/>
            <charset val="238"/>
          </rPr>
          <t xml:space="preserve">
na uvedenej analytike sa účt. keď ešte boli účelové DrŠ a tu sa uvádzali sumy navýšenia z neúčelovej dotácie
Účty sú neaktuálne, ale môžu sa používať, NEVSTUPUJÚ do nápočtov (napr.na valorizáciu).</t>
        </r>
      </text>
    </comment>
  </commentList>
</comments>
</file>

<file path=xl/sharedStrings.xml><?xml version="1.0" encoding="utf-8"?>
<sst xmlns="http://schemas.openxmlformats.org/spreadsheetml/2006/main" count="1815" uniqueCount="1304">
  <si>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</si>
  <si>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</si>
  <si>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</si>
  <si>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</si>
  <si>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</si>
  <si>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</si>
  <si>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</si>
  <si>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</si>
  <si>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</si>
  <si>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</si>
  <si>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</si>
  <si>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</si>
  <si>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</si>
  <si>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</si>
  <si>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</si>
  <si>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</si>
  <si>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</si>
  <si>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</si>
  <si>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</si>
  <si>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</si>
  <si>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</si>
  <si>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</si>
  <si>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</si>
  <si>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</si>
  <si>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</si>
  <si>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</si>
  <si>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</si>
  <si>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</si>
  <si>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</si>
  <si>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</si>
  <si>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</si>
  <si>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</si>
  <si>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</si>
  <si>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</si>
  <si>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</si>
  <si>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</si>
  <si>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</si>
  <si>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</si>
  <si>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</si>
  <si>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</si>
  <si>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</si>
  <si>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</si>
  <si>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</si>
  <si>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</si>
  <si>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</si>
  <si>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</si>
  <si>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</si>
  <si>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</si>
  <si>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</si>
  <si>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</si>
  <si>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</si>
  <si>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</si>
  <si>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</si>
  <si>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</si>
  <si>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</si>
  <si>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</si>
  <si>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</si>
  <si>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</si>
  <si>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</si>
  <si>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</si>
  <si>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</si>
  <si>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</si>
  <si>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</si>
  <si>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</si>
  <si>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</si>
  <si>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</si>
  <si>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</si>
  <si>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</si>
  <si>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</si>
  <si>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</si>
  <si>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</si>
  <si>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</si>
  <si>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</si>
  <si>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</si>
  <si>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</si>
  <si>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</si>
  <si>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</si>
  <si>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</si>
  <si>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</si>
  <si>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</si>
  <si>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</si>
  <si>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</si>
  <si>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</si>
  <si>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</si>
  <si>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</si>
  <si>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</si>
  <si>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</si>
  <si>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</si>
  <si>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</si>
  <si>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</si>
  <si>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</si>
  <si>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</si>
  <si>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</si>
  <si>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</si>
  <si>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</si>
  <si>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</si>
  <si>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</si>
  <si>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</si>
  <si>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</si>
  <si>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</si>
  <si>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</si>
  <si>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</si>
  <si>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</si>
  <si>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</si>
  <si>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</si>
  <si>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</si>
  <si>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</si>
  <si>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</si>
  <si>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</si>
  <si>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</si>
  <si>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</si>
  <si>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</si>
  <si>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</si>
  <si>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</si>
  <si>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</si>
  <si>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</si>
  <si>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</si>
  <si>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</si>
  <si>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</si>
  <si>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</si>
  <si>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</si>
  <si>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</si>
  <si>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</si>
  <si>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</si>
  <si>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</si>
  <si>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</si>
  <si>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</si>
  <si>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</si>
  <si>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</si>
  <si>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</si>
  <si>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</si>
  <si>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</si>
  <si>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</si>
  <si>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</si>
  <si>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</si>
  <si>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</si>
  <si>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</si>
  <si>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</si>
  <si>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</si>
  <si>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</si>
  <si>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</si>
  <si>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</si>
  <si>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</si>
  <si>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</si>
  <si>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</si>
  <si>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</si>
  <si>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</si>
  <si>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</si>
  <si>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</si>
  <si>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</si>
  <si>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</si>
  <si>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</si>
  <si>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</si>
  <si>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</si>
  <si>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</si>
  <si>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</si>
  <si>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</si>
  <si>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</si>
  <si>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</si>
  <si>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</si>
  <si>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</si>
  <si>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</si>
  <si>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</si>
  <si>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</si>
  <si>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</si>
  <si>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</si>
  <si>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</si>
  <si>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</si>
  <si>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</si>
  <si>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</si>
  <si>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</si>
  <si>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</si>
  <si>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</si>
  <si>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</si>
  <si>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</si>
  <si>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</si>
  <si>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</si>
  <si>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</si>
  <si>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</si>
  <si>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</si>
  <si>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</si>
  <si>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</si>
  <si>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</si>
  <si>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</si>
  <si>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</si>
  <si>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</si>
  <si>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</si>
  <si>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</si>
  <si>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</si>
  <si>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</si>
  <si>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</si>
  <si>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</si>
  <si>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</si>
  <si>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</si>
  <si>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</si>
  <si>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</si>
  <si>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</si>
  <si>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</si>
  <si>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</si>
  <si>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</si>
  <si>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</si>
  <si>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</si>
  <si>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</si>
  <si>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</si>
  <si>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</si>
  <si>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</si>
  <si>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</si>
  <si>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</si>
  <si>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</si>
  <si>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</si>
  <si>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</si>
  <si>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</si>
  <si>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</si>
  <si>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</si>
  <si>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</si>
  <si>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</si>
  <si>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</si>
  <si>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</si>
  <si>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</si>
  <si>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</si>
  <si>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</si>
  <si>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</si>
  <si>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</si>
  <si>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</si>
  <si>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</si>
  <si>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</si>
  <si>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</si>
  <si>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</si>
  <si>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</si>
  <si>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</si>
  <si>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</si>
  <si>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</si>
  <si>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</si>
  <si>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</si>
  <si>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</si>
  <si>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</si>
  <si>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</si>
  <si>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</si>
  <si>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</si>
  <si>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</si>
  <si>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</si>
  <si>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</si>
  <si>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</si>
  <si>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</si>
  <si>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</si>
  <si>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</si>
  <si>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</si>
  <si>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</si>
  <si>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</si>
  <si>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</si>
  <si>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</si>
  <si>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</si>
  <si>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</si>
  <si>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</si>
  <si>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</si>
  <si>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</si>
  <si>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</si>
  <si>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</si>
  <si>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</si>
  <si>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</si>
  <si>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</si>
  <si>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</si>
  <si>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</si>
  <si>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</si>
  <si>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</si>
  <si>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</si>
  <si>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</si>
  <si>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</si>
  <si>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</si>
  <si>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</si>
  <si>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</si>
  <si>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</si>
  <si>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</si>
  <si>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</si>
  <si>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</si>
  <si>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</si>
  <si>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</si>
  <si>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</si>
  <si>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</si>
  <si>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</si>
  <si>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</si>
  <si>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</si>
  <si>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</si>
  <si>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</si>
  <si>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</si>
  <si>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</si>
  <si>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</si>
  <si>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</si>
  <si>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</si>
  <si>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</si>
  <si>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</si>
  <si>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</si>
  <si>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</si>
  <si>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</si>
  <si>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</si>
  <si>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</si>
  <si>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</si>
  <si>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</si>
  <si>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</si>
  <si>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</si>
  <si>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</si>
  <si>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</si>
  <si>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</si>
  <si>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</si>
  <si>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</si>
  <si>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</si>
  <si>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</si>
  <si>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</si>
  <si>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</si>
  <si>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</si>
  <si>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</si>
  <si>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</si>
  <si>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</si>
  <si>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</si>
  <si>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</si>
  <si>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</si>
  <si>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</si>
  <si>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</si>
  <si>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</si>
  <si>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</si>
  <si>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</si>
  <si>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</si>
  <si>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</si>
  <si>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</si>
  <si>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</si>
  <si>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</si>
  <si>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</si>
  <si>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</si>
  <si>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</si>
  <si>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</si>
  <si>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</si>
  <si>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</si>
  <si>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</si>
  <si>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</si>
  <si>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</si>
  <si>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</si>
  <si>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</si>
  <si>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</si>
  <si>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</si>
  <si>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</si>
  <si>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</si>
  <si>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</si>
  <si>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</si>
  <si>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</si>
  <si>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</si>
  <si>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</si>
  <si>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</si>
  <si>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</si>
  <si>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</si>
  <si>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</si>
  <si>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</si>
  <si>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</si>
  <si>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</si>
  <si>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</si>
  <si>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</si>
  <si>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</si>
  <si>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</si>
  <si>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</si>
  <si>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15b</t>
  </si>
  <si>
    <t>15c</t>
  </si>
  <si>
    <t>15d</t>
  </si>
  <si>
    <t xml:space="preserve">Názov verejnej vysokej školy: </t>
  </si>
  <si>
    <t>T10_R10</t>
  </si>
  <si>
    <t>bez zmien</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</si>
  <si>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</si>
  <si>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</si>
  <si>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</si>
  <si>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</si>
  <si>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</si>
  <si>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</si>
  <si>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</si>
  <si>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</si>
  <si>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</si>
  <si>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</si>
  <si>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</si>
  <si>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</si>
  <si>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</si>
  <si>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</si>
  <si>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</si>
  <si>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</si>
  <si>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</si>
  <si>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</si>
  <si>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</si>
  <si>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</si>
  <si>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</si>
  <si>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</si>
  <si>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</si>
  <si>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</si>
  <si>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</si>
  <si>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</si>
  <si>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</si>
  <si>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</si>
  <si>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</si>
  <si>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</si>
  <si>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</si>
  <si>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</si>
  <si>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</si>
  <si>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</si>
  <si>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</si>
  <si>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</si>
  <si>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</si>
  <si>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</si>
  <si>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</si>
  <si>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</si>
  <si>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</si>
  <si>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</si>
  <si>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</si>
  <si>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</si>
  <si>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</si>
  <si>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</si>
  <si>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</si>
  <si>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</si>
  <si>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</si>
  <si>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</si>
  <si>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</si>
  <si>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</si>
  <si>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</si>
  <si>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</si>
  <si>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</si>
  <si>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</si>
  <si>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</si>
  <si>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</si>
  <si>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</si>
  <si>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</si>
  <si>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</si>
  <si>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</si>
  <si>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</si>
  <si>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</si>
  <si>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</si>
  <si>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</si>
  <si>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</si>
  <si>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</si>
  <si>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</si>
  <si>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</si>
  <si>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</si>
  <si>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</si>
  <si>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</si>
  <si>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</si>
  <si>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</si>
  <si>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</si>
  <si>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</si>
  <si>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</si>
  <si>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</si>
  <si>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</si>
  <si>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</si>
  <si>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</si>
  <si>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</si>
  <si>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</si>
  <si>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</si>
  <si>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</si>
  <si>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</si>
  <si>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</si>
  <si>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</si>
  <si>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</si>
  <si>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</si>
  <si>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</si>
  <si>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</si>
  <si>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</si>
  <si>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</si>
  <si>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</si>
  <si>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</si>
  <si>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</si>
  <si>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</si>
  <si>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</si>
  <si>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</si>
  <si>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</si>
  <si>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</si>
  <si>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</si>
  <si>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</si>
  <si>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</si>
  <si>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</si>
  <si>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</si>
  <si>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</si>
  <si>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</si>
  <si>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</si>
  <si>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</si>
  <si>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</si>
  <si>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</si>
  <si>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</si>
  <si>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</si>
  <si>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</si>
  <si>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</si>
  <si>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</si>
  <si>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</si>
  <si>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</si>
  <si>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</si>
  <si>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</si>
  <si>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</si>
  <si>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</si>
  <si>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</si>
  <si>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</si>
  <si>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</si>
  <si>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</si>
  <si>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</si>
  <si>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</si>
  <si>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</si>
  <si>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</si>
  <si>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</si>
  <si>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</si>
  <si>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</si>
  <si>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</si>
  <si>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</si>
  <si>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</si>
  <si>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</si>
  <si>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</si>
  <si>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</si>
  <si>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</si>
  <si>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</si>
  <si>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</si>
  <si>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</si>
  <si>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</si>
  <si>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</si>
  <si>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</si>
  <si>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</si>
  <si>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</si>
  <si>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</si>
  <si>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</si>
  <si>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</si>
  <si>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</si>
  <si>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</si>
  <si>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</si>
  <si>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</si>
  <si>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</si>
  <si>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</si>
  <si>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</si>
  <si>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</si>
  <si>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</si>
  <si>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</si>
  <si>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</si>
  <si>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</si>
  <si>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</si>
  <si>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</si>
  <si>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</si>
  <si>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</si>
  <si>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</si>
  <si>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</si>
  <si>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</si>
  <si>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</si>
  <si>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</si>
  <si>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</si>
  <si>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</si>
  <si>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</si>
  <si>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</si>
  <si>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</si>
  <si>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</si>
  <si>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</si>
  <si>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</si>
  <si>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</si>
  <si>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</si>
  <si>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</si>
  <si>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</si>
  <si>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</si>
  <si>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</si>
  <si>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</si>
  <si>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</si>
  <si>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</si>
  <si>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</si>
  <si>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</si>
  <si>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</si>
  <si>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</si>
  <si>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</si>
  <si>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</si>
  <si>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</si>
  <si>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</si>
  <si>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</si>
  <si>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</si>
  <si>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</si>
  <si>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</si>
  <si>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</si>
  <si>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</si>
  <si>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</si>
  <si>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</si>
  <si>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</si>
  <si>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</si>
  <si>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</si>
  <si>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</si>
  <si>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</si>
  <si>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</si>
  <si>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</si>
  <si>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</si>
  <si>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</si>
  <si>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</si>
  <si>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</si>
  <si>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</si>
  <si>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</si>
  <si>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</si>
  <si>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</si>
  <si>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</si>
  <si>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</si>
  <si>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</si>
  <si>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</si>
  <si>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</si>
  <si>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</si>
  <si>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</si>
  <si>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</si>
  <si>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</si>
  <si>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</si>
  <si>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</si>
  <si>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</si>
  <si>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</si>
  <si>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</si>
  <si>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</si>
  <si>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</si>
  <si>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</si>
  <si>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</si>
  <si>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</si>
  <si>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</si>
  <si>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</si>
  <si>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</si>
  <si>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</si>
  <si>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</si>
  <si>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</si>
  <si>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</si>
  <si>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</si>
  <si>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</si>
  <si>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</si>
  <si>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</si>
  <si>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</si>
  <si>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</si>
  <si>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</si>
  <si>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</si>
  <si>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</si>
  <si>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</si>
  <si>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</si>
  <si>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</si>
  <si>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</si>
  <si>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</si>
  <si>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</si>
  <si>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</si>
  <si>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</si>
  <si>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</si>
  <si>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</si>
  <si>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</si>
  <si>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</si>
  <si>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</si>
  <si>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</si>
  <si>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</si>
  <si>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</si>
  <si>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</si>
  <si>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</si>
  <si>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</si>
  <si>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</si>
  <si>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</si>
  <si>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</si>
  <si>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</si>
  <si>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</si>
  <si>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</si>
  <si>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</si>
  <si>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</si>
  <si>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</si>
  <si>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</si>
  <si>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</si>
  <si>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</si>
  <si>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</si>
  <si>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</si>
  <si>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</si>
  <si>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</si>
  <si>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</si>
  <si>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</si>
  <si>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</si>
  <si>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</si>
  <si>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</si>
  <si>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</si>
  <si>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</si>
  <si>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</si>
  <si>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</si>
  <si>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</si>
  <si>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</si>
  <si>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</si>
  <si>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</si>
  <si>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</si>
  <si>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</si>
  <si>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</si>
  <si>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</si>
  <si>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</si>
  <si>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</si>
  <si>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</si>
  <si>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</si>
  <si>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</si>
  <si>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</si>
  <si>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</si>
  <si>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</si>
  <si>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</si>
  <si>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</si>
  <si>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</si>
  <si>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</si>
  <si>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</si>
  <si>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</si>
  <si>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</si>
  <si>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</si>
  <si>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</si>
  <si>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</si>
  <si>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</si>
  <si>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</si>
  <si>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</si>
  <si>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</si>
  <si>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</si>
  <si>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</si>
  <si>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</si>
  <si>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</si>
  <si>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</si>
  <si>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</si>
  <si>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</si>
  <si>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</si>
  <si>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</si>
  <si>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</si>
  <si>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</si>
  <si>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</si>
  <si>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</si>
  <si>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</si>
  <si>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</si>
  <si>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</si>
  <si>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</si>
  <si>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</si>
  <si>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</si>
  <si>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</si>
  <si>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</si>
  <si>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</si>
  <si>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</si>
  <si>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</si>
  <si>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</si>
  <si>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</si>
  <si>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</si>
  <si>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</si>
  <si>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</si>
  <si>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</si>
  <si>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</si>
  <si>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</si>
  <si>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</si>
  <si>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</si>
  <si>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</si>
  <si>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</si>
  <si>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</si>
  <si>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</si>
  <si>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</si>
  <si>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</si>
  <si>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</si>
  <si>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</si>
  <si>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</si>
  <si>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</si>
  <si>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</si>
  <si>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</si>
  <si>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</si>
  <si>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</si>
  <si>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</si>
  <si>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</si>
  <si>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</si>
  <si>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</si>
  <si>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</si>
  <si>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</si>
  <si>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</si>
  <si>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</si>
  <si>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</si>
  <si>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</si>
  <si>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</si>
  <si>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</si>
  <si>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</si>
  <si>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</si>
  <si>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</si>
  <si>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</si>
  <si>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</si>
  <si>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</si>
  <si>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</si>
  <si>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</si>
  <si>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</si>
  <si>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</si>
  <si>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</si>
  <si>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</si>
  <si>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</si>
  <si>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</si>
  <si>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</si>
  <si>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T19_V2</t>
  </si>
  <si>
    <t>Kód</t>
  </si>
  <si>
    <t>Názov</t>
  </si>
  <si>
    <t>Platné od</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</si>
  <si>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</si>
  <si>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</si>
  <si>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</si>
  <si>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</si>
  <si>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</si>
  <si>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</si>
  <si>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</si>
  <si>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</si>
  <si>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</si>
  <si>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</si>
  <si>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</si>
  <si>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UD MSSR, po dizer. sk.</t>
  </si>
  <si>
    <t>základné z UD MSSR, pred dizer.sk.</t>
  </si>
  <si>
    <t>zvýšenie PhD. štipendia z UD MSSR</t>
  </si>
  <si>
    <t>Kódy z Centrálneho registra študentov</t>
  </si>
  <si>
    <t>Kódy z CRŠ</t>
  </si>
  <si>
    <t>DrŠ</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</si>
  <si>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</si>
  <si>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</si>
  <si>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</si>
  <si>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</si>
  <si>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</si>
  <si>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</si>
  <si>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</si>
  <si>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</si>
  <si>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Tabuľka 6a</t>
  </si>
  <si>
    <t>náklady na mzdy žien</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</si>
  <si>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</si>
  <si>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</si>
  <si>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</si>
  <si>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</si>
  <si>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</si>
  <si>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</si>
  <si>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náklady na tvorbu fondu na podporu štúdia študentov so špecifickými potrebami 
  (účet 556 300)</t>
  </si>
  <si>
    <t>- fondu na podporu štúdia študentov so špecifickými potrebami 
  (účet 656 300)</t>
  </si>
  <si>
    <t>Tabuľka č. 6a poskytuje informácie o počte a štruktúre žien a objeme nákladov na mzdy verejnej vysokej školy (bez odvodov).</t>
  </si>
  <si>
    <t>Stav fondu k 1. 1. kalendárneho roku  v R1 sa  rovná stavu fondu k 31.12. predchádzajúceho roku v R12.</t>
  </si>
  <si>
    <t>T6a_V1</t>
  </si>
  <si>
    <t>Súvzťažnosť tvorby štipendijného fondu z výnosov zo školného v T13_R9_SF na T4_R15_SB.</t>
  </si>
  <si>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</si>
  <si>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</si>
  <si>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</si>
  <si>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</si>
  <si>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</si>
  <si>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</si>
  <si>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</si>
  <si>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</si>
  <si>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</si>
  <si>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</si>
  <si>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</si>
  <si>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</si>
  <si>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</si>
  <si>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</si>
  <si>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</si>
  <si>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</si>
  <si>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</si>
  <si>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</si>
  <si>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</si>
  <si>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</si>
  <si>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</si>
  <si>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</si>
  <si>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</si>
  <si>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</si>
  <si>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t>L= G+H+I+J+K</t>
  </si>
  <si>
    <t>-za dosiahnutie vynikajúceho výsledku v oblasti štúdia [R6+R7]</t>
  </si>
  <si>
    <t>-za dosiahnutie vynikajúceho výsledku vo výskume a vývoji [R9+R10]</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</si>
  <si>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</si>
  <si>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</si>
  <si>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 xml:space="preserve">Údaje sa kontrolujú na poskytnutú dotáciu  na študentské domovy (vrátane zmluvných zariadení a dotácie na valorizáciu platov zamestnancov ŠJ) </t>
  </si>
  <si>
    <t>Zmeny stavu zásob vlastnej výroby (účtová skupina 611-614)</t>
  </si>
  <si>
    <t>Aktivácia (účet 621-624)</t>
  </si>
  <si>
    <t>Príspevky z podielu zaplatenej dane (účet 665)</t>
  </si>
  <si>
    <t>- ostatný materiál (účet 501 099, 501 030, 501 100, 501 599)</t>
  </si>
  <si>
    <t>- ostatné energie (502 099)</t>
  </si>
  <si>
    <t>- dopravné služby (účet 518 012, 518 512)</t>
  </si>
  <si>
    <t>- Náklady účtovnej skupiny 54  okrem nákladov účtu 549 (541 až 548)</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</si>
  <si>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</si>
  <si>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</si>
  <si>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</si>
  <si>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</si>
  <si>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</si>
  <si>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ostatné iné náklady (účet 549 098, 549 099, 549 011, 549 013)</t>
  </si>
  <si>
    <t xml:space="preserve"> - iné analyticky sledované náklady (účet 549 005-006, 549 012)</t>
  </si>
  <si>
    <t>- tvorba fondu z výnosov z predaja (a likvidácie) majetku (účet 413 117)</t>
  </si>
  <si>
    <t>- iné analyticky sledované výnosy (účty 602 002-007, 602 011-019, 602 099, 602 199)</t>
  </si>
  <si>
    <t>- vložné na konferencie (649 018)</t>
  </si>
  <si>
    <t>Prijaté príspevky z verejných zbierok (667)</t>
  </si>
  <si>
    <t>T5_R90_(SA+SB)=T13_R5_SC
T5_R90_(SC+SD)=T13_R5_SD</t>
  </si>
  <si>
    <t>Náklady sú kontrolované na údaje z výkazníctva - tvorba fondu z likvidovaného / predaného majetku</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</si>
  <si>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</si>
  <si>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</si>
  <si>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</si>
  <si>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</si>
  <si>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</si>
  <si>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</si>
  <si>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t>T11_SB_R10 ≥ T1_SB_R15</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</si>
  <si>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</si>
  <si>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</si>
  <si>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</si>
  <si>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</si>
  <si>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t>Údaje sa kontrolujú na štatistické údaje MŠVVaŠ SR zasielané CVTI SR.</t>
  </si>
  <si>
    <t>T13_V7</t>
  </si>
  <si>
    <t>T13_R12_SF ≥T8_R6_SC + T20_R4_(SC +SD)</t>
  </si>
  <si>
    <t>Stav štipendijného fondu k 31. 12. uvedený v R12_SF nemá byť nižší ako súčet zostatku nevyčerpanej dotácie na sociálne štipendiá v T8_R6_SC a na motivačné štipendiá v T20_R4_(SC +SD).</t>
  </si>
  <si>
    <t>T13_R11_SF=T8_R1_SC+T19_R1_SC+T20_R3_(SC+SD)</t>
  </si>
  <si>
    <t>Čerpanie štipendijného fondu je vo výške čerpania soc. štipendií , čerpania  motivač. štipendií a čerpania štipendií z vlastných zdrojov.</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</si>
  <si>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</si>
  <si>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</si>
  <si>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</si>
  <si>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</si>
  <si>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</si>
  <si>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</si>
  <si>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</si>
  <si>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Údaje v R2 sú kontrolované na dotačnú zmluvu </t>
    </r>
    <r>
      <rPr>
        <sz val="12"/>
        <rFont val="Times New Roman"/>
        <family val="1"/>
        <charset val="238"/>
      </rPr>
      <t>a na rozpis účelových dotácií na podprograme 077 15 02. Údaje v R3 sú kontrolované na údaje v CRŠ.</t>
    </r>
  </si>
  <si>
    <t>T19_R1_SC + T20_R3(SC+SD) + T8_R1_SC  = T13_R11_SF</t>
  </si>
  <si>
    <t>- dary (účet 649 009) (646 001) (646 002)</t>
  </si>
  <si>
    <t>- zahraničné cestovné  (účet 512 002, 512 003,512 004, 512 052)</t>
  </si>
  <si>
    <t xml:space="preserve"> - odpisy ostatného DN a HM (účet 551 200, 551 221, 551 223, 551 400, 551 500, 551 900, 551 921, 551 923)</t>
  </si>
  <si>
    <t xml:space="preserve"> - odpisy DN a HM nadobudnutého z kapitálových dotácií z EÚ (zo štrukturálnych fondov) (účet 551 300, 551 321, 551 323 )</t>
  </si>
  <si>
    <t>T13_R2_SC (SD) = T11_R2_SA (SB) 
T13_R8_SF ≥ T8_R5_SC + T20_R2_(SC + SD)
T13_R13_SD = T16_R13_SB
T13_R13_SF = T16_R10_SB</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</si>
  <si>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</si>
  <si>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r>
      <t>T13_R5_SC=T5_R90_(SA+S</t>
    </r>
    <r>
      <rPr>
        <b/>
        <sz val="12"/>
        <color theme="1"/>
        <rFont val="Times New Roman"/>
        <family val="1"/>
        <charset val="238"/>
      </rPr>
      <t>B</t>
    </r>
    <r>
      <rPr>
        <sz val="12"/>
        <color theme="1"/>
        <rFont val="Times New Roman"/>
        <family val="1"/>
        <charset val="238"/>
      </rPr>
      <t>)
T13_R5_SD=T5_R90_(SC+SD)</t>
    </r>
  </si>
  <si>
    <t>Náklady sú kontrolované na údaje z výkazníctva - tvorba fondu z predaja a likvidácie majetku</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</si>
  <si>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</si>
  <si>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</si>
  <si>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</si>
  <si>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</si>
  <si>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</si>
  <si>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</si>
  <si>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</si>
  <si>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Prijaté príspevky od fyzických osôb 663</t>
  </si>
  <si>
    <t>C = A+B</t>
  </si>
  <si>
    <t>z  dotácií 
(ostatné kódy okrem kódu 13)</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</si>
  <si>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</si>
  <si>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</si>
  <si>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</si>
  <si>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</si>
  <si>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</si>
  <si>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</si>
  <si>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</si>
  <si>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</si>
  <si>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</si>
  <si>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</si>
  <si>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</si>
  <si>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</si>
  <si>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</si>
  <si>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</si>
  <si>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</si>
  <si>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</si>
  <si>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</si>
  <si>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ostatné služby (účet  518 035)</t>
  </si>
  <si>
    <t xml:space="preserve">T5_V3
</t>
  </si>
  <si>
    <t>kvartil q1 25%</t>
  </si>
  <si>
    <t>kvartil q3 75%</t>
  </si>
  <si>
    <t>medián *) = stredná hodnota</t>
  </si>
  <si>
    <r>
      <t>Výnosy zo školného</t>
    </r>
    <r>
      <rPr>
        <sz val="12"/>
        <color indexed="8"/>
        <rFont val="Times New Roman"/>
        <family val="1"/>
      </rPr>
      <t xml:space="preserve">  [SUM (R2:R5)]</t>
    </r>
  </si>
  <si>
    <t>- iné analyticky sledované náklady (účty 501 005-006, 501 013-018, 501 019, 501 077, 501 515)</t>
  </si>
  <si>
    <t xml:space="preserve">- iné analyticky sledované náklady (účty 518 003, 518 013, 518 015-018, 518 020-030, 518 031-034 , 518 040, 518 041, 518 529, 518 530, 518 599, 518 099, ) </t>
  </si>
  <si>
    <t>zdroj 1AA + 3AA spolu</t>
  </si>
  <si>
    <t>zdroj 1AC + 3AC spolu</t>
  </si>
  <si>
    <t>zdroj 1AA1; 3AA1</t>
  </si>
  <si>
    <t>zdroj 1AA2; 3AA2</t>
  </si>
  <si>
    <t>Iné nezaradené</t>
  </si>
  <si>
    <t>V tomto riadku uvádzajte všetky ďalšie nezaradené výdavky nezaradené v predchádzajúcich riadkoch.</t>
  </si>
  <si>
    <r>
      <t>Výdavky na obstaranie majetku kryté v priebehu roku 2018</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</si>
  <si>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</si>
  <si>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</si>
  <si>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t xml:space="preserve"> T7_R1_SC = T5_R77_(SC +SD),
</t>
  </si>
  <si>
    <t>Stav k 31. 12. 2018</t>
  </si>
  <si>
    <t>Náklady
hlavnej činnosti
2018</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</si>
  <si>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</si>
  <si>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</si>
  <si>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</si>
  <si>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</si>
  <si>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</si>
  <si>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</si>
  <si>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</si>
  <si>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</si>
  <si>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</si>
  <si>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</si>
  <si>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</si>
  <si>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</si>
  <si>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</si>
  <si>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</si>
  <si>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</si>
  <si>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</si>
  <si>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t xml:space="preserve"> - MZDY (účty 521 001-008, 521 012, 521 013, 581 003)</t>
  </si>
  <si>
    <r>
      <t xml:space="preserve"> - OON </t>
    </r>
    <r>
      <rPr>
        <sz val="12"/>
        <color theme="1"/>
        <rFont val="Times New Roman"/>
        <family val="1"/>
      </rPr>
      <t>[SUM(R58:R60)]</t>
    </r>
  </si>
  <si>
    <r>
      <t xml:space="preserve">Zákonné sociálne náklady (účet 527) </t>
    </r>
    <r>
      <rPr>
        <sz val="12"/>
        <color theme="1"/>
        <rFont val="Times New Roman"/>
        <family val="1"/>
      </rPr>
      <t>[SUM(R64:R69)]</t>
    </r>
  </si>
  <si>
    <r>
      <t xml:space="preserve">Spolu </t>
    </r>
    <r>
      <rPr>
        <sz val="12"/>
        <color theme="1"/>
        <rFont val="Times New Roman"/>
        <family val="1"/>
      </rPr>
      <t>[R1+R14+R21+R22+R27+R35+R38+R39+R55+SUM (R61:R63) +SUM (R70:R74)+R84+R93+R94]</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</si>
  <si>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</si>
  <si>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</si>
  <si>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 vložné na konferencie  (účet 518 004,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</si>
  <si>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</si>
  <si>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</si>
  <si>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</si>
  <si>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</si>
  <si>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POZOR ZMENA!!!</t>
  </si>
  <si>
    <t>vložený riadok, školné za cudzojazyčné štúdium v dennej forme ??? TUAD, v roku 2018 neúčtované</t>
  </si>
  <si>
    <t>vložený účet 648 011,  v roku 2018 neúčtované</t>
  </si>
  <si>
    <t>vložený účet 641 10,  v roku 2018 neúčtované</t>
  </si>
  <si>
    <t>vložený účet 641 011,  v roku 2018 neúčtované</t>
  </si>
  <si>
    <t>zmena</t>
  </si>
  <si>
    <t>pozor upravený vzorec</t>
  </si>
  <si>
    <t>-komunikačná infraštruktúra (713 006)</t>
  </si>
  <si>
    <r>
      <t>Výnosy z poplatkov spojených so štúdiom (účet 648) [SUM(R2</t>
    </r>
    <r>
      <rPr>
        <b/>
        <sz val="12"/>
        <color rgb="FFFF0000"/>
        <rFont val="Times New Roman"/>
        <family val="1"/>
        <charset val="238"/>
      </rPr>
      <t>7</t>
    </r>
    <r>
      <rPr>
        <b/>
        <sz val="12"/>
        <rFont val="Times New Roman"/>
        <family val="1"/>
        <charset val="238"/>
      </rPr>
      <t>:R3</t>
    </r>
    <r>
      <rPr>
        <b/>
        <sz val="12"/>
        <color rgb="FFFF0000"/>
        <rFont val="Times New Roman"/>
        <family val="1"/>
        <charset val="238"/>
      </rPr>
      <t>2</t>
    </r>
    <r>
      <rPr>
        <b/>
        <sz val="12"/>
        <rFont val="Times New Roman"/>
        <family val="1"/>
        <charset val="238"/>
      </rPr>
      <t xml:space="preserve">)] </t>
    </r>
  </si>
  <si>
    <r>
      <t>Iné ostatné výnosy (účet 646, 649)</t>
    </r>
    <r>
      <rPr>
        <b/>
        <sz val="14"/>
        <rFont val="Times New Roman"/>
        <family val="1"/>
        <charset val="238"/>
      </rPr>
      <t xml:space="preserve"> </t>
    </r>
    <r>
      <rPr>
        <b/>
        <sz val="12"/>
        <rFont val="Times New Roman"/>
        <family val="1"/>
        <charset val="238"/>
      </rPr>
      <t>[SUM(R35:R44)]</t>
    </r>
  </si>
  <si>
    <t>- telekomunikačná technika  (713 003)</t>
  </si>
  <si>
    <t>- výnosy  účtu 648 (648 007-8, 648 009, 648 016, 648 019, 648 022, 648 099)</t>
  </si>
  <si>
    <t>doplnený účet 648 009</t>
  </si>
  <si>
    <t>- ostatné výnosy (účty 649 007, 649 012, 649 021, 649 098, 649 099)</t>
  </si>
  <si>
    <t>vložený účet 649 007</t>
  </si>
  <si>
    <r>
      <t>Dotácia na kapitálové výdavky z prostriedkov EÚ (štrukturálnych fondov</t>
    </r>
    <r>
      <rPr>
        <b/>
        <sz val="12"/>
        <rFont val="Times New Roman"/>
        <family val="1"/>
        <charset val="238"/>
      </rPr>
      <t xml:space="preserve"> vrátane spolufinancovania)</t>
    </r>
  </si>
  <si>
    <t>*)</t>
  </si>
  <si>
    <t>T12_SA</t>
  </si>
  <si>
    <r>
      <t>Zmeny tabuliek výročnej správy o hospodárení za rok 2019</t>
    </r>
    <r>
      <rPr>
        <b/>
        <sz val="14"/>
        <color indexed="10"/>
        <rFont val="Times New Roman"/>
        <family val="1"/>
        <charset val="238"/>
      </rPr>
      <t xml:space="preserve"> </t>
    </r>
    <r>
      <rPr>
        <b/>
        <sz val="14"/>
        <rFont val="Times New Roman"/>
        <family val="1"/>
        <charset val="238"/>
      </rPr>
      <t>v porovnaní s rokom 2018</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</si>
  <si>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2019</t>
    </r>
    <r>
      <rPr>
        <b/>
        <sz val="14"/>
        <color rgb="FFFF0000"/>
        <rFont val="Times New Roman"/>
        <family val="1"/>
        <charset val="238"/>
      </rPr>
      <t xml:space="preserve">  </t>
    </r>
    <r>
      <rPr>
        <b/>
        <sz val="14"/>
        <rFont val="Times New Roman"/>
        <family val="1"/>
      </rPr>
      <t xml:space="preserve">na programe 077 </t>
    </r>
  </si>
  <si>
    <r>
      <t>Tabuľka č. 2: Príjmy verejnej vysokej školy v roku 2019</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</si>
  <si>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2018 a 2019</t>
  </si>
  <si>
    <t>Rozdiel 2019-2018</t>
  </si>
  <si>
    <r>
      <t>Tabuľka č. 4: Výnosy verejnej vysokej školy zo školného a z poplatkov spojených so štúdiom  
v rokoch 2018</t>
    </r>
    <r>
      <rPr>
        <b/>
        <sz val="14"/>
        <color rgb="FFFF0000"/>
        <rFont val="Times New Roman"/>
        <family val="1"/>
        <charset val="238"/>
      </rPr>
      <t xml:space="preserve"> </t>
    </r>
    <r>
      <rPr>
        <b/>
        <sz val="14"/>
        <rFont val="Times New Roman"/>
        <family val="1"/>
        <charset val="238"/>
      </rPr>
      <t>a 2019</t>
    </r>
    <r>
      <rPr>
        <b/>
        <sz val="14"/>
        <color rgb="FFFF0000"/>
        <rFont val="Times New Roman"/>
        <family val="1"/>
        <charset val="238"/>
      </rPr>
      <t xml:space="preserve"> </t>
    </r>
  </si>
  <si>
    <t>Tabuľka č. 5: Náklady verejnej vysokej školy v rokoch 2018 a 2019</t>
  </si>
  <si>
    <t>Tabuľka č. 6: Zamestnanci a náklady na mzdy verejnej vysokej školy v roku 2019</t>
  </si>
  <si>
    <t>Tabuľka č. 6a: Zamestnanci a náklady na mzdy verejnej vysokej školy v roku 2019   -   len  ženy  a výpočet priemerného platu mužov</t>
  </si>
  <si>
    <t>Tabuľka č. 8: Údaje o systéme sociálnej podpory - časť  sociálne štipendiá  (§ 96 zákona) 
za roky 2018 a 2019</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</si>
  <si>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2018 a 2019</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</si>
  <si>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2018 a 2019 </t>
    </r>
  </si>
  <si>
    <t>Tabuľka č. 11: Zdroje verejnej vysokej školy na obstaranie a technické zhodnotenie dlhodobého  majetku v rokoch 2018 a 2019</t>
  </si>
  <si>
    <t>Tabuľka č. 12: Výdavky verejnej vysokej školy na obstaranie a technické zhodnotenie dlhodobého majetku v roku 2019</t>
  </si>
  <si>
    <t xml:space="preserve">Čerpanie bežnej dotácie v roku 2019 prostredníctvom fondu reprodukcie </t>
  </si>
  <si>
    <t>len z kapitálovej dotácie prijatej na podpoložku 322 001 (na základe dotačnej zmluvy a dodatkov v r. 2019)</t>
  </si>
  <si>
    <t>Nákup strojov, prístrojov, zariadení, techniky a náradia [SUM(R5:R10)]</t>
  </si>
  <si>
    <t>Výdavky na obstaranie a technické zhodnotenie dlhobého majetku spolu [R1+SUM(R3:R4)+SUM(R11:R16)]</t>
  </si>
  <si>
    <r>
      <t xml:space="preserve">Čerpanie kapitálovej dotácie v roku 2019
</t>
    </r>
    <r>
      <rPr>
        <b/>
        <sz val="11"/>
        <color theme="1"/>
        <rFont val="Times New Roman"/>
        <family val="1"/>
      </rPr>
      <t>z prostriedkov EÚ (štrukturálnych fondov)</t>
    </r>
  </si>
  <si>
    <t>Čerpanie z iných zdrojov (napr. z 131x, ...)</t>
  </si>
  <si>
    <t>Tabuľka č. 13: Stav a vývoj finančných fondov verejnej vysokej školy v rokoch 2018 a 2019</t>
  </si>
  <si>
    <t>Tabuľka č. 16: Štruktúra a stav finančných prostriedkov na bankových účtoch verejnej vysokej školy
   k 31. decembru 2019</t>
  </si>
  <si>
    <t>Stav účtu k 31.12.2019</t>
  </si>
  <si>
    <t>Tabuľka č. 17: Príjmy verejnej vysokej školy z prostriedkov EÚ a z prostriedkov na ich spolufinancovanie 
zo štátneho rozpočtu z kapitoly MŠVVaŠ SR a z iných kapitol štátneho rozpočtu v roku 2019</t>
  </si>
  <si>
    <t>zdroj 11S  + 13S spolu</t>
  </si>
  <si>
    <t>zdroj 11T  + 13T spolu</t>
  </si>
  <si>
    <r>
      <t>Tabuľka č. 18: Príjmy z dotácií verejnej vysokej škole zo štátneho rozpočtu z kapitoly MŠVVaŠ SR 
poskytnuté mimo programu 077 a mimo príjmov z prostriedkov EÚ (zo štrukturálnych fondov) v roku 2019</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</si>
  <si>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2018 a 2019 </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</si>
  <si>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</si>
  <si>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</si>
  <si>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</si>
  <si>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</si>
  <si>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</si>
  <si>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Počet študentov poberajúcich  štipendiá z vlastných zdrojov </t>
    </r>
    <r>
      <rPr>
        <b/>
        <vertAlign val="superscript"/>
        <sz val="12"/>
        <color theme="1"/>
        <rFont val="Times New Roman"/>
        <family val="1"/>
        <charset val="238"/>
      </rPr>
      <t>2</t>
    </r>
    <r>
      <rPr>
        <b/>
        <sz val="12"/>
        <color theme="1"/>
        <rFont val="Times New Roman"/>
        <family val="1"/>
        <charset val="238"/>
      </rPr>
      <t xml:space="preserve">) </t>
    </r>
  </si>
  <si>
    <t xml:space="preserve">Tabuľka č. 20: Motivačné štipendiá  v rokoch 2018 a 2019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</si>
  <si>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2018 a 2019</t>
    </r>
    <r>
      <rPr>
        <b/>
        <sz val="14"/>
        <color rgb="FFFF0000"/>
        <rFont val="Times New Roman"/>
        <family val="1"/>
        <charset val="238"/>
      </rPr>
      <t xml:space="preserve"> </t>
    </r>
  </si>
  <si>
    <t>Stav k 31. 12. 2019</t>
  </si>
  <si>
    <t xml:space="preserve">Tabuľka č. 22: Výnosy verejnej vysokej školy v roku 2019 v oblasti sociálnej podpory študentov </t>
  </si>
  <si>
    <t>Zákonné poplatky-školné</t>
  </si>
  <si>
    <t xml:space="preserve">Tabuľka č .23:  Náklady verejnej vysokej školy  v roku 2019 v oblasti sociálnej podpory študentov </t>
  </si>
  <si>
    <t>Náklady
hlavnej činnosti
2019</t>
  </si>
  <si>
    <r>
      <t>Rozdiel 2019-2018</t>
    </r>
    <r>
      <rPr>
        <sz val="12"/>
        <color indexed="10"/>
        <rFont val="Times New Roman"/>
        <family val="1"/>
        <charset val="238"/>
      </rPr>
      <t xml:space="preserve"> </t>
    </r>
  </si>
  <si>
    <t>Výnosy
v hlavnej činnosti
2018</t>
  </si>
  <si>
    <r>
      <t>Výnosy
hlavnej činnosti
2019</t>
    </r>
    <r>
      <rPr>
        <sz val="12"/>
        <color indexed="10"/>
        <rFont val="Times New Roman"/>
        <family val="1"/>
        <charset val="238"/>
      </rPr>
      <t xml:space="preserve"> </t>
    </r>
  </si>
  <si>
    <t>Vysvetlivky k tabuľkám výročnej správy o hospodárení verejnej vysokej školy za rok 2019</t>
  </si>
  <si>
    <r>
      <t xml:space="preserve">Ak nie je uvedené inak, všetky údaje o výške finančných prostriedkov  z roku 2018 a 2019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</si>
  <si>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 xml:space="preserve">Tabuľka č. 3 poskytuje informácie o objeme a štruktúre výnosov  verejnej vysokej školy v rokoch 2018 a 2019.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</si>
  <si>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2019.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</si>
  <si>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Minimálna výška prídelu do štipendijného fondu v roku 2018 a 2019</t>
    </r>
    <r>
      <rPr>
        <b/>
        <sz val="12"/>
        <color rgb="FFFF0000"/>
        <rFont val="Times New Roman"/>
        <family val="1"/>
        <charset val="238"/>
      </rPr>
      <t xml:space="preserve"> </t>
    </r>
    <r>
      <rPr>
        <b/>
        <sz val="12"/>
        <rFont val="Times New Roman"/>
        <family val="1"/>
        <charset val="238"/>
      </rPr>
      <t>je 20 % príjmov zo školného.</t>
    </r>
  </si>
  <si>
    <r>
      <t>Tabuľka č. 5 poskytuje informácie o objeme a štruktúre nákladov verejnej vysokej školy v rokoch 2018</t>
    </r>
    <r>
      <rPr>
        <b/>
        <sz val="12"/>
        <color indexed="10"/>
        <rFont val="Times New Roman"/>
        <family val="1"/>
        <charset val="238"/>
      </rPr>
      <t xml:space="preserve"> </t>
    </r>
    <r>
      <rPr>
        <b/>
        <sz val="12"/>
        <rFont val="Times New Roman"/>
        <family val="1"/>
        <charset val="238"/>
      </rPr>
      <t xml:space="preserve">a  2019.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</si>
  <si>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2019.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</si>
  <si>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Príspevok na jedno jedlo zo štátneho rozpočtu bol po celý rok  2019</t>
    </r>
    <r>
      <rPr>
        <b/>
        <sz val="12"/>
        <color indexed="8"/>
        <rFont val="Times New Roman"/>
        <family val="1"/>
        <charset val="238"/>
      </rPr>
      <t xml:space="preserve"> vo výške  1,3 euro. </t>
    </r>
  </si>
  <si>
    <t>Uvedie sa objem prijatej kapitálovej dotácie z prostriedkov EÚ vrátane spolufinancovania (účet 346005 – 346008 strana DAL,  napr. zdroje 11S1, 11S2, 11T1, 11T2, (všetky zdroje EŠF na ktorých VVŠ účtuje, aj všetky analytické účty) okrem 11E1, 11E2, 11E3, 11E4 a 121 – viď riadok 13)</t>
  </si>
  <si>
    <r>
      <t>Uvedie sa zostatok kapitálovej dotácie na obstaranie a technické zhodnotenie dlhodobého majetku (nevyčerpané finančné  prostriedky k 31. 12. 2018</t>
    </r>
    <r>
      <rPr>
        <sz val="12"/>
        <color indexed="10"/>
        <rFont val="Times New Roman"/>
        <family val="1"/>
        <charset val="238"/>
      </rPr>
      <t xml:space="preserve"> </t>
    </r>
    <r>
      <rPr>
        <sz val="12"/>
        <color indexed="8"/>
        <rFont val="Times New Roman"/>
        <family val="1"/>
        <charset val="238"/>
      </rPr>
      <t>(stĺpec SA v R11), resp. k 31. 12. 2019 (stĺpec SB v R11) na zdrojoch 131x, 13S1, 13S2, 13T1,13T2.....(zostatky zo ŠR aj zo ŠF)</t>
    </r>
  </si>
  <si>
    <t>Tabuľka č. 12 poskytuje informácie o štruktúre a objeme výdavkov, ktoré verejná vysoká škola  použila na obstaranie a technické zhodnotenie dlhodobého majetku v roku 2019.</t>
  </si>
  <si>
    <t>Tabuľka č. 13 poskytuje informácie o stave a vývoji finančných fondov verejnej vysokej školy v rokoch 2018 a 2019.</t>
  </si>
  <si>
    <r>
      <t>Uvedú sa sumárne stavy ostatných  fondov, ktoré vysoká škola vytvorila za roky 2018</t>
    </r>
    <r>
      <rPr>
        <sz val="12"/>
        <color indexed="10"/>
        <rFont val="Times New Roman"/>
        <family val="1"/>
        <charset val="238"/>
      </rPr>
      <t xml:space="preserve"> </t>
    </r>
    <r>
      <rPr>
        <sz val="12"/>
        <rFont val="Times New Roman"/>
        <family val="1"/>
        <charset val="238"/>
      </rPr>
      <t>a 2019 v zmysle §16a ods. 1 zákona č. 131/2002 Z. z. o vysokých školách v znení neskorších predpisov.</t>
    </r>
  </si>
  <si>
    <r>
      <t>Tabuľka č. 17 obsahuje informácie o celkovom objeme príjmov z dotácií, poskytnutých verejnej vysokej škole v roku 2019</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</si>
  <si>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2019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2019. </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</si>
  <si>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2019.</t>
    </r>
  </si>
  <si>
    <r>
      <t>V stĺpcoch A, B, C uvedie vysoká škola priemerný evidenčný prepočítaný počet zamestnancov za rok 2019</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</si>
  <si>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2019</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</si>
  <si>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2019</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</si>
  <si>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T12_R5:R10</t>
  </si>
  <si>
    <t>T12_R16</t>
  </si>
  <si>
    <t>Súvzťažnosti medzi tabuľkami výročnej správy o hospodárení verejnej vysokej školy za rok 2019</t>
  </si>
  <si>
    <r>
      <t xml:space="preserve">T1 = </t>
    </r>
    <r>
      <rPr>
        <b/>
        <sz val="12"/>
        <rFont val="Times New Roman"/>
        <family val="1"/>
        <charset val="238"/>
      </rPr>
      <t>dotačná zmluva na 2019</t>
    </r>
  </si>
  <si>
    <t>Bežná a kapitálová dotácia je kontrolovaná na Zmluvu o poskytnutí  dotácií  zo štátneho rozpočtu prostredníctvom kapitoly MŠVVaŠ (ďalej len "dotačná zmluva") a jej dodatkov na rok 2019 na  programe  077.</t>
  </si>
  <si>
    <r>
      <t xml:space="preserve">Výnosy sú kontrolované na údaje z výkazníctva - výkaz ziskov a strát, časť </t>
    </r>
    <r>
      <rPr>
        <b/>
        <sz val="12"/>
        <color theme="1"/>
        <rFont val="Times New Roman"/>
        <family val="1"/>
        <charset val="238"/>
      </rPr>
      <t>výnosy</t>
    </r>
    <r>
      <rPr>
        <sz val="12"/>
        <color theme="1"/>
        <rFont val="Times New Roman"/>
        <family val="1"/>
        <charset val="238"/>
      </rPr>
      <t xml:space="preserve">. 
Údaje v T3 z roku 2019  a údaje z roku 2018 sa uvádzajú v eurách s presnosťou na dve desatinné miestá ( </t>
    </r>
    <r>
      <rPr>
        <i/>
        <sz val="12"/>
        <color theme="1"/>
        <rFont val="Times New Roman"/>
        <family val="1"/>
        <charset val="238"/>
      </rPr>
      <t>pričom zobrazenie tabuliek je nastavené na Eur)</t>
    </r>
    <r>
      <rPr>
        <sz val="12"/>
        <color theme="1"/>
        <rFont val="Times New Roman"/>
        <family val="1"/>
        <charset val="238"/>
      </rPr>
      <t>. 
Výnosy zo školného, resp. z poplatkov  spojených so štúdiom za hlavnú činnosť v T3_R20, R26 sa taktiež kontrolujú na T4_R1_SB a T4_R7_SB.</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</si>
  <si>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2018 a údaje z roku 2019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2018 -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T7_R1_SC. 
Štipendiá z vlastných zdrojov z T5_R81_SC sa kontrolujú na údaje v T19_R1_SC. </t>
    </r>
  </si>
  <si>
    <r>
      <t>T6_R1..R6, R7, R9, R13, R14, R16, R17 = Škol 2-04 za 2019</t>
    </r>
    <r>
      <rPr>
        <sz val="12"/>
        <color indexed="10"/>
        <rFont val="Times New Roman"/>
        <family val="1"/>
        <charset val="238"/>
      </rPr>
      <t xml:space="preserve">, </t>
    </r>
    <r>
      <rPr>
        <sz val="12"/>
        <rFont val="Times New Roman"/>
        <family val="1"/>
        <charset val="238"/>
      </rPr>
      <t xml:space="preserve">
T6_R15a.. = dotačná zmluva na 2019, špecifiká</t>
    </r>
  </si>
  <si>
    <r>
      <t>Údaje v riadkoch R1:R6, R7, R9, R13, R14, R16, R17  sú kontrolované s údajmi v štatistickom výkaze Škol (MŠ SR) 2-04 za rok 2019</t>
    </r>
    <r>
      <rPr>
        <sz val="12"/>
        <color indexed="10"/>
        <rFont val="Times New Roman"/>
        <family val="1"/>
        <charset val="238"/>
      </rPr>
      <t>.</t>
    </r>
    <r>
      <rPr>
        <sz val="12"/>
        <rFont val="Times New Roman"/>
        <family val="1"/>
        <charset val="238"/>
      </rPr>
      <t xml:space="preserve"> 
Údaje v riadkoch 15a ... (špecifiká) sú kontrolované na rozpis dotácie v roku 2019.</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</si>
  <si>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Údaje v R1_SC za rok 2019 sú kontrolované na T5_R77_SC + SD</t>
  </si>
  <si>
    <t>T8_R5_SA (SC) = dotačná zmluva na rok 2018 (2019), prvok 077 15 01 - účelové prostriedky na sociálne štipendiá</t>
  </si>
  <si>
    <t>Údaje  sú kontrolované na  dotačné zmluvy a na účelovú dotáciu na rok 2018, 2019. Za rok 2018 na T1_R12_SA.
Údaje v T8_R1_SC by sa mali rovnať údajom z CRŠ kód 1.</t>
  </si>
  <si>
    <t>T8_R5_SC= T1_R12_SA
T8_R4_SC = zostatok k 31.12.2018
T8_R6_SA = T8_R4_SC 
T8_R1_SA (SC)  ≤ T13_R11_SE (SF)</t>
  </si>
  <si>
    <t>Údaj v T8_R4_SA predstavuje zostatok nevyčerpanej dotácie z predchádzajúceho roka, t. j. k 31. 12. 2018.  
Údaj v T8_R6_SA (SC) predstavuje zostatok nevyčerpanej dotácie k 31. 12. príslušného roka (2018, resp. 2019) a ich hodnoty sa vypočítajú z ostatných uvedených údajov. Zostatok nevyčerpanej dotácie k 31. 12. 2018 je totožný  s údajmi vykazovanými v tabuľke T8 výročnej správy za rok 2018.</t>
  </si>
  <si>
    <t>T9_R1 = štatistické výkazy MŠVVaŠ SR 2018 (2019)</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</si>
  <si>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2018, 2019.</t>
    </r>
  </si>
  <si>
    <t xml:space="preserve">T9_R6_SA (SB) = dotačná zmluva 2018 (2019) - účelové prostriedky na študentské domovy (vrátane dotácie na valorizáciu miezd ŠJ) </t>
  </si>
  <si>
    <t>T10_R7_SA (SB) = dotačná zmluva 2018 (2019)_účelová dotácia na študentské jedálne</t>
  </si>
  <si>
    <t>Údaje v R7_SA (SB) sú kontrolované na  dotačné zmluvy a na účelovú dotáciu na rok 2018, 2019.</t>
  </si>
  <si>
    <t>T10_R13 = štatistické výkazy MŠVVaŠ SR 2018 (2019)</t>
  </si>
  <si>
    <r>
      <t xml:space="preserve">Údaje v T11_R2 - tvorba fondu reprodukcie za roky 2018 a 2019 sa musia rovnať údajom v T13_R2_SC (SD). 
</t>
    </r>
    <r>
      <rPr>
        <strike/>
        <sz val="12"/>
        <rFont val="Times New Roman"/>
        <family val="1"/>
        <charset val="238"/>
      </rPr>
      <t/>
    </r>
  </si>
  <si>
    <t>T12_R17_SG = výkazníctvo 2019, kategória 700, všetky zdroje</t>
  </si>
  <si>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</si>
  <si>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r>
      <t>Stavy fondov k 1.1. a k 31.12.2019</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</si>
  <si>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t>Tvorba fondu reprodukcie z odpisov v roku 2019 sa rovná odpisom ostatného DN a HM za rok 2018 (T5_R86_SC+SD)</t>
  </si>
  <si>
    <t xml:space="preserve">Údaje v T17 sú kontrolované na hodnoty z výkazníctva, finančné prostriedky z EÚ (vrátane spolufinancovania zo štátneho rozpočtu), zabezpečované prostredníctvom MŠVVaŠ SR v roku 2019. </t>
  </si>
  <si>
    <t>Údaje v T18_R1 sú kontrolované na  rozpis bežnej a kapitálovej dotácie na programe 06K v roku 2019 poskytnuté vysokým školám mimo "dotačnej zmluvy" prostredníctvom  APVV resp. sekcie vedy a techniky.
Údaje v T18_R7 a R8 sú kontrolované na rozpis bežnej dotácie na podrograme 05T 08 a prvku 021 02 03 v roku 2018, poskytnuté vysokým školám mimo "dotačnej zmluvy" prostredníctvom sekcie medzinárodnej spolupráce.</t>
  </si>
  <si>
    <t xml:space="preserve">T21_R1_SF  = výkazníctvo 2018 súvaha, časť pasíva, riadok 103, predchádzajúce účtovné obdobie
T21_R1_SL = výkazníctvo 2019, súvaha, časť pasíva, riadok 103, bežné účtovné obdobie </t>
  </si>
  <si>
    <t xml:space="preserve">Celková hodnota účtu 384 za rok 2018 a 2019,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(2018), resp. SI (2018). 
Údaje za rok 2018 musia byť totožné s údajmi, ktoré VVŠ predložili k výsledkom hospodárenia VVŠ za rok 2018. </t>
  </si>
  <si>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2017  rovná súčtu zvyšku prijatej kapitálovej dotácie na kompenzáciu odpisov z roku 2018 (stĺpec SA) a výšky kapitálovej dotácie (2019) z </t>
    </r>
    <r>
      <rPr>
        <sz val="12"/>
        <color indexed="8"/>
        <rFont val="Times New Roman"/>
        <family val="1"/>
        <charset val="238"/>
      </rPr>
      <t xml:space="preserve">T11_R10_SB, zníženému o odpisy, vykazované v T5_R85_SC. </t>
    </r>
  </si>
  <si>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2019  rovná súčtu zvyšku prijatej kapitálovej dotácie na kompenzáciu odpisov z roku 2018</t>
    </r>
    <r>
      <rPr>
        <sz val="12"/>
        <color indexed="10"/>
        <rFont val="Times New Roman"/>
        <family val="1"/>
        <charset val="238"/>
      </rPr>
      <t xml:space="preserve"> </t>
    </r>
    <r>
      <rPr>
        <sz val="12"/>
        <rFont val="Times New Roman"/>
        <family val="1"/>
        <charset val="238"/>
      </rPr>
      <t xml:space="preserve">(stĺpec SB) a výšky kapitálovej dotácie (2019) z </t>
    </r>
    <r>
      <rPr>
        <sz val="12"/>
        <color indexed="8"/>
        <rFont val="Times New Roman"/>
        <family val="1"/>
        <charset val="238"/>
      </rPr>
      <t xml:space="preserve">T11_R10a_SB, zníženému o odpisy, vykazované v T5_R86a_SC. </t>
    </r>
  </si>
  <si>
    <t>Obsah tabuľkovej prílohy výročnej správy o hospodárení verejnej vysokej školy za rok 2019</t>
  </si>
  <si>
    <t>Vysvetlivky k tabuľkám výročnej správy o hospodárení verejných vysokých škôl za rok 2019</t>
  </si>
  <si>
    <t>Súvzťažnosti tabuliek výročnej správy o hospodárení verejných vysokých škôl za rok 2019</t>
  </si>
  <si>
    <r>
      <t>Príjmy verejnej vysokej školy v roku 2019</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</si>
  <si>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2019</t>
    </r>
    <r>
      <rPr>
        <sz val="12"/>
        <color rgb="FF00B050"/>
        <rFont val="Times New Roman"/>
        <family val="1"/>
        <charset val="238"/>
      </rPr>
      <t xml:space="preserve"> </t>
    </r>
    <r>
      <rPr>
        <sz val="12"/>
        <rFont val="Times New Roman"/>
        <family val="1"/>
        <charset val="238"/>
      </rPr>
      <t xml:space="preserve"> na programe 077 </t>
    </r>
  </si>
  <si>
    <t>Výnosy verejnej vysokej školy v rokoch 2018 a 2019</t>
  </si>
  <si>
    <r>
      <t>Výnosy verejnej vysokej školy zo školného a z poplatkov spojených so štúdiom v rokoch 2018</t>
    </r>
    <r>
      <rPr>
        <sz val="12"/>
        <color indexed="10"/>
        <rFont val="Times New Roman"/>
        <family val="1"/>
        <charset val="238"/>
      </rPr>
      <t xml:space="preserve"> </t>
    </r>
    <r>
      <rPr>
        <sz val="12"/>
        <rFont val="Times New Roman"/>
        <family val="1"/>
        <charset val="238"/>
      </rPr>
      <t>a 2019</t>
    </r>
  </si>
  <si>
    <t>Náklady verejnej vysokej školy v rokoch 2018 a 2019</t>
  </si>
  <si>
    <t>Zamestnanci a náklady na mzdy verejnej vysokej školy v roku 2019</t>
  </si>
  <si>
    <r>
      <t>Zamestnanci a náklady na mzdy verejnej vysokej školy v roku 2019</t>
    </r>
    <r>
      <rPr>
        <sz val="12"/>
        <color theme="1"/>
        <rFont val="Times New Roman"/>
        <family val="1"/>
        <charset val="238"/>
      </rPr>
      <t xml:space="preserve"> - len ženy</t>
    </r>
  </si>
  <si>
    <t>Údaje o systéme sociálnej podpory  - časť  sociálne štipendiá  (§ 96 zákona) za roky 2018 a 2019</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</si>
  <si>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2018 a 2019</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</si>
  <si>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2018 a 2019</t>
    </r>
  </si>
  <si>
    <t>Zdroje verejnej vysokej školy na obstaranie a technické zhodnotenie dlhodobého  majetku v rokoch 2018 a 2019</t>
  </si>
  <si>
    <t>Výdavky verejnej vysokej školy na obstaranie a technické zhodnotenie dlhodobého majetku v roku 2019</t>
  </si>
  <si>
    <t>Stav a vývoj finančných fondov verejnej vysokej školy v rokoch 2018 a 2019</t>
  </si>
  <si>
    <r>
      <t>Štruktúra a stav finančných prostriedkov na bankových účtoch verejnej vysokej školy k 31. decembru 2019</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</si>
  <si>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2019</t>
  </si>
  <si>
    <r>
      <t>Príjmy z dotácií verejnej vysokej škole zo štátneho rozpočtu z kapitoly MŠVVaŠ SR poskytnuté mimo programu 077 a mimo príjmov z prostriedkov EÚ (zo štrukturálnych fondov) v roku 2019</t>
    </r>
    <r>
      <rPr>
        <sz val="12"/>
        <color rgb="FF00B050"/>
        <rFont val="Times New Roman"/>
        <family val="1"/>
        <charset val="238"/>
      </rPr>
      <t xml:space="preserve"> </t>
    </r>
  </si>
  <si>
    <t>Štipendiá z vlastných zdrojov podľa § 97 zákona v rokoch 2018 a 2019</t>
  </si>
  <si>
    <t xml:space="preserve">Motivačné štipendiá  v rokoch 2018 a 2019 (v zmysle § 96a  zákona ) </t>
  </si>
  <si>
    <t>Štruktúra účtu 384 - výnosy budúcich období v rokoch 2018 a 2019</t>
  </si>
  <si>
    <t>Výnosy verejnej vysokej školy v roku 2019 v oblasti sociálnej podpory študentov</t>
  </si>
  <si>
    <r>
      <t>Náklady verejnej vysokej školy  v roku 2019</t>
    </r>
    <r>
      <rPr>
        <sz val="12"/>
        <color indexed="10"/>
        <rFont val="Times New Roman"/>
        <family val="1"/>
        <charset val="238"/>
      </rPr>
      <t xml:space="preserve"> </t>
    </r>
    <r>
      <rPr>
        <sz val="12"/>
        <rFont val="Times New Roman"/>
        <family val="1"/>
        <charset val="238"/>
      </rPr>
      <t>v oblasti sociálnej podpory študentov</t>
    </r>
  </si>
  <si>
    <t>v r.2019 sa nepoužíval</t>
  </si>
  <si>
    <r>
      <t xml:space="preserve">bezpečnostný príplatok </t>
    </r>
    <r>
      <rPr>
        <strike/>
        <sz val="12"/>
        <color theme="1"/>
        <rFont val="Times New Roman"/>
        <family val="1"/>
        <charset val="238"/>
      </rPr>
      <t>z UD MSSR</t>
    </r>
  </si>
  <si>
    <t>zvýšenie PhD. štipendia z Neúčel D MSVVaS SR</t>
  </si>
  <si>
    <t>základné z Neúčel D MSVVaS SR</t>
  </si>
  <si>
    <t>???</t>
  </si>
  <si>
    <r>
      <t xml:space="preserve">Priemerné platy </t>
    </r>
    <r>
      <rPr>
        <b/>
        <i/>
        <sz val="11"/>
        <color theme="1"/>
        <rFont val="Times New Roman"/>
        <family val="1"/>
        <charset val="238"/>
      </rPr>
      <t>mužov</t>
    </r>
  </si>
  <si>
    <r>
      <t xml:space="preserve">Priemerný evidenčný prepočítaný počet </t>
    </r>
    <r>
      <rPr>
        <b/>
        <sz val="12"/>
        <rFont val="Times New Roman"/>
        <family val="1"/>
        <charset val="238"/>
      </rPr>
      <t>žien</t>
    </r>
    <r>
      <rPr>
        <b/>
        <sz val="12"/>
        <rFont val="Times New Roman"/>
        <family val="1"/>
      </rPr>
      <t xml:space="preserve"> za rok 2019</t>
    </r>
  </si>
  <si>
    <t>Priemerný evidenčný prepočítaný počet zamestnancov za rok 2019</t>
  </si>
  <si>
    <r>
      <t xml:space="preserve">Dotácia na kapitálové výdavky zo štátneho rozpočtu </t>
    </r>
    <r>
      <rPr>
        <b/>
        <sz val="12"/>
        <color rgb="FFFF0000"/>
        <rFont val="Times New Roman"/>
        <family val="1"/>
        <charset val="238"/>
      </rPr>
      <t xml:space="preserve"> (111, 131H, 131I *)</t>
    </r>
  </si>
  <si>
    <t>doplnené zdroje (ako v T1)</t>
  </si>
  <si>
    <t>zdroj 131H, 131I  len za ŠD</t>
  </si>
  <si>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</si>
  <si>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r>
      <t>T5_R56_SC+SD &gt;=&lt; T6_R18_SH
T5_R77_(SC+SD) = T7_R1_SE
T5_R81_S</t>
    </r>
    <r>
      <rPr>
        <sz val="12"/>
        <color rgb="FFFF0000"/>
        <rFont val="Times New Roman"/>
        <family val="1"/>
        <charset val="238"/>
      </rPr>
      <t>D</t>
    </r>
    <r>
      <rPr>
        <sz val="12"/>
        <color theme="1"/>
        <rFont val="Times New Roman"/>
        <family val="1"/>
        <charset val="238"/>
      </rPr>
      <t xml:space="preserve"> = T19_R1_SC</t>
    </r>
  </si>
  <si>
    <t>zmena vzťahu : T5_R81_SD = T19_R1_SC</t>
  </si>
  <si>
    <r>
      <t>T11_SB_R10a = T17_SC+SD_R1</t>
    </r>
    <r>
      <rPr>
        <sz val="12"/>
        <color rgb="FFFF0000"/>
        <rFont val="Times New Roman"/>
        <family val="1"/>
        <charset val="238"/>
      </rPr>
      <t>6</t>
    </r>
  </si>
  <si>
    <t>zmena vzťahu: T11_SB_R10a = T17_SC+SD_R16</t>
  </si>
  <si>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</si>
  <si>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</si>
  <si>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</si>
  <si>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r>
      <t xml:space="preserve">Spolu </t>
    </r>
    <r>
      <rPr>
        <sz val="11"/>
        <color theme="1"/>
        <rFont val="Times New Roman"/>
        <family val="1"/>
        <charset val="238"/>
      </rPr>
      <t>[R1+R6+SUM(R11:R16)+R19+R20+R26+R33+R34+SUM(R45:R50)+SUM(R56:R62)]</t>
    </r>
  </si>
  <si>
    <r>
      <t xml:space="preserve">Uvedie sa objem prijatej kapitálovej dotácie z rozpočtu kapitoly MŠVVaŠ SR a z iných rozpočtových kapitol v roku 2019 zo zdroja 111, 131H a </t>
    </r>
    <r>
      <rPr>
        <sz val="12"/>
        <color rgb="FFFF0000"/>
        <rFont val="Times New Roman"/>
        <family val="1"/>
        <charset val="238"/>
      </rPr>
      <t>131I</t>
    </r>
    <r>
      <rPr>
        <sz val="12"/>
        <color theme="1"/>
        <rFont val="Times New Roman"/>
        <family val="1"/>
        <charset val="238"/>
      </rPr>
      <t xml:space="preserve"> (kapitálová dotácia, ktorá bola verejnej vysokej škole poukázaná na účet (cash) v sledovanom období,  účet 346002 - strana DAL)</t>
    </r>
  </si>
  <si>
    <t>vložený zdroj 131I</t>
  </si>
  <si>
    <t xml:space="preserve">Pri vypĺňaní tabuľky je potrebné dodržiavať "Manuál k vedeniu účtovníctva od 1. januára 2019 pre verejné vysoké školy používajúce finančný informačný systém SOFIA (verzia2) " </t>
  </si>
  <si>
    <t>zmenený názov usmernenia v súvzťažnostiach</t>
  </si>
  <si>
    <r>
      <t>výnosy verejnej vysokej školy v roku 2019</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</si>
  <si>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2019</t>
    </r>
    <r>
      <rPr>
        <sz val="12"/>
        <color rgb="FFFF0000"/>
        <rFont val="Times New Roman"/>
        <family val="1"/>
        <charset val="238"/>
      </rPr>
      <t xml:space="preserve"> </t>
    </r>
    <r>
      <rPr>
        <sz val="12"/>
        <rFont val="Times New Roman"/>
        <family val="1"/>
        <charset val="238"/>
      </rPr>
      <t>v oblasti sociálnej podpory študentov</t>
    </r>
  </si>
  <si>
    <t xml:space="preserve">príjmy verejnej vysokej školy  v roku 2019 majúce charakter dotácie </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</si>
  <si>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</si>
  <si>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Uvedie sa rozsah ubytovania študentov v osobomesiacoch. Napríklad, študent, ktorý býval v študentskom domove 10 mesiacov, prispeje do počtu osobomesiacov údajom 10.</t>
  </si>
  <si>
    <t>T13_SG(SH) uvádzajte tvorbu fondu podľa §16a bod d) zákona 131/2002 Z. z., t.j. fondu na podporu štúdia študentov so špecifickými potrebami</t>
  </si>
  <si>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</si>
  <si>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</si>
  <si>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</si>
  <si>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</si>
  <si>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</si>
  <si>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</si>
  <si>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</si>
  <si>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</si>
  <si>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</si>
  <si>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</si>
  <si>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</si>
  <si>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</si>
  <si>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</si>
  <si>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</si>
  <si>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</si>
  <si>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</si>
  <si>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</si>
  <si>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</si>
  <si>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</si>
  <si>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Stav bankových účtov v ŠP spolu [R1+R18+R19]</t>
  </si>
  <si>
    <r>
      <t>T16_</t>
    </r>
    <r>
      <rPr>
        <sz val="12"/>
        <color rgb="FFFF0000"/>
        <rFont val="Times New Roman"/>
        <family val="1"/>
        <charset val="238"/>
      </rPr>
      <t>R20</t>
    </r>
    <r>
      <rPr>
        <sz val="12"/>
        <rFont val="Times New Roman"/>
        <family val="1"/>
        <charset val="238"/>
      </rPr>
      <t>_SB = výkazníctvo, súvaha, časť Aktíva, riadok 053,</t>
    </r>
  </si>
  <si>
    <t xml:space="preserve">Verejná vysoká škola tu uvedie stavy na jednotlivých účtoch. </t>
  </si>
  <si>
    <r>
      <t>T16_</t>
    </r>
    <r>
      <rPr>
        <sz val="12"/>
        <color rgb="FFFF0000"/>
        <rFont val="Times New Roman"/>
        <family val="1"/>
        <charset val="238"/>
      </rPr>
      <t>R3</t>
    </r>
  </si>
  <si>
    <r>
      <t xml:space="preserve">Verejná vysoká škola tu uvedie stavy na bežných účtoch neuvedených v riadkoch </t>
    </r>
    <r>
      <rPr>
        <sz val="12"/>
        <color rgb="FFFF0000"/>
        <rFont val="Times New Roman"/>
        <family val="1"/>
        <charset val="238"/>
      </rPr>
      <t>R4:R6</t>
    </r>
    <r>
      <rPr>
        <sz val="12"/>
        <rFont val="Times New Roman"/>
        <family val="1"/>
        <charset val="238"/>
      </rPr>
      <t>.</t>
    </r>
  </si>
  <si>
    <r>
      <t xml:space="preserve">Tabuľka č. 16 poskytuje informácie o objeme a štruktúre finančných prostriedkov na bankových účtoch verejnej vysokej školy  k 31. 12. 2019 v členení podľa jednotlivých skupín účtov. Celkový objem finančných prostriedkov za všetky účty v Štátnej pokladnici musí byť v súlade s údajmi, ktoré vykazuje Štátna pokladnica za každého klienta ŠP osobitne. </t>
    </r>
    <r>
      <rPr>
        <b/>
        <sz val="12"/>
        <color rgb="FFFF0000"/>
        <rFont val="Times New Roman"/>
        <family val="1"/>
        <charset val="238"/>
      </rPr>
      <t xml:space="preserve">V stĺpci C vysoká škola uvedie čísla všetkých účtov v tvare IBAN. </t>
    </r>
  </si>
  <si>
    <r>
      <t>T16_</t>
    </r>
    <r>
      <rPr>
        <sz val="12"/>
        <color rgb="FFFF0000"/>
        <rFont val="Times New Roman"/>
        <family val="1"/>
        <charset val="238"/>
      </rPr>
      <t>R2:R16</t>
    </r>
  </si>
  <si>
    <r>
      <t>T16_</t>
    </r>
    <r>
      <rPr>
        <sz val="12"/>
        <color rgb="FFFF0000"/>
        <rFont val="Times New Roman"/>
        <family val="1"/>
        <charset val="238"/>
      </rPr>
      <t>R16</t>
    </r>
  </si>
  <si>
    <t>Verejná vysoká škola tu uvedie stavy na účtoch, na ktoré uchádzači  počas procesu verejného obstarávania vkladajú finančnú zábezpeku.</t>
  </si>
  <si>
    <r>
      <t xml:space="preserve">T16_ </t>
    </r>
    <r>
      <rPr>
        <sz val="12"/>
        <color rgb="FFFF0000"/>
        <rFont val="Times New Roman"/>
        <family val="1"/>
        <charset val="238"/>
      </rPr>
      <t>R17</t>
    </r>
  </si>
  <si>
    <t>V tomto riadku uvedie verejná vysoká škola všetky ostatné stavy na bankových účtov v Štátnej pokladnici, ktoré neboli zaradené ani do jednej skupiny účtov.</t>
  </si>
  <si>
    <r>
      <t>T16_</t>
    </r>
    <r>
      <rPr>
        <sz val="12"/>
        <color rgb="FFFF0000"/>
        <rFont val="Times New Roman"/>
        <family val="1"/>
        <charset val="238"/>
      </rPr>
      <t>R18</t>
    </r>
  </si>
  <si>
    <r>
      <t>T16_</t>
    </r>
    <r>
      <rPr>
        <sz val="12"/>
        <color rgb="FFFF0000"/>
        <rFont val="Times New Roman"/>
        <family val="1"/>
        <charset val="238"/>
      </rPr>
      <t>R19</t>
    </r>
  </si>
  <si>
    <t>celá prerobená</t>
  </si>
  <si>
    <r>
      <t xml:space="preserve">Čísla účtov v </t>
    </r>
    <r>
      <rPr>
        <b/>
        <sz val="12"/>
        <color rgb="FF0000FF"/>
        <rFont val="Times New Roman"/>
        <family val="1"/>
        <charset val="238"/>
      </rPr>
      <t>tvare IBAN</t>
    </r>
  </si>
  <si>
    <t>T16_R2</t>
  </si>
  <si>
    <t>vložený riadok</t>
  </si>
  <si>
    <t>v hlavičkách, vo vysvetlivkách a v súvzťažnostiach boli zmenené (aktualizované) roky , všetky zmeny vo vysvetlivkách a súvzťažnostiach sú vyznačené farebne
vo vysvetlivkách pridaný riadok 79 - T16_R2</t>
  </si>
  <si>
    <t>zdroj 1AB + 3AB spolu</t>
  </si>
  <si>
    <t>zdroj 11S1; 13S1</t>
  </si>
  <si>
    <t>zdroj 11S2; 13S2</t>
  </si>
  <si>
    <t>zdroj 11T1; 13T1</t>
  </si>
  <si>
    <t>zdroj 11T2; 13T2</t>
  </si>
  <si>
    <t>zdroj 1AC1; 3AC1</t>
  </si>
  <si>
    <t>zdroj 1AC2; 3AC2</t>
  </si>
  <si>
    <t>zdroj 1AB1; 3AB1</t>
  </si>
  <si>
    <t>zdroj 1AB2; 3AB2</t>
  </si>
  <si>
    <t>zdroj 1AM + 3AM spolu</t>
  </si>
  <si>
    <t>zdroj 1AM1; 3AM1</t>
  </si>
  <si>
    <t>zdroj 1AM2; 3AM2</t>
  </si>
  <si>
    <t>zdroj 1AJ + 3AJ spolu</t>
  </si>
  <si>
    <t>zdroj 1AJ1; 3AJ1</t>
  </si>
  <si>
    <t>zdroj 1AJ2; 3AJ2</t>
  </si>
  <si>
    <t xml:space="preserve">Dotačný účet VVŠ, na ktorý MŠVVaŠ SR poskytuje dotáciu. </t>
  </si>
  <si>
    <r>
      <t>Ak má VVŠ finančné prostriedky zaúčtované na účte 261 - peniaze na ceste, uvedie ich v tomto riadku: z dôvodu kontroly stavu na bankových účtoch k 31. 12. 2019</t>
    </r>
    <r>
      <rPr>
        <sz val="12"/>
        <color rgb="FFFF0000"/>
        <rFont val="Times New Roman"/>
        <family val="1"/>
        <charset val="238"/>
      </rPr>
      <t xml:space="preserve"> </t>
    </r>
    <r>
      <rPr>
        <sz val="12"/>
        <rFont val="Times New Roman"/>
        <family val="1"/>
        <charset val="238"/>
      </rPr>
      <t xml:space="preserve">na údaje zo súvahy. </t>
    </r>
  </si>
  <si>
    <r>
      <t>Tabuľka č.19 poskytuje informácie o objeme a štruktúre štipendií  vyplácaných verejnou vysokou školou z vlastných zdrojov podľa § 97 zákona. Neobsahuje</t>
    </r>
    <r>
      <rPr>
        <b/>
        <sz val="12"/>
        <rFont val="Times New Roman"/>
        <family val="1"/>
        <charset val="238"/>
      </rPr>
      <t xml:space="preserve"> údaje o "normálnych" štipendiách vyplatených doktorandom (t.j. podľa §54, ods.18 zákona)</t>
    </r>
  </si>
  <si>
    <r>
      <t>T4_R1_SA(SB) = T3_R20_SA(SC),
T4_R</t>
    </r>
    <r>
      <rPr>
        <sz val="12"/>
        <color rgb="FFFF0000"/>
        <rFont val="Times New Roman"/>
        <family val="1"/>
        <charset val="238"/>
      </rPr>
      <t>6</t>
    </r>
    <r>
      <rPr>
        <sz val="12"/>
        <color theme="1"/>
        <rFont val="Times New Roman"/>
        <family val="1"/>
        <charset val="238"/>
      </rPr>
      <t>_SA(SB) = T3_R26_SA(SC) 
T4_R1</t>
    </r>
    <r>
      <rPr>
        <sz val="12"/>
        <color rgb="FFFF0000"/>
        <rFont val="Times New Roman"/>
        <family val="1"/>
        <charset val="238"/>
      </rPr>
      <t>4</t>
    </r>
    <r>
      <rPr>
        <sz val="12"/>
        <color theme="1"/>
        <rFont val="Times New Roman"/>
        <family val="1"/>
        <charset val="238"/>
      </rPr>
      <t xml:space="preserve">_SA(SB) = T13_R9_SE(SF)
</t>
    </r>
    <r>
      <rPr>
        <strike/>
        <sz val="12"/>
        <color rgb="FFFF0000"/>
        <rFont val="Times New Roman"/>
        <family val="1"/>
        <charset val="238"/>
      </rPr>
      <t>T4_R14_SA = T22_R58_SA</t>
    </r>
    <r>
      <rPr>
        <sz val="12"/>
        <color theme="1"/>
        <rFont val="Times New Roman"/>
        <family val="1"/>
        <charset val="238"/>
      </rPr>
      <t xml:space="preserve">
T4_R15_SB = T22_R57_SB</t>
    </r>
  </si>
  <si>
    <r>
      <t>Údaje v T4 sú kontrolované na údaje z T3, a to na výnosy z hlavnej činnosti - školné (T3_R20), poplatky spojené so štúdiom (T3_R26). 
Údaj  v R1</t>
    </r>
    <r>
      <rPr>
        <sz val="12"/>
        <color rgb="FFFF0000"/>
        <rFont val="Times New Roman"/>
        <family val="1"/>
        <charset val="238"/>
      </rPr>
      <t>4</t>
    </r>
    <r>
      <rPr>
        <sz val="12"/>
        <color theme="1"/>
        <rFont val="Times New Roman"/>
        <family val="1"/>
        <charset val="238"/>
      </rPr>
      <t xml:space="preserve"> - návrh na prídel do štipendijného fondu musí byť minimálne vo výške vykazovanom na riadku R14 - základ pre prídel do štipendijného fondu.</t>
    </r>
  </si>
  <si>
    <r>
      <t>T3_R20_SA (SC) = T4_R1_SA (SB),
T3_R26_SA (SC) = T4_R</t>
    </r>
    <r>
      <rPr>
        <sz val="12"/>
        <color rgb="FFFF0000"/>
        <rFont val="Times New Roman"/>
        <family val="1"/>
        <charset val="238"/>
      </rPr>
      <t>6</t>
    </r>
    <r>
      <rPr>
        <sz val="12"/>
        <color theme="1"/>
        <rFont val="Times New Roman"/>
        <family val="1"/>
        <charset val="238"/>
      </rPr>
      <t>_SA (SB)</t>
    </r>
  </si>
  <si>
    <r>
      <t>T13_R9_SF = T4_R1</t>
    </r>
    <r>
      <rPr>
        <sz val="12"/>
        <color rgb="FFFF0000"/>
        <rFont val="Times New Roman"/>
        <family val="1"/>
        <charset val="238"/>
      </rPr>
      <t>4</t>
    </r>
    <r>
      <rPr>
        <sz val="12"/>
        <color theme="1"/>
        <rFont val="Times New Roman"/>
        <family val="1"/>
        <charset val="238"/>
      </rPr>
      <t>_SB</t>
    </r>
  </si>
  <si>
    <r>
      <t>T4_R1</t>
    </r>
    <r>
      <rPr>
        <b/>
        <sz val="12"/>
        <color rgb="FFFF0000"/>
        <rFont val="Times New Roman"/>
        <family val="1"/>
        <charset val="238"/>
      </rPr>
      <t>3</t>
    </r>
  </si>
  <si>
    <r>
      <t>T4_R1</t>
    </r>
    <r>
      <rPr>
        <b/>
        <sz val="12"/>
        <color rgb="FFFF0000"/>
        <rFont val="Times New Roman"/>
        <family val="1"/>
        <charset val="238"/>
      </rPr>
      <t>4</t>
    </r>
  </si>
  <si>
    <r>
      <t>Návrh na prídel do štipendijného fondu na základe rozhodnutia VVŠ, ktorý sa musí rovnať minimálne objemu z riadku R1</t>
    </r>
    <r>
      <rPr>
        <b/>
        <sz val="12"/>
        <color rgb="FFFF0000"/>
        <rFont val="Times New Roman"/>
        <family val="1"/>
        <charset val="238"/>
      </rPr>
      <t>3</t>
    </r>
    <r>
      <rPr>
        <b/>
        <sz val="12"/>
        <rFont val="Times New Roman"/>
        <family val="1"/>
        <charset val="238"/>
      </rPr>
      <t>.</t>
    </r>
  </si>
  <si>
    <r>
      <t>T23_R24_SA_(SB)≥T19_R1_SA_(SC)
T23_R30_SA_(SB)=T4_R1</t>
    </r>
    <r>
      <rPr>
        <sz val="12"/>
        <color rgb="FFFF0000"/>
        <rFont val="Times New Roman"/>
        <family val="1"/>
        <charset val="238"/>
      </rPr>
      <t>4</t>
    </r>
    <r>
      <rPr>
        <sz val="12"/>
        <color theme="1"/>
        <rFont val="Times New Roman"/>
        <family val="1"/>
        <charset val="238"/>
      </rPr>
      <t>_SA_(SB)</t>
    </r>
  </si>
  <si>
    <r>
      <t>T22_R57_SA (SB) = T4_R1</t>
    </r>
    <r>
      <rPr>
        <sz val="12"/>
        <color rgb="FFFF0000"/>
        <rFont val="Times New Roman"/>
        <family val="1"/>
        <charset val="238"/>
      </rPr>
      <t>4</t>
    </r>
    <r>
      <rPr>
        <sz val="12"/>
        <rFont val="Times New Roman"/>
        <family val="1"/>
        <charset val="238"/>
      </rPr>
      <t xml:space="preserve">_SB
</t>
    </r>
    <r>
      <rPr>
        <sz val="11"/>
        <rFont val="Times New Roman"/>
        <family val="1"/>
        <charset val="238"/>
      </rPr>
      <t>T22R_R64_SA_(SB)= T19_R1_SA_(SC)</t>
    </r>
  </si>
  <si>
    <t>odstránený R6 (cudzinci podľa prechodných ustanovení) a upravené s tým súvisiace súvzťažnosti v T3, T13, T22, T23</t>
  </si>
  <si>
    <t>V prípade, že časť dotácie škola posúva na zmluvné zariadenia, uveďe objem posunutej dotácie do poznámky pod tabuľkou.</t>
  </si>
  <si>
    <r>
      <t>T17_</t>
    </r>
    <r>
      <rPr>
        <sz val="12"/>
        <color rgb="FFFF0000"/>
        <rFont val="Times New Roman"/>
        <family val="1"/>
        <charset val="238"/>
      </rPr>
      <t>R15</t>
    </r>
  </si>
  <si>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</si>
  <si>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</si>
  <si>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</si>
  <si>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</si>
  <si>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r>
      <rPr>
        <sz val="12"/>
        <rFont val="Times New Roman"/>
        <family val="1"/>
        <charset val="238"/>
      </rPr>
      <t>Globálna hodnota na bankových účtoch z R20 sa kontroluje na Súvahu, časť Aktíva, r. 053.</t>
    </r>
    <r>
      <rPr>
        <sz val="12"/>
        <color rgb="FFFF0000"/>
        <rFont val="Times New Roman"/>
        <family val="1"/>
        <charset val="238"/>
      </rPr>
      <t xml:space="preserve">
</t>
    </r>
  </si>
  <si>
    <r>
      <t xml:space="preserve">Tabuľka č. 1 poskytuje informácie o celkovom objeme a programovej štruktúre príjmov na základe Zmluvy o poskytnutí  dotácií  zo štátneho rozpočtu prostredníctvom kapitoly MŠVVaŠ  na  programe  077 na zdroji 111, 131H a </t>
    </r>
    <r>
      <rPr>
        <b/>
        <sz val="12"/>
        <color rgb="FFFF0000"/>
        <rFont val="Times New Roman"/>
        <family val="1"/>
        <charset val="238"/>
      </rPr>
      <t>131I</t>
    </r>
    <r>
      <rPr>
        <b/>
        <sz val="12"/>
        <color theme="1"/>
        <rFont val="Times New Roman"/>
        <family val="1"/>
        <charset val="238"/>
      </rPr>
      <t xml:space="preserve"> (pri KV).  Dotácie programov 021, 05T, 06K, resp. programov zo štrukturálnych fondov EÚ </t>
    </r>
    <r>
      <rPr>
        <b/>
        <u/>
        <sz val="12"/>
        <color theme="1"/>
        <rFont val="Times New Roman"/>
        <family val="1"/>
        <charset val="238"/>
      </rPr>
      <t>nie sú</t>
    </r>
    <r>
      <rPr>
        <b/>
        <sz val="12"/>
        <color theme="1"/>
        <rFont val="Times New Roman"/>
        <family val="1"/>
        <charset val="238"/>
      </rPr>
      <t xml:space="preserve"> súčasťou tejto zmluvy. </t>
    </r>
  </si>
  <si>
    <r>
      <t xml:space="preserve">   V stĺpci A uvádzajte pre KV: zdroj 111+131H+</t>
    </r>
    <r>
      <rPr>
        <sz val="12"/>
        <color rgb="FFFF0000"/>
        <rFont val="Times New Roman"/>
        <family val="1"/>
        <charset val="238"/>
      </rPr>
      <t xml:space="preserve"> 131I</t>
    </r>
    <r>
      <rPr>
        <sz val="12"/>
        <color theme="1"/>
        <rFont val="Times New Roman"/>
        <family val="1"/>
      </rPr>
      <t xml:space="preserve"> (príjem na 322 001)</t>
    </r>
  </si>
  <si>
    <r>
      <t xml:space="preserve">Ak VVŠ obdržala finančné prostriedky aj z inej kapitoly štátneho rozpočtu, uvádzajú sa osobitne. Tieto dotácie sa evidujú na zdrojoch podľa platnej rozpočtovej klasifikácie na rok 2019 a nie sú súčasťou dotácií, vykazovaných v T2_R1.  Pri dotáciách z MŠVVaŠ SR nevymenované, ale používané zdroje uveďte </t>
    </r>
    <r>
      <rPr>
        <sz val="12"/>
        <color rgb="FFFF0000"/>
        <rFont val="Times New Roman"/>
        <family val="1"/>
        <charset val="238"/>
      </rPr>
      <t>do riadkov R23a ....</t>
    </r>
    <r>
      <rPr>
        <sz val="12"/>
        <color theme="1"/>
        <rFont val="Times New Roman"/>
        <family val="1"/>
        <charset val="238"/>
      </rPr>
      <t>.</t>
    </r>
  </si>
  <si>
    <t>23a</t>
  </si>
  <si>
    <t>23b</t>
  </si>
  <si>
    <t>pre KV: zdroj 111+131H+131I (príjem v roku 2019 na 322 001)</t>
  </si>
  <si>
    <r>
      <t>Čerpanie kapitálovej dotácie v roku 2019</t>
    </r>
    <r>
      <rPr>
        <b/>
        <sz val="11"/>
        <color theme="1"/>
        <rFont val="Times New Roman"/>
        <family val="1"/>
      </rPr>
      <t xml:space="preserve">
zo štátneho rozpočtu (111 a 131H, 131I) *)</t>
    </r>
  </si>
  <si>
    <t>Náklady na štipendiá doktorandov v dennej forme štúdia spolu</t>
  </si>
  <si>
    <t xml:space="preserve">Tabuľka č. 7: Náklady verejnej vysokej školy na štipendiá doktorandov v dennej forme štúdia v roku 2019 </t>
  </si>
  <si>
    <t>Náklady verejnej vysokej školy na štipendiá  doktorandov v dennej forme štúdia v roku 2019</t>
  </si>
  <si>
    <t>Tabuľka č. 7 poskytuje informácie o  počte osobomesiacov doktorandov v dennej forme štúdia, o nákladoch vysokej školy na štipendiá doktorandov.</t>
  </si>
  <si>
    <t>T20_R2 = dotačná zmluva 2018 (2019)_účelová dotácia na motivačné štipendiá</t>
  </si>
  <si>
    <t>používa sa napr. na výpočet valorizácie</t>
  </si>
  <si>
    <t>Počet osobomesiacov doktorandov v dennej forme štúdia spolu</t>
  </si>
  <si>
    <t>Priemerný mesačný náklad na doktoranda v dennej forme štúdia</t>
  </si>
  <si>
    <t>zmena!</t>
  </si>
  <si>
    <t>zmenené zdroje</t>
  </si>
  <si>
    <t>Názov verejnej vysokej školy:   Trnavská univerzita so sídlom v Trnave
Názov fakulty:  -----</t>
  </si>
  <si>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</si>
  <si>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</si>
  <si>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</si>
  <si>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</si>
  <si>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</si>
  <si>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 xml:space="preserve">Slovak Aid -SAMRS-Budovanie kapacít zdravotníckych pracovníkov v regióne v Kwale pre zachovania zdravia kenskej populácie dohľadom nad výskytom infekčných ochorení </t>
  </si>
  <si>
    <t>SAIA-CEEPUS III-Zmluva o sopupráci pri zabezpečení mobilít CEEPUS-CIII-HU-0803-06-18 19</t>
  </si>
  <si>
    <t>Universitatea Babes-Bolyai-Erasmus+ Strenghtening public health research capacity to inform evidence based policies in Tunisia-Erasmus+-586291-EPP-1-2017-1-RO-EPPKA2-CBHE-JP</t>
  </si>
  <si>
    <t xml:space="preserve">University od West Attica
Agiou Spyridones 28, Aigaleo-Greece-Erasmus+-Educating Vaccination Competence -2018-l-EL01-KA203-047691 </t>
  </si>
  <si>
    <t>Universitair Ziekenhuis Antwerpen   -FP7-HEALTH-2013-INNOVATION-1 - Collaborative European Neuro Trauma Effectiveness Research in TBI</t>
  </si>
  <si>
    <t>ACADEMISCH ZIEKENHUIS GRONINGEN (UMCG)   - H2020-SC1-2018-Single-Stage-RTD - Scaling-up NCD Interventions in South East Asia’ - SUNI-SEA</t>
  </si>
  <si>
    <t>Výdavky na štipendiá doktorandov za rok 2019 súhlasia s kódom CRŠ 12,16 a 13 podľa obdobia nároku štipendia za 1-12/2019.</t>
  </si>
  <si>
    <t>Výdavky na sociálne štipendiá za rok 2019 súhlasia s kódom CRŠ 1 podľa obdobia vyplatenia sociálneho štipendia za 1-12/2019.</t>
  </si>
  <si>
    <t>Študenti, ktorí majú praktickú výučbu vo Fakultnej nemocnici v Trnave sa v zmluvnom zariadení aj stravujú a za rok 2019 bolo vydaných 780 jedál.</t>
  </si>
  <si>
    <t>APVV-SAV doc.Marinčák "Cyrilské písomníctvo na Slovensku do konca 18.storočia."</t>
  </si>
  <si>
    <t xml:space="preserve"> SAV - prof.Lichner ,,Židovsko-kresťanské štúdiá na Teologickej fakulte TU v Trnave v spolupráci s historuckým ústavom SAV</t>
  </si>
  <si>
    <t>APVV-Univerzita Komenského doc.Špajdel: "Autizmus vo svetle emočných,kognitívnych a biologických kontextov"</t>
  </si>
  <si>
    <t>APVV  SAV doc.Juríková: "Zanedbané súvislovsti. Príležitostné žánre v slovenskej literatúre v 16. - 18. storočí"</t>
  </si>
  <si>
    <t>APVV UCM dr. Sipekiová "Vedomosti Nitrianskej stolice M.Bela (interpretácia a aplikácia)"</t>
  </si>
  <si>
    <t>Pamiatkový úrad BA - tlač publikácie Gojdič</t>
  </si>
  <si>
    <t>UNIVERSIDAD DE VALENCIA, Erasmus+, Persist_EU</t>
  </si>
  <si>
    <t>Mesto Trnava - Zmluva o poskytnutí finančnej dotácie na projekt: Zdravotne znevýhodnené deti objavujú svet      č.zmluvy: 1299/2019      riešiteľ: dr.Vaško</t>
  </si>
  <si>
    <t>GRANT č. 001/18_TK: Technika hrou od základných škôl III. (Nadácia Volkswagen Slovakia)</t>
  </si>
  <si>
    <t>GRANT č. 003/19_THZS_S: Technika hrou od základných škôl IV. (Nadácia Volkswagen Slovakia)</t>
  </si>
  <si>
    <t>ISKYPE 2016-1-ASK01-KA201-022549-TU (koordinátor: Dr.Josef Raabe Slovensko)</t>
  </si>
  <si>
    <t>INTERREG Danube Transnational Programme: Managing and restoring aquatic Ecological corridors for migrator fish species in the danube river basin - MEASURES   DTP2-038-2.3</t>
  </si>
  <si>
    <t>ERASMUS+ Programme:  Disentangling Inclusion in Primary Physical Education - DIPPE  2018-1-LU01-KA201-037316</t>
  </si>
  <si>
    <t xml:space="preserve">VIA University College Denmark: Reform of Early Childhood Education in Eastern Europe - REFEE    </t>
  </si>
  <si>
    <t>APVV-17-0489 so SAV: Poetika textu a poetika udalosti v novodobej slovenskej literatúre 18.-21. storočia       riešiteľ: prof. Bíllik</t>
  </si>
  <si>
    <t>68a</t>
  </si>
  <si>
    <t xml:space="preserve"> - príspevok na rekreácie (účet 527006)</t>
  </si>
  <si>
    <t>vložený účet 527006 príspevok na rekreácie</t>
  </si>
  <si>
    <t>Názov verejnej vysokej školy:    Trnavská univerzita so sídlom v Trnave
Názov fakulty:   -----</t>
  </si>
  <si>
    <r>
      <t>tvorba fondu z dotácie je povolená za rok 2019 (</t>
    </r>
    <r>
      <rPr>
        <b/>
        <sz val="11"/>
        <color rgb="FFFF0000"/>
        <rFont val="Times New Roman"/>
        <family val="1"/>
        <charset val="238"/>
      </rPr>
      <t>R8_SH</t>
    </r>
    <r>
      <rPr>
        <sz val="11"/>
        <color rgb="FFFF0000"/>
        <rFont val="Times New Roman"/>
        <family val="1"/>
        <charset val="238"/>
      </rPr>
      <t>)</t>
    </r>
  </si>
  <si>
    <r>
      <t>Účty v Štátnej pokladnici spolu [SUM(R2:R</t>
    </r>
    <r>
      <rPr>
        <b/>
        <sz val="12"/>
        <color rgb="FFFF0000"/>
        <rFont val="Times New Roman"/>
        <family val="1"/>
        <charset val="238"/>
      </rPr>
      <t>17</t>
    </r>
    <r>
      <rPr>
        <b/>
        <sz val="12"/>
        <rFont val="Times New Roman"/>
        <family val="1"/>
        <charset val="238"/>
      </rPr>
      <t>)]</t>
    </r>
  </si>
  <si>
    <t>do súčtu doplnený R17 - ostatné bankové účty</t>
  </si>
  <si>
    <t>SK70 8180 0000 0070 0052 8106</t>
  </si>
  <si>
    <t>SK42 8180 0000 0070 0027 0299</t>
  </si>
  <si>
    <t>SK14 8180 0000 0070 0006 5551</t>
  </si>
  <si>
    <t>SK05 8180 0000 0070 0006 5519</t>
  </si>
  <si>
    <t>SK36 8180 0000 0070 0006 5543</t>
  </si>
  <si>
    <t>SK88 0200 0000 0029 3873 3255                      SK90 0200 0000 0018 0217 0057                  SK83 0200 0000 0018 0247 8158</t>
  </si>
  <si>
    <t>Zabezpečenie prevádzky špecifického pracoviska v Keni</t>
  </si>
  <si>
    <t>-----</t>
  </si>
  <si>
    <t>V riadku 56 sú znížené náklady za rok 2019 oproti tabuľke č.6 o rozdiel zostatku nevyčerpaných dovoleniek rokov 2018 a 2019 v  čiastke -462,65 Eur.</t>
  </si>
  <si>
    <t>Ministerstvo kultúry SR, Fond na podporu umenia: Budovanie knižničného fondu univerzitnej knižnice TU</t>
  </si>
  <si>
    <t>1c</t>
  </si>
  <si>
    <t>1d</t>
  </si>
  <si>
    <t>1e</t>
  </si>
  <si>
    <t>1f</t>
  </si>
  <si>
    <t>1g</t>
  </si>
  <si>
    <t>1h</t>
  </si>
  <si>
    <t>Mesto Trnava-8.1.1.3: SOCIÁLNA STAROSTLIVOSŤ-Prvé centrum HIV prevencie v meste Trnava - 1784/2019</t>
  </si>
  <si>
    <t>SAAIC-národná agentúra: Mobility študentov a zamestnancov vysokých škôl</t>
  </si>
  <si>
    <t>3c</t>
  </si>
  <si>
    <t>3d</t>
  </si>
  <si>
    <t>3e</t>
  </si>
  <si>
    <t>3f</t>
  </si>
  <si>
    <t>3g</t>
  </si>
  <si>
    <t>Erazmus + SAAIC-národná agentúra: Mobility študentov a zamestnancov vysokých škôl</t>
  </si>
  <si>
    <t>Asociácia univerzít tretieho veku na Slovensku: Realizácia aktivity podporujúce a rozvýjajúce iniciatívu "Age friendly cities"</t>
  </si>
  <si>
    <t>Vyplatené štipendiá na riadku 17- iné nezaradené boli čerpané hlavne na podporu rozvoja fakulty a univerzity, šírenie dobrého mena univerzity, účasť študentov na výstavách, veľtrhoch, organizovaní fakultných a univerzitných podujatí, spolupráca na organizovaní konferencií, organizácia návštev zahraničných študentov na univerzite, spolupráca na dni otvorených dverí, príprava materiálov na e-learningové kurzy a pod.</t>
  </si>
  <si>
    <t>Rozdiel mzdových nákladov a účtu 521 v tabuľke 5 predstavuje rozdiel zostatku nevyčerpaných dovoleniek rokov 2018 a 2019 znížením nákladov v čiastke -462,65 Eur.</t>
  </si>
  <si>
    <r>
      <t xml:space="preserve"> - štipendiá z vlastných zdrojov (549 007-010, 549 019, 549 020,</t>
    </r>
    <r>
      <rPr>
        <sz val="12"/>
        <color rgb="FFFF0000"/>
        <rFont val="Times New Roman"/>
        <family val="1"/>
        <charset val="238"/>
      </rPr>
      <t xml:space="preserve"> 549 022</t>
    </r>
    <r>
      <rPr>
        <sz val="12"/>
        <color theme="1"/>
        <rFont val="Times New Roman"/>
        <family val="1"/>
      </rPr>
      <t xml:space="preserve">) </t>
    </r>
  </si>
  <si>
    <t>Visegrad grant č. 21730060 projekt: Registrácia cirkví a náboženských spoločností</t>
  </si>
  <si>
    <t>V riadku 6 stĺpec B je uvedená poskytnutá dotácia v roku 2019 vo výške 182 774,02 Eur: z toho 16 324,- Eur bola použitá na náklady zmluvných zariadení, 144 103,- Eur na ubytovanie študentov vo vlastnom ŠD, 20 391,- Eur predstavuje mzdy a odvody za ŠJ, účelová dotácia príspevok na rekreáciu ŠD 844,80 Eur a účelová dotácia príspevok na rekreáciu ŠJ 1 111,22 Eur. Skutočné výnosy ŠD z dotácie štátneho rozpočtu v účtovnej triede 6 bez zmluvných zariadení predstavuje sumu  145 057,47 Eur. Hospodársky výsledok ŠD za hlavnú činnosť za rok 2019 je zisk 33,56 Eur.</t>
  </si>
  <si>
    <r>
      <t xml:space="preserve">- tvorba fondu z odpisov (účet 413 116, </t>
    </r>
    <r>
      <rPr>
        <sz val="12"/>
        <color rgb="FFFF0000"/>
        <rFont val="Times New Roman"/>
        <family val="1"/>
        <charset val="238"/>
      </rPr>
      <t>413 916</t>
    </r>
    <r>
      <rPr>
        <sz val="12"/>
        <rFont val="Times New Roman"/>
        <family val="1"/>
      </rPr>
      <t>)</t>
    </r>
  </si>
  <si>
    <t xml:space="preserve">SK35 8180 0000 0070 0024 1228                  SK42 8180 0000 0070 0024 1199                      SK85 8180 0000 0070 0024 1201                    SK13 8180 0000 0070 0024 1236                    SK88 8180 0000 0070 0024 1244                    SK33 8180 0000 0070 0006 5500                 </t>
  </si>
  <si>
    <t>SK77 8180 0000 0070 0028 7808                    SK29 8180 0000 0070 0057 8023</t>
  </si>
  <si>
    <t>Návrh na prídel do štipendijného fondu je nižší o 11 641,59 Eur porovnaním s riadkom 13 z dôvodu preúčtovania výnosov budúcich období navýšením výnosov v roku 2019 v sume 58 207,95 Eur. Tieto isté výnosy sú však zahrnuté aj v roku 2018 a o túto sumu neboli výnosy v roku 2018 znížené a tak štipendijný fond bol vytvorený z tejto sumy v roku 2018. V roku 2019 sa fond už nevytváral nakoľko by prišlo k duplicite tvorby fondu. Tento postup bol schválený audítorom.</t>
  </si>
  <si>
    <t>Rozdiel na ÚHK 691 v roku 2019 v porovnaní s T1_R14 predstavuje časové rozlíšenie výnosov v celkovej výške                  - 42 993,75 Eur nasledovne:
a) na stravovaní študentov a doktorandov sú navýšené výnosy o zostatok výnosov z roku 2018 vo výške +4 787,33 Eur a zároveň sú znížené výnosy o zostatok výnosov z roku 2019 vo výške -37 463,43 Eur,
b) na šport, kultúru a UPC sú navýšené výnosy o zostatok z roku 2018 vo výške +1 890,43 Eur a zároveň znížené výnosy o zostatok dotácie z roku 2019 vo výške  -12 208,08 Eur.</t>
  </si>
  <si>
    <t>zostatkový účet VVŠ</t>
  </si>
  <si>
    <t xml:space="preserve">SK97 8180 0000 0070 0013 3024 </t>
  </si>
  <si>
    <t>SK40 8180 0000 0070 0024 1041</t>
  </si>
  <si>
    <t>V tabuľke je doplnený riadok 2a - zostatkový účet VVŠ, ktorý zároveň slúži aj ako distribučný účet pre poskytovanie dotácie z MŠVVaŠ SR.</t>
  </si>
  <si>
    <t>Vo výkaze FIN1-12 na zdrojoch 131H, 131I a 111 predstavujú kapitálové výdavky 689 304,67 Eur, z toho 153 404,67 Eur predstavuje čerpanie prostredníctvom fondu reprodukcie (stĺpec A, C a F tabuľky).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</si>
</sst>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S_k_-;\-* #,##0.00\ _S_k_-;_-* &quot;-&quot;??\ _S_k_-;_-@_-"/>
    <numFmt numFmtId="165" formatCode="#,##0_ ;[Red]\-#,##0\ "/>
    <numFmt numFmtId="166" formatCode="#,##0.00_ ;[Red]\-#,##0.00\ "/>
    <numFmt numFmtId="167" formatCode="_-* #,##0\ _S_k_-;\-* #,##0\ _S_k_-;_-* &quot;-&quot;??\ _S_k_-;_-@_-"/>
    <numFmt numFmtId="168" formatCode="#,##0.0"/>
  </numFmts>
  <fonts count="131"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u/>
      <sz val="14"/>
      <name val="Times New Roman"/>
      <family val="1"/>
      <charset val="238"/>
    </font>
    <font>
      <b/>
      <sz val="11"/>
      <name val="Times New Roman"/>
      <family val="1"/>
    </font>
    <font>
      <b/>
      <sz val="10"/>
      <color indexed="8"/>
      <name val="Times New Roman"/>
      <family val="1"/>
      <charset val="238"/>
    </font>
    <font>
      <b/>
      <sz val="14"/>
      <color indexed="10"/>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8"/>
      <color indexed="81"/>
      <name val="Tahoma"/>
      <family val="2"/>
      <charset val="238"/>
    </font>
    <font>
      <b/>
      <sz val="8"/>
      <color indexed="81"/>
      <name val="Tahoma"/>
      <family val="2"/>
      <charset val="238"/>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b/>
      <u/>
      <sz val="12"/>
      <color theme="1"/>
      <name val="Times New Roman"/>
      <family val="1"/>
      <charset val="238"/>
    </font>
    <font>
      <strike/>
      <sz val="12"/>
      <color theme="1"/>
      <name val="Times New Roman"/>
      <family val="1"/>
      <charset val="238"/>
    </font>
    <font>
      <i/>
      <sz val="11"/>
      <color theme="1"/>
      <name val="Times New Roman"/>
      <family val="1"/>
      <charset val="238"/>
    </font>
    <font>
      <b/>
      <i/>
      <sz val="11"/>
      <color theme="1"/>
      <name val="Times New Roman"/>
      <family val="1"/>
      <charset val="238"/>
    </font>
    <font>
      <strike/>
      <sz val="12"/>
      <color rgb="FFFF0000"/>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i/>
      <sz val="12"/>
      <color rgb="FFFF0000"/>
      <name val="Times New Roman"/>
      <family val="1"/>
      <charset val="238"/>
    </font>
    <font>
      <sz val="8"/>
      <color rgb="FFFF0000"/>
      <name val="Arial"/>
      <family val="2"/>
      <charset val="238"/>
    </font>
    <font>
      <b/>
      <sz val="10"/>
      <color indexed="12"/>
      <name val="Arial"/>
      <family val="2"/>
      <charset val="238"/>
    </font>
    <font>
      <sz val="10"/>
      <name val="Arial"/>
      <charset val="238"/>
    </font>
    <font>
      <sz val="11"/>
      <color rgb="FFFF0000"/>
      <name val="Times New Roman"/>
      <family val="1"/>
      <charset val="238"/>
    </font>
    <font>
      <b/>
      <sz val="11"/>
      <color rgb="FFFF0000"/>
      <name val="Times New Roman"/>
      <family val="1"/>
      <charset val="238"/>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19">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164" fontId="2" fillId="0" borderId="0" applyFont="0" applyFill="0" applyBorder="0" applyAlignment="0" applyProtection="0"/>
    <xf numFmtId="164" fontId="20"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2"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0" applyNumberFormat="0" applyFill="0" applyBorder="0" applyAlignment="0" applyProtection="0"/>
    <xf numFmtId="0" fontId="6" fillId="0" borderId="0" applyNumberFormat="0" applyFill="0" applyBorder="0" applyAlignment="0" applyProtection="0">
      <alignment vertical="top"/>
      <protection locked="0"/>
    </xf>
    <xf numFmtId="0" fontId="51" fillId="21" borderId="5" applyNumberFormat="0" applyAlignment="0" applyProtection="0"/>
    <xf numFmtId="0" fontId="52" fillId="7" borderId="1" applyNumberFormat="0" applyAlignment="0" applyProtection="0"/>
    <xf numFmtId="0" fontId="53" fillId="0" borderId="6" applyNumberFormat="0" applyFill="0" applyAlignment="0" applyProtection="0"/>
    <xf numFmtId="0" fontId="54" fillId="22" borderId="0" applyNumberFormat="0" applyBorder="0" applyAlignment="0" applyProtection="0"/>
    <xf numFmtId="0" fontId="20" fillId="0" borderId="0"/>
    <xf numFmtId="0" fontId="81" fillId="0" borderId="0"/>
    <xf numFmtId="0" fontId="20" fillId="0" borderId="0"/>
    <xf numFmtId="0" fontId="20" fillId="0" borderId="0"/>
    <xf numFmtId="0" fontId="64" fillId="0" borderId="0"/>
    <xf numFmtId="0" fontId="24" fillId="0" borderId="0"/>
    <xf numFmtId="0" fontId="55" fillId="0" borderId="0"/>
    <xf numFmtId="0" fontId="45" fillId="23" borderId="7" applyNumberFormat="0" applyFont="0" applyAlignment="0" applyProtection="0"/>
    <xf numFmtId="0" fontId="56" fillId="20" borderId="8" applyNumberFormat="0" applyAlignment="0" applyProtection="0"/>
    <xf numFmtId="4" fontId="15" fillId="22" borderId="9" applyNumberFormat="0" applyProtection="0">
      <alignment vertical="center"/>
    </xf>
    <xf numFmtId="4" fontId="16" fillId="24" borderId="9" applyNumberFormat="0" applyProtection="0">
      <alignment vertical="center"/>
    </xf>
    <xf numFmtId="4" fontId="15" fillId="24" borderId="9" applyNumberFormat="0" applyProtection="0">
      <alignment horizontal="left" vertical="center" indent="1"/>
    </xf>
    <xf numFmtId="0" fontId="15" fillId="24" borderId="9" applyNumberFormat="0" applyProtection="0">
      <alignment horizontal="left" vertical="top" indent="1"/>
    </xf>
    <xf numFmtId="4" fontId="17" fillId="3" borderId="9" applyNumberFormat="0" applyProtection="0">
      <alignment horizontal="right" vertical="center"/>
    </xf>
    <xf numFmtId="4" fontId="17" fillId="9" borderId="9" applyNumberFormat="0" applyProtection="0">
      <alignment horizontal="right" vertical="center"/>
    </xf>
    <xf numFmtId="4" fontId="17" fillId="17" borderId="9" applyNumberFormat="0" applyProtection="0">
      <alignment horizontal="right" vertical="center"/>
    </xf>
    <xf numFmtId="4" fontId="17" fillId="11" borderId="9" applyNumberFormat="0" applyProtection="0">
      <alignment horizontal="right" vertical="center"/>
    </xf>
    <xf numFmtId="4" fontId="17" fillId="15" borderId="9" applyNumberFormat="0" applyProtection="0">
      <alignment horizontal="right" vertical="center"/>
    </xf>
    <xf numFmtId="4" fontId="17" fillId="19" borderId="9" applyNumberFormat="0" applyProtection="0">
      <alignment horizontal="right" vertical="center"/>
    </xf>
    <xf numFmtId="4" fontId="17" fillId="18" borderId="9" applyNumberFormat="0" applyProtection="0">
      <alignment horizontal="right" vertical="center"/>
    </xf>
    <xf numFmtId="4" fontId="17" fillId="25" borderId="9" applyNumberFormat="0" applyProtection="0">
      <alignment horizontal="right" vertical="center"/>
    </xf>
    <xf numFmtId="4" fontId="17" fillId="10" borderId="9" applyNumberFormat="0" applyProtection="0">
      <alignment horizontal="right" vertical="center"/>
    </xf>
    <xf numFmtId="4" fontId="15" fillId="26" borderId="10" applyNumberFormat="0" applyProtection="0">
      <alignment horizontal="left" vertical="center" indent="1"/>
    </xf>
    <xf numFmtId="4" fontId="17" fillId="27" borderId="0" applyNumberFormat="0" applyProtection="0">
      <alignment horizontal="left" vertical="center" indent="1"/>
    </xf>
    <xf numFmtId="4" fontId="18" fillId="28" borderId="0" applyNumberFormat="0" applyProtection="0">
      <alignment horizontal="left" vertical="center" indent="1"/>
    </xf>
    <xf numFmtId="4" fontId="17" fillId="29" borderId="9" applyNumberFormat="0" applyProtection="0">
      <alignment horizontal="right" vertical="center"/>
    </xf>
    <xf numFmtId="4" fontId="19" fillId="27" borderId="0" applyNumberFormat="0" applyProtection="0">
      <alignment horizontal="left" vertical="center" indent="1"/>
    </xf>
    <xf numFmtId="4" fontId="19" fillId="30" borderId="0" applyNumberFormat="0" applyProtection="0">
      <alignment horizontal="left" vertical="center" indent="1"/>
    </xf>
    <xf numFmtId="0" fontId="20" fillId="28" borderId="9" applyNumberFormat="0" applyProtection="0">
      <alignment horizontal="left" vertical="center" indent="1"/>
    </xf>
    <xf numFmtId="0" fontId="20" fillId="28" borderId="9" applyNumberFormat="0" applyProtection="0">
      <alignment horizontal="left" vertical="top" indent="1"/>
    </xf>
    <xf numFmtId="0" fontId="20" fillId="30" borderId="9" applyNumberFormat="0" applyProtection="0">
      <alignment horizontal="left" vertical="center" indent="1"/>
    </xf>
    <xf numFmtId="0" fontId="20" fillId="30" borderId="9" applyNumberFormat="0" applyProtection="0">
      <alignment horizontal="left" vertical="top" indent="1"/>
    </xf>
    <xf numFmtId="0" fontId="20" fillId="31" borderId="9" applyNumberFormat="0" applyProtection="0">
      <alignment horizontal="left" vertical="center" indent="1"/>
    </xf>
    <xf numFmtId="0" fontId="20" fillId="31" borderId="9" applyNumberFormat="0" applyProtection="0">
      <alignment horizontal="left" vertical="top" indent="1"/>
    </xf>
    <xf numFmtId="0" fontId="20" fillId="32" borderId="9" applyNumberFormat="0" applyProtection="0">
      <alignment horizontal="left" vertical="center" indent="1"/>
    </xf>
    <xf numFmtId="0" fontId="20" fillId="32" borderId="9" applyNumberFormat="0" applyProtection="0">
      <alignment horizontal="left" vertical="top" indent="1"/>
    </xf>
    <xf numFmtId="4" fontId="15" fillId="30" borderId="0" applyNumberFormat="0" applyProtection="0">
      <alignment horizontal="left" vertical="center" indent="1"/>
    </xf>
    <xf numFmtId="4" fontId="17" fillId="33" borderId="9" applyNumberFormat="0" applyProtection="0">
      <alignment vertical="center"/>
    </xf>
    <xf numFmtId="4" fontId="21" fillId="33" borderId="9" applyNumberFormat="0" applyProtection="0">
      <alignment vertical="center"/>
    </xf>
    <xf numFmtId="4" fontId="17" fillId="33" borderId="9" applyNumberFormat="0" applyProtection="0">
      <alignment horizontal="left" vertical="center" indent="1"/>
    </xf>
    <xf numFmtId="0" fontId="17" fillId="33" borderId="9" applyNumberFormat="0" applyProtection="0">
      <alignment horizontal="left" vertical="top" indent="1"/>
    </xf>
    <xf numFmtId="4" fontId="17" fillId="27" borderId="9" applyNumberFormat="0" applyProtection="0">
      <alignment horizontal="right" vertical="center"/>
    </xf>
    <xf numFmtId="4" fontId="21" fillId="27" borderId="9" applyNumberFormat="0" applyProtection="0">
      <alignment horizontal="right" vertical="center"/>
    </xf>
    <xf numFmtId="4" fontId="17" fillId="29" borderId="9" applyNumberFormat="0" applyProtection="0">
      <alignment horizontal="left" vertical="center" indent="1"/>
    </xf>
    <xf numFmtId="0" fontId="17" fillId="30" borderId="9" applyNumberFormat="0" applyProtection="0">
      <alignment horizontal="left" vertical="top" indent="1"/>
    </xf>
    <xf numFmtId="4" fontId="22" fillId="34" borderId="0" applyNumberFormat="0" applyProtection="0">
      <alignment horizontal="left" vertical="center" indent="1"/>
    </xf>
    <xf numFmtId="4" fontId="23" fillId="27" borderId="9" applyNumberFormat="0" applyProtection="0">
      <alignment horizontal="right" vertical="center"/>
    </xf>
    <xf numFmtId="0" fontId="57" fillId="0" borderId="0" applyNumberFormat="0" applyFill="0" applyBorder="0" applyAlignment="0" applyProtection="0"/>
    <xf numFmtId="0" fontId="58" fillId="0" borderId="11" applyNumberFormat="0" applyFill="0" applyAlignment="0" applyProtection="0"/>
    <xf numFmtId="0" fontId="59" fillId="0" borderId="0" applyNumberForma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164"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1" fillId="0" borderId="0"/>
    <xf numFmtId="0" fontId="128" fillId="0" borderId="0"/>
  </cellStyleXfs>
  <cellXfs count="978">
    <xf numFmtId="0" fontId="0" fillId="0" borderId="0" xfId="0"/>
    <xf numFmtId="0" fontId="4" fillId="0" borderId="0" xfId="0" applyFont="1"/>
    <xf numFmtId="0" fontId="4" fillId="0" borderId="0"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xf numFmtId="0" fontId="5" fillId="0" borderId="0" xfId="0" applyFont="1" applyAlignment="1">
      <alignment horizontal="center" vertical="center" wrapText="1"/>
    </xf>
    <xf numFmtId="49" fontId="4" fillId="0" borderId="0" xfId="0" applyNumberFormat="1" applyFont="1" applyBorder="1"/>
    <xf numFmtId="49" fontId="4" fillId="0" borderId="0" xfId="0" applyNumberFormat="1" applyFont="1" applyAlignment="1">
      <alignment horizontal="left" vertical="center"/>
    </xf>
    <xf numFmtId="0" fontId="3"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49" fontId="4" fillId="0" borderId="13" xfId="0" applyNumberFormat="1" applyFont="1" applyBorder="1" applyAlignment="1">
      <alignment horizontal="left" vertical="center" wrapText="1" indent="1"/>
    </xf>
    <xf numFmtId="49" fontId="3" fillId="0" borderId="13" xfId="0" applyNumberFormat="1" applyFont="1" applyBorder="1" applyAlignment="1">
      <alignment vertical="top" wrapText="1"/>
    </xf>
    <xf numFmtId="0" fontId="3"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horizontal="left" vertical="center" wrapText="1"/>
    </xf>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4" fillId="0" borderId="0" xfId="0" applyFont="1" applyFill="1"/>
    <xf numFmtId="49" fontId="3" fillId="0" borderId="13" xfId="0" applyNumberFormat="1" applyFont="1" applyBorder="1" applyAlignment="1">
      <alignment horizontal="left" vertical="center" wrapText="1" indent="1"/>
    </xf>
    <xf numFmtId="49" fontId="4" fillId="0" borderId="13" xfId="0" applyNumberFormat="1" applyFont="1" applyFill="1" applyBorder="1" applyAlignment="1">
      <alignment horizontal="left" vertical="center" wrapText="1" indent="1"/>
    </xf>
    <xf numFmtId="49" fontId="3" fillId="0" borderId="17"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0" fontId="3"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3" fillId="0" borderId="17" xfId="0" applyFont="1" applyBorder="1" applyAlignment="1">
      <alignment horizontal="left" wrapText="1" indent="1"/>
    </xf>
    <xf numFmtId="0" fontId="4" fillId="0" borderId="0" xfId="0" applyFont="1" applyAlignment="1">
      <alignment horizontal="left" indent="1"/>
    </xf>
    <xf numFmtId="49" fontId="3" fillId="0" borderId="13" xfId="0" applyNumberFormat="1" applyFont="1" applyBorder="1" applyAlignment="1">
      <alignment horizontal="left" vertical="top" wrapText="1" indent="1"/>
    </xf>
    <xf numFmtId="49" fontId="4" fillId="0" borderId="13" xfId="0" applyNumberFormat="1" applyFont="1" applyBorder="1" applyAlignment="1">
      <alignment horizontal="left" vertical="top" wrapText="1" indent="1"/>
    </xf>
    <xf numFmtId="3" fontId="8" fillId="24" borderId="13" xfId="0" applyNumberFormat="1" applyFont="1" applyFill="1" applyBorder="1" applyAlignment="1">
      <alignment horizontal="right" vertical="center" wrapText="1" indent="1"/>
    </xf>
    <xf numFmtId="3" fontId="8" fillId="24" borderId="17" xfId="0" applyNumberFormat="1" applyFont="1" applyFill="1" applyBorder="1" applyAlignment="1">
      <alignment horizontal="righ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0" fontId="8" fillId="24" borderId="14" xfId="0" applyFont="1" applyFill="1" applyBorder="1" applyAlignment="1">
      <alignment horizontal="right" vertical="center" wrapText="1" indent="1"/>
    </xf>
    <xf numFmtId="0" fontId="8" fillId="0" borderId="13"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0" xfId="0" applyFont="1" applyAlignment="1">
      <alignment horizontal="left" vertical="center" wrapText="1" indent="1"/>
    </xf>
    <xf numFmtId="49" fontId="4" fillId="0" borderId="0" xfId="0" applyNumberFormat="1" applyFont="1" applyAlignment="1">
      <alignment vertical="center" wrapText="1"/>
    </xf>
    <xf numFmtId="3" fontId="8" fillId="0" borderId="0" xfId="45" applyNumberFormat="1" applyFont="1" applyBorder="1" applyAlignment="1">
      <alignment vertical="center" wrapText="1"/>
    </xf>
    <xf numFmtId="3" fontId="8" fillId="0" borderId="0" xfId="45" applyNumberFormat="1" applyFont="1" applyBorder="1" applyAlignment="1">
      <alignment horizontal="center" vertical="center" wrapText="1"/>
    </xf>
    <xf numFmtId="3" fontId="9" fillId="0" borderId="0" xfId="45" applyNumberFormat="1"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9" fillId="24" borderId="18" xfId="0" applyFont="1" applyFill="1" applyBorder="1" applyAlignment="1">
      <alignment horizontal="right" vertical="center" wrapText="1" indent="1"/>
    </xf>
    <xf numFmtId="3"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indent="1"/>
    </xf>
    <xf numFmtId="0" fontId="8" fillId="0" borderId="17" xfId="0" applyFont="1" applyBorder="1" applyAlignment="1">
      <alignment horizontal="left" vertical="center" wrapText="1" indent="1"/>
    </xf>
    <xf numFmtId="3" fontId="4" fillId="0" borderId="13"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49" fontId="3" fillId="0" borderId="13" xfId="0" applyNumberFormat="1"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Border="1"/>
    <xf numFmtId="0" fontId="8" fillId="0" borderId="13" xfId="0" applyFont="1" applyBorder="1" applyAlignment="1">
      <alignment horizontal="left" vertical="center" wrapText="1"/>
    </xf>
    <xf numFmtId="0" fontId="8" fillId="0" borderId="13" xfId="0" applyFont="1" applyFill="1" applyBorder="1" applyAlignment="1">
      <alignment horizontal="left" vertical="center" wrapText="1" indent="1"/>
    </xf>
    <xf numFmtId="0" fontId="9" fillId="0" borderId="0" xfId="0" applyFont="1"/>
    <xf numFmtId="1" fontId="4" fillId="0" borderId="13" xfId="0" applyNumberFormat="1" applyFont="1" applyFill="1" applyBorder="1" applyAlignment="1">
      <alignment horizontal="center" vertical="center" wrapText="1"/>
    </xf>
    <xf numFmtId="49" fontId="8" fillId="0" borderId="17" xfId="0" applyNumberFormat="1" applyFont="1" applyFill="1" applyBorder="1" applyAlignment="1">
      <alignment horizontal="left" vertical="center" wrapText="1" indent="1"/>
    </xf>
    <xf numFmtId="49" fontId="8" fillId="0" borderId="13" xfId="0" applyNumberFormat="1" applyFont="1" applyBorder="1" applyAlignment="1">
      <alignment vertical="center" wrapText="1"/>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13" xfId="45" applyFont="1" applyBorder="1" applyAlignment="1">
      <alignment horizontal="center" vertical="center" wrapText="1"/>
    </xf>
    <xf numFmtId="3" fontId="9" fillId="0" borderId="13" xfId="45" applyNumberFormat="1" applyFont="1" applyBorder="1" applyAlignment="1">
      <alignment horizontal="center" vertical="center" wrapText="1"/>
    </xf>
    <xf numFmtId="0" fontId="8" fillId="0" borderId="14" xfId="45" applyFont="1" applyBorder="1" applyAlignment="1">
      <alignment horizontal="center" vertical="center" wrapText="1"/>
    </xf>
    <xf numFmtId="3" fontId="9" fillId="0" borderId="15" xfId="45" applyNumberFormat="1" applyFont="1" applyBorder="1" applyAlignment="1">
      <alignment vertical="center" wrapText="1"/>
    </xf>
    <xf numFmtId="3" fontId="9" fillId="0" borderId="14" xfId="45" applyNumberFormat="1" applyFont="1" applyBorder="1" applyAlignment="1">
      <alignment horizontal="center" vertical="center" wrapText="1"/>
    </xf>
    <xf numFmtId="3" fontId="9" fillId="0" borderId="16" xfId="45"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3" xfId="0" applyFont="1" applyBorder="1" applyAlignment="1">
      <alignment horizontal="left" vertical="center" wrapText="1" indent="1"/>
    </xf>
    <xf numFmtId="0" fontId="9" fillId="0" borderId="13" xfId="0" applyFont="1" applyBorder="1" applyAlignment="1">
      <alignment horizontal="center" vertical="center" wrapText="1"/>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indent="1"/>
    </xf>
    <xf numFmtId="49" fontId="9" fillId="0" borderId="13" xfId="0" applyNumberFormat="1" applyFont="1" applyBorder="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9" fillId="0" borderId="0" xfId="0" applyFont="1" applyFill="1" applyAlignment="1">
      <alignment horizontal="left" vertical="center" wrapText="1" indent="3"/>
    </xf>
    <xf numFmtId="0" fontId="9" fillId="0" borderId="0" xfId="0" applyFont="1" applyFill="1" applyAlignment="1">
      <alignment horizontal="left" vertical="center" wrapText="1" indent="2"/>
    </xf>
    <xf numFmtId="0" fontId="3" fillId="0" borderId="20" xfId="0" applyFont="1" applyBorder="1" applyAlignment="1">
      <alignment horizontal="center" vertical="center" wrapText="1"/>
    </xf>
    <xf numFmtId="0" fontId="34" fillId="0" borderId="0" xfId="0" applyFont="1" applyBorder="1"/>
    <xf numFmtId="0" fontId="4" fillId="0" borderId="0" xfId="0" applyFont="1" applyFill="1" applyAlignment="1">
      <alignment vertical="center" wrapText="1"/>
    </xf>
    <xf numFmtId="0" fontId="0" fillId="0" borderId="0" xfId="0" applyFill="1"/>
    <xf numFmtId="0" fontId="31" fillId="0" borderId="0" xfId="0" applyFont="1" applyFill="1" applyAlignment="1">
      <alignment vertical="center" wrapText="1"/>
    </xf>
    <xf numFmtId="0" fontId="3" fillId="0" borderId="22" xfId="0" applyFont="1" applyBorder="1" applyAlignment="1">
      <alignment vertical="center" wrapText="1"/>
    </xf>
    <xf numFmtId="0" fontId="9" fillId="35" borderId="14" xfId="0" applyFont="1" applyFill="1" applyBorder="1" applyAlignment="1">
      <alignment horizontal="left" vertical="center" wrapText="1" indent="1"/>
    </xf>
    <xf numFmtId="0" fontId="37" fillId="0" borderId="0" xfId="0" applyFont="1"/>
    <xf numFmtId="0" fontId="8" fillId="0" borderId="23" xfId="0" applyFont="1" applyFill="1" applyBorder="1" applyAlignment="1">
      <alignment horizontal="center" vertical="center" wrapText="1"/>
    </xf>
    <xf numFmtId="0" fontId="8" fillId="0" borderId="0" xfId="0" applyFont="1" applyFill="1" applyAlignment="1">
      <alignment vertical="center" wrapText="1"/>
    </xf>
    <xf numFmtId="49" fontId="10" fillId="0" borderId="0" xfId="0" applyNumberFormat="1" applyFont="1" applyAlignment="1">
      <alignment horizontal="left" vertical="center" wrapText="1" indent="1"/>
    </xf>
    <xf numFmtId="49" fontId="9" fillId="0" borderId="13" xfId="0" applyNumberFormat="1" applyFont="1" applyFill="1" applyBorder="1" applyAlignment="1">
      <alignment horizontal="left" vertical="center" wrapText="1" indent="1"/>
    </xf>
    <xf numFmtId="0" fontId="0" fillId="0" borderId="0" xfId="0" applyAlignment="1">
      <alignment wrapText="1"/>
    </xf>
    <xf numFmtId="0" fontId="9"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49" fontId="4" fillId="0" borderId="0" xfId="0" applyNumberFormat="1" applyFont="1" applyAlignment="1">
      <alignment horizontal="left" wrapText="1"/>
    </xf>
    <xf numFmtId="0" fontId="4" fillId="0" borderId="0" xfId="0" applyFont="1" applyAlignment="1">
      <alignment horizontal="justify"/>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49" fontId="4" fillId="0" borderId="0" xfId="0" applyNumberFormat="1" applyFont="1" applyAlignment="1">
      <alignment horizontal="left" wrapText="1" indent="1"/>
    </xf>
    <xf numFmtId="0" fontId="4" fillId="0" borderId="0" xfId="0" applyFont="1" applyAlignment="1">
      <alignment vertical="center"/>
    </xf>
    <xf numFmtId="0" fontId="0" fillId="0" borderId="0" xfId="0" applyAlignment="1">
      <alignment vertical="center"/>
    </xf>
    <xf numFmtId="0" fontId="26" fillId="0" borderId="0" xfId="0" applyFont="1" applyBorder="1" applyAlignment="1">
      <alignment vertical="center"/>
    </xf>
    <xf numFmtId="0" fontId="3" fillId="0" borderId="15" xfId="0" applyFont="1" applyFill="1" applyBorder="1" applyAlignment="1">
      <alignment horizontal="center" vertical="center" wrapText="1"/>
    </xf>
    <xf numFmtId="0" fontId="26" fillId="35" borderId="14" xfId="0" applyFont="1" applyFill="1" applyBorder="1" applyAlignment="1">
      <alignment horizontal="left" vertical="center" wrapText="1" indent="1"/>
    </xf>
    <xf numFmtId="0" fontId="9" fillId="35" borderId="26" xfId="0" applyFont="1" applyFill="1" applyBorder="1" applyAlignment="1">
      <alignment horizontal="left" vertical="center" wrapText="1" indent="1"/>
    </xf>
    <xf numFmtId="167" fontId="4" fillId="35" borderId="13" xfId="27" applyNumberFormat="1" applyFont="1" applyFill="1" applyBorder="1" applyAlignment="1">
      <alignment horizontal="right" vertical="center" wrapText="1" indent="1"/>
    </xf>
    <xf numFmtId="167" fontId="4" fillId="37" borderId="13" xfId="27" applyNumberFormat="1" applyFont="1" applyFill="1" applyBorder="1" applyAlignment="1">
      <alignment horizontal="right" vertical="center" wrapText="1" indent="1"/>
    </xf>
    <xf numFmtId="3" fontId="8" fillId="24" borderId="20" xfId="0" applyNumberFormat="1" applyFont="1" applyFill="1" applyBorder="1" applyAlignment="1">
      <alignment horizontal="right" vertical="center" wrapText="1" indent="1"/>
    </xf>
    <xf numFmtId="3" fontId="8" fillId="24" borderId="28" xfId="0" applyNumberFormat="1" applyFont="1" applyFill="1" applyBorder="1" applyAlignment="1">
      <alignment horizontal="right" vertical="center" wrapText="1" indent="1"/>
    </xf>
    <xf numFmtId="0" fontId="81" fillId="0" borderId="0" xfId="41"/>
    <xf numFmtId="0" fontId="11" fillId="0" borderId="13" xfId="0" applyFont="1" applyFill="1" applyBorder="1" applyAlignment="1">
      <alignment horizontal="left" vertical="center" wrapText="1" indent="1"/>
    </xf>
    <xf numFmtId="0" fontId="9" fillId="32" borderId="15" xfId="0" applyFont="1" applyFill="1" applyBorder="1" applyAlignment="1">
      <alignment vertical="center" wrapTex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4" applyFont="1" applyAlignment="1">
      <alignment vertical="center" wrapText="1"/>
    </xf>
    <xf numFmtId="0" fontId="8" fillId="0" borderId="0" xfId="44" applyFont="1" applyAlignment="1">
      <alignment horizontal="center" vertical="center" wrapText="1"/>
    </xf>
    <xf numFmtId="0" fontId="0" fillId="0" borderId="0" xfId="0" applyNumberFormat="1" applyAlignment="1">
      <alignment vertical="center" wrapText="1"/>
    </xf>
    <xf numFmtId="166" fontId="63" fillId="37" borderId="13" xfId="76" quotePrefix="1" applyNumberFormat="1" applyFont="1" applyFill="1" applyBorder="1" applyAlignment="1" applyProtection="1">
      <alignment horizontal="left" vertical="center" wrapText="1" indent="1"/>
      <protection locked="0"/>
    </xf>
    <xf numFmtId="166" fontId="62" fillId="37" borderId="13" xfId="84" quotePrefix="1" applyNumberFormat="1" applyFont="1" applyFill="1" applyBorder="1" applyAlignment="1" applyProtection="1">
      <alignment horizontal="left" vertical="center" wrapText="1" indent="1"/>
      <protection locked="0"/>
    </xf>
    <xf numFmtId="166" fontId="62" fillId="37" borderId="13" xfId="83" quotePrefix="1" applyNumberFormat="1" applyFont="1" applyFill="1" applyBorder="1" applyProtection="1">
      <alignment horizontal="left" vertical="center" indent="1"/>
      <protection locked="0"/>
    </xf>
    <xf numFmtId="0" fontId="9" fillId="0" borderId="13" xfId="0" applyFont="1" applyBorder="1"/>
    <xf numFmtId="166" fontId="63" fillId="37" borderId="13" xfId="51" quotePrefix="1" applyNumberFormat="1" applyFont="1" applyFill="1" applyBorder="1">
      <alignment horizontal="left" vertical="center" indent="1"/>
    </xf>
    <xf numFmtId="166" fontId="63" fillId="37" borderId="13" xfId="51" applyNumberFormat="1" applyFont="1" applyFill="1" applyBorder="1">
      <alignment horizontal="left" vertical="center" indent="1"/>
    </xf>
    <xf numFmtId="166" fontId="62" fillId="37" borderId="13" xfId="83" applyNumberFormat="1" applyFont="1" applyFill="1" applyBorder="1" applyAlignment="1" applyProtection="1">
      <alignment vertical="center"/>
      <protection locked="0"/>
    </xf>
    <xf numFmtId="166" fontId="63" fillId="37" borderId="13" xfId="83" quotePrefix="1" applyNumberFormat="1" applyFont="1" applyFill="1" applyBorder="1" applyProtection="1">
      <alignment horizontal="left" vertical="center" indent="1"/>
      <protection locked="0"/>
    </xf>
    <xf numFmtId="166" fontId="62" fillId="37" borderId="13" xfId="84" applyNumberFormat="1" applyFont="1" applyFill="1" applyBorder="1" applyAlignment="1" applyProtection="1">
      <alignment horizontal="left" vertical="center" wrapText="1" indent="1"/>
      <protection locked="0"/>
    </xf>
    <xf numFmtId="49" fontId="9" fillId="0" borderId="20" xfId="42" applyNumberFormat="1" applyFont="1" applyBorder="1" applyAlignment="1">
      <alignment horizontal="center"/>
    </xf>
    <xf numFmtId="49" fontId="9" fillId="0" borderId="35" xfId="42" applyNumberFormat="1" applyFont="1" applyBorder="1" applyAlignment="1">
      <alignment horizontal="center"/>
    </xf>
    <xf numFmtId="49" fontId="9" fillId="0" borderId="37" xfId="42" applyNumberFormat="1" applyFont="1" applyBorder="1" applyAlignment="1">
      <alignment horizontal="center"/>
    </xf>
    <xf numFmtId="0" fontId="9" fillId="0" borderId="29" xfId="42" applyFont="1" applyBorder="1"/>
    <xf numFmtId="0" fontId="9" fillId="0" borderId="13" xfId="42" applyFont="1" applyBorder="1"/>
    <xf numFmtId="0" fontId="9" fillId="0" borderId="19" xfId="42" applyFont="1" applyBorder="1"/>
    <xf numFmtId="0" fontId="8" fillId="0" borderId="42" xfId="0" applyFont="1" applyFill="1" applyBorder="1" applyAlignment="1">
      <alignment horizontal="center" vertical="center" wrapText="1"/>
    </xf>
    <xf numFmtId="0" fontId="8" fillId="35" borderId="43" xfId="0"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9" fillId="36" borderId="44" xfId="0" applyFont="1" applyFill="1" applyBorder="1" applyAlignment="1">
      <alignment horizontal="left" vertical="center" wrapText="1" indent="1"/>
    </xf>
    <xf numFmtId="0" fontId="9" fillId="0" borderId="45" xfId="0" applyFont="1" applyFill="1" applyBorder="1" applyAlignment="1">
      <alignment horizontal="left" vertical="center" wrapText="1" indent="1"/>
    </xf>
    <xf numFmtId="0" fontId="9" fillId="37" borderId="43"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26" fillId="0" borderId="29" xfId="42" applyFont="1" applyBorder="1"/>
    <xf numFmtId="49" fontId="26" fillId="0" borderId="37" xfId="42" applyNumberFormat="1" applyFont="1" applyBorder="1" applyAlignment="1">
      <alignment horizontal="center"/>
    </xf>
    <xf numFmtId="0" fontId="26" fillId="0" borderId="13" xfId="42" applyFont="1" applyBorder="1"/>
    <xf numFmtId="49" fontId="26" fillId="0" borderId="20" xfId="42" applyNumberFormat="1" applyFont="1" applyBorder="1" applyAlignment="1">
      <alignment horizontal="center"/>
    </xf>
    <xf numFmtId="0" fontId="26" fillId="0" borderId="13" xfId="42" applyFont="1" applyBorder="1" applyAlignment="1">
      <alignment vertical="center"/>
    </xf>
    <xf numFmtId="49" fontId="60" fillId="32" borderId="20" xfId="42" applyNumberFormat="1" applyFont="1" applyFill="1" applyBorder="1" applyAlignment="1">
      <alignment horizontal="center"/>
    </xf>
    <xf numFmtId="49" fontId="60" fillId="0" borderId="20" xfId="42" applyNumberFormat="1" applyFont="1" applyBorder="1" applyAlignment="1">
      <alignment horizontal="center"/>
    </xf>
    <xf numFmtId="0" fontId="26" fillId="0" borderId="22" xfId="42" applyFont="1" applyBorder="1" applyAlignment="1">
      <alignment horizontal="left" indent="1"/>
    </xf>
    <xf numFmtId="0" fontId="26" fillId="0" borderId="15" xfId="42" applyFont="1" applyBorder="1" applyAlignment="1">
      <alignment horizontal="left" indent="1"/>
    </xf>
    <xf numFmtId="0" fontId="26" fillId="0" borderId="15" xfId="42" applyFont="1" applyFill="1" applyBorder="1" applyAlignment="1">
      <alignment horizontal="left" indent="1"/>
    </xf>
    <xf numFmtId="0" fontId="9" fillId="0" borderId="0" xfId="0" applyFont="1" applyBorder="1"/>
    <xf numFmtId="0" fontId="14" fillId="0" borderId="35" xfId="0" applyFont="1" applyBorder="1" applyAlignment="1">
      <alignment horizontal="center"/>
    </xf>
    <xf numFmtId="0" fontId="40" fillId="0" borderId="48" xfId="35" applyFont="1" applyBorder="1" applyAlignment="1" applyProtection="1">
      <alignment horizontal="center"/>
    </xf>
    <xf numFmtId="0" fontId="9" fillId="0" borderId="50" xfId="0" applyFont="1" applyBorder="1"/>
    <xf numFmtId="166" fontId="4" fillId="0" borderId="0" xfId="0" applyNumberFormat="1" applyFont="1" applyBorder="1"/>
    <xf numFmtId="166" fontId="4" fillId="0" borderId="0" xfId="0" applyNumberFormat="1" applyFont="1" applyBorder="1" applyAlignment="1">
      <alignment wrapText="1"/>
    </xf>
    <xf numFmtId="0" fontId="31" fillId="0" borderId="0" xfId="0" applyFont="1" applyBorder="1" applyAlignment="1">
      <alignment horizontal="left"/>
    </xf>
    <xf numFmtId="0" fontId="31" fillId="0" borderId="0" xfId="0" applyFont="1" applyBorder="1" applyAlignment="1">
      <alignment horizontal="left" vertical="center"/>
    </xf>
    <xf numFmtId="0" fontId="83" fillId="0" borderId="0" xfId="0" applyFont="1" applyFill="1" applyAlignment="1">
      <alignment vertical="center" wrapText="1"/>
    </xf>
    <xf numFmtId="0" fontId="20" fillId="0" borderId="0" xfId="0" applyFont="1" applyAlignment="1"/>
    <xf numFmtId="0" fontId="85" fillId="0" borderId="0" xfId="0" applyFont="1"/>
    <xf numFmtId="0" fontId="84" fillId="0" borderId="43" xfId="0" applyFont="1" applyFill="1" applyBorder="1" applyAlignment="1">
      <alignment horizontal="left" vertical="center" wrapText="1" indent="1"/>
    </xf>
    <xf numFmtId="0" fontId="69" fillId="0" borderId="0" xfId="0" applyFont="1" applyFill="1" applyAlignment="1">
      <alignment horizontal="left" vertical="center" indent="1"/>
    </xf>
    <xf numFmtId="3" fontId="9" fillId="0" borderId="0" xfId="45" applyNumberFormat="1" applyFont="1" applyBorder="1" applyAlignment="1">
      <alignment horizontal="center" vertical="center" wrapText="1"/>
    </xf>
    <xf numFmtId="0" fontId="70" fillId="0" borderId="14" xfId="0" applyFont="1" applyFill="1" applyBorder="1" applyAlignment="1">
      <alignment horizontal="center" vertical="center" wrapText="1"/>
    </xf>
    <xf numFmtId="49" fontId="8" fillId="0" borderId="13" xfId="43" applyNumberFormat="1" applyFont="1" applyBorder="1" applyAlignment="1">
      <alignment horizontal="left" vertical="center" wrapText="1" indent="1"/>
    </xf>
    <xf numFmtId="0" fontId="4" fillId="0" borderId="19" xfId="43" applyFont="1" applyBorder="1" applyAlignment="1">
      <alignment horizontal="left" vertical="top" wrapText="1" indent="1"/>
    </xf>
    <xf numFmtId="0" fontId="11" fillId="0" borderId="0" xfId="0" applyFont="1" applyAlignment="1">
      <alignment horizontal="center" vertical="center"/>
    </xf>
    <xf numFmtId="0" fontId="11" fillId="0" borderId="0" xfId="0" applyFont="1" applyAlignment="1">
      <alignment horizontal="left" indent="1"/>
    </xf>
    <xf numFmtId="0" fontId="11" fillId="0" borderId="0" xfId="0" applyFont="1"/>
    <xf numFmtId="0" fontId="26" fillId="0" borderId="43" xfId="0" applyFont="1" applyFill="1" applyBorder="1" applyAlignment="1">
      <alignment horizontal="left" vertical="center" wrapText="1" indent="1"/>
    </xf>
    <xf numFmtId="0" fontId="83" fillId="0" borderId="0" xfId="0" applyFont="1" applyAlignment="1">
      <alignment wrapText="1"/>
    </xf>
    <xf numFmtId="0" fontId="40" fillId="0" borderId="20" xfId="35" applyFont="1" applyBorder="1" applyAlignment="1" applyProtection="1">
      <alignment horizontal="center"/>
    </xf>
    <xf numFmtId="0" fontId="40" fillId="0" borderId="37" xfId="35" applyFont="1" applyBorder="1" applyAlignment="1" applyProtection="1">
      <alignment horizontal="center"/>
    </xf>
    <xf numFmtId="0" fontId="9" fillId="0" borderId="52" xfId="0" applyFont="1" applyBorder="1"/>
    <xf numFmtId="0" fontId="84" fillId="37" borderId="43" xfId="0" applyFont="1" applyFill="1" applyBorder="1" applyAlignment="1">
      <alignment horizontal="left" vertical="center" wrapText="1" indent="1"/>
    </xf>
    <xf numFmtId="49" fontId="84" fillId="37" borderId="43" xfId="0" applyNumberFormat="1" applyFont="1" applyFill="1" applyBorder="1" applyAlignment="1">
      <alignment horizontal="left" vertical="center" wrapText="1" indent="1"/>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6" fillId="0" borderId="0" xfId="0" applyFont="1" applyFill="1" applyBorder="1" applyAlignment="1">
      <alignment vertical="center"/>
    </xf>
    <xf numFmtId="0" fontId="33" fillId="0" borderId="0" xfId="40" applyFont="1" applyAlignment="1">
      <alignment horizontal="center" vertical="center" wrapText="1"/>
    </xf>
    <xf numFmtId="0" fontId="4" fillId="0" borderId="0" xfId="40" applyFont="1"/>
    <xf numFmtId="0" fontId="4" fillId="0" borderId="0" xfId="40" applyFont="1" applyAlignment="1">
      <alignment horizontal="center"/>
    </xf>
    <xf numFmtId="0" fontId="3" fillId="0" borderId="15" xfId="40" applyFont="1" applyBorder="1" applyAlignment="1">
      <alignment horizontal="center" vertical="center" wrapText="1"/>
    </xf>
    <xf numFmtId="49" fontId="3" fillId="0" borderId="13" xfId="40" applyNumberFormat="1" applyFont="1" applyBorder="1" applyAlignment="1">
      <alignment horizontal="center" vertical="center" wrapText="1"/>
    </xf>
    <xf numFmtId="0" fontId="3" fillId="0" borderId="13" xfId="40" applyFont="1" applyBorder="1" applyAlignment="1">
      <alignment horizontal="center" vertical="center" wrapText="1"/>
    </xf>
    <xf numFmtId="0" fontId="3" fillId="0" borderId="14" xfId="40" applyFont="1" applyBorder="1" applyAlignment="1">
      <alignment horizontal="center" vertical="center" wrapText="1"/>
    </xf>
    <xf numFmtId="0" fontId="4" fillId="0" borderId="15" xfId="40" applyFont="1" applyBorder="1" applyAlignment="1">
      <alignment horizontal="center" wrapText="1"/>
    </xf>
    <xf numFmtId="49" fontId="3" fillId="0" borderId="13" xfId="40" applyNumberFormat="1" applyFont="1" applyBorder="1" applyAlignment="1">
      <alignment vertical="top" wrapText="1"/>
    </xf>
    <xf numFmtId="3" fontId="4" fillId="0" borderId="13" xfId="40" applyNumberFormat="1" applyFont="1" applyFill="1" applyBorder="1" applyAlignment="1">
      <alignment horizontal="center" wrapText="1"/>
    </xf>
    <xf numFmtId="0" fontId="4" fillId="0" borderId="15" xfId="40" applyFont="1" applyBorder="1" applyAlignment="1">
      <alignment horizontal="center" vertical="center" wrapText="1"/>
    </xf>
    <xf numFmtId="49" fontId="3" fillId="0" borderId="13" xfId="40" applyNumberFormat="1" applyFont="1" applyBorder="1" applyAlignment="1">
      <alignment horizontal="left" vertical="center" wrapText="1" indent="1"/>
    </xf>
    <xf numFmtId="49" fontId="4" fillId="0" borderId="13" xfId="40" applyNumberFormat="1" applyFont="1" applyBorder="1" applyAlignment="1">
      <alignment horizontal="left" vertical="center" wrapText="1" indent="1"/>
    </xf>
    <xf numFmtId="0" fontId="4" fillId="0" borderId="0" xfId="40" applyFont="1" applyFill="1" applyAlignment="1">
      <alignment horizontal="center"/>
    </xf>
    <xf numFmtId="0" fontId="4" fillId="0" borderId="0" xfId="40" applyFont="1" applyFill="1"/>
    <xf numFmtId="49" fontId="9" fillId="36" borderId="13" xfId="40" applyNumberFormat="1" applyFont="1" applyFill="1" applyBorder="1" applyAlignment="1">
      <alignment horizontal="left" vertical="center" wrapText="1" indent="1"/>
    </xf>
    <xf numFmtId="49" fontId="3" fillId="0" borderId="17" xfId="40" applyNumberFormat="1" applyFont="1" applyBorder="1" applyAlignment="1">
      <alignment horizontal="left" vertical="center" wrapText="1" indent="1"/>
    </xf>
    <xf numFmtId="0" fontId="4" fillId="0" borderId="0" xfId="40" applyFont="1" applyFill="1" applyBorder="1" applyAlignment="1">
      <alignment horizontal="center" vertical="center" wrapText="1"/>
    </xf>
    <xf numFmtId="49" fontId="3" fillId="0" borderId="0" xfId="40" applyNumberFormat="1" applyFont="1" applyFill="1" applyBorder="1" applyAlignment="1">
      <alignment horizontal="left" vertical="top" wrapText="1" indent="1"/>
    </xf>
    <xf numFmtId="3" fontId="8" fillId="0" borderId="0" xfId="40" applyNumberFormat="1" applyFont="1" applyFill="1" applyBorder="1" applyAlignment="1">
      <alignment horizontal="right" vertical="center" wrapText="1" indent="1"/>
    </xf>
    <xf numFmtId="0" fontId="9" fillId="0" borderId="0" xfId="40" applyFont="1" applyAlignment="1">
      <alignment horizontal="center"/>
    </xf>
    <xf numFmtId="0" fontId="9" fillId="0" borderId="0" xfId="40" applyFont="1"/>
    <xf numFmtId="49" fontId="9" fillId="0" borderId="0" xfId="40" applyNumberFormat="1" applyFont="1"/>
    <xf numFmtId="49" fontId="4" fillId="0" borderId="0" xfId="40" applyNumberFormat="1" applyFont="1"/>
    <xf numFmtId="0" fontId="4" fillId="0" borderId="20" xfId="0" applyFont="1" applyFill="1" applyBorder="1" applyAlignment="1">
      <alignment horizontal="center" vertical="center" wrapText="1"/>
    </xf>
    <xf numFmtId="0" fontId="86" fillId="0" borderId="0" xfId="0" applyFont="1"/>
    <xf numFmtId="0" fontId="9" fillId="0" borderId="21" xfId="35" applyFont="1" applyBorder="1" applyAlignment="1" applyProtection="1">
      <alignment horizontal="left" vertical="center" indent="1"/>
    </xf>
    <xf numFmtId="0" fontId="82" fillId="35" borderId="43" xfId="0" applyFont="1" applyFill="1" applyBorder="1" applyAlignment="1">
      <alignment horizontal="left" vertical="center" wrapText="1" indent="1"/>
    </xf>
    <xf numFmtId="0" fontId="85" fillId="0" borderId="0" xfId="0" applyFont="1" applyBorder="1" applyAlignment="1">
      <alignment horizontal="left" vertical="center"/>
    </xf>
    <xf numFmtId="3" fontId="4" fillId="0" borderId="14" xfId="0" applyNumberFormat="1" applyFont="1" applyFill="1" applyBorder="1" applyAlignment="1">
      <alignment horizontal="center" vertical="center" wrapText="1"/>
    </xf>
    <xf numFmtId="0" fontId="4" fillId="0" borderId="15" xfId="43" applyFont="1" applyBorder="1" applyAlignment="1">
      <alignment horizontal="center" vertical="center" wrapText="1"/>
    </xf>
    <xf numFmtId="0" fontId="4" fillId="0" borderId="16" xfId="43" applyFont="1" applyBorder="1" applyAlignment="1">
      <alignment horizontal="center" vertical="center" wrapText="1"/>
    </xf>
    <xf numFmtId="3" fontId="4" fillId="0" borderId="38" xfId="40" applyNumberFormat="1" applyFont="1" applyFill="1" applyBorder="1" applyAlignment="1">
      <alignment horizontal="center" wrapText="1"/>
    </xf>
    <xf numFmtId="49" fontId="9" fillId="0" borderId="13" xfId="40" applyNumberFormat="1" applyFont="1" applyBorder="1" applyAlignment="1">
      <alignment horizontal="left" vertical="center" wrapText="1" indent="1"/>
    </xf>
    <xf numFmtId="49" fontId="4" fillId="0" borderId="13" xfId="40" applyNumberFormat="1" applyFont="1" applyFill="1" applyBorder="1" applyAlignment="1">
      <alignment horizontal="left" vertical="center" wrapText="1" indent="1"/>
    </xf>
    <xf numFmtId="0" fontId="84" fillId="0" borderId="16" xfId="41" applyFont="1" applyBorder="1" applyAlignment="1">
      <alignment horizontal="center" vertical="center"/>
    </xf>
    <xf numFmtId="0" fontId="4" fillId="0" borderId="15" xfId="0" applyFont="1" applyBorder="1" applyAlignment="1">
      <alignment horizontal="center" vertical="top"/>
    </xf>
    <xf numFmtId="0" fontId="4" fillId="0" borderId="0" xfId="0" applyFont="1" applyAlignment="1">
      <alignment horizontal="left" vertical="center"/>
    </xf>
    <xf numFmtId="0" fontId="9" fillId="0" borderId="20" xfId="0" applyFont="1" applyBorder="1" applyAlignment="1">
      <alignment horizontal="left" vertical="center" wrapText="1" indent="1"/>
    </xf>
    <xf numFmtId="0" fontId="9" fillId="0" borderId="35" xfId="0" applyFont="1" applyBorder="1" applyAlignment="1">
      <alignment horizontal="left" vertical="center" wrapText="1" indent="1"/>
    </xf>
    <xf numFmtId="0" fontId="84" fillId="0" borderId="20" xfId="0" applyFont="1" applyBorder="1" applyAlignment="1">
      <alignment horizontal="left" vertical="center" wrapText="1" indent="1"/>
    </xf>
    <xf numFmtId="49" fontId="60" fillId="32" borderId="53" xfId="42" applyNumberFormat="1" applyFont="1" applyFill="1" applyBorder="1" applyAlignment="1">
      <alignment horizontal="center" vertical="center"/>
    </xf>
    <xf numFmtId="0" fontId="9" fillId="0" borderId="15" xfId="42" applyFont="1" applyBorder="1" applyAlignment="1">
      <alignment horizontal="left" indent="1"/>
    </xf>
    <xf numFmtId="0" fontId="9" fillId="0" borderId="22" xfId="42" applyFont="1" applyBorder="1" applyAlignment="1">
      <alignment horizontal="left" indent="1"/>
    </xf>
    <xf numFmtId="0" fontId="9" fillId="0" borderId="15" xfId="42" applyFont="1" applyFill="1" applyBorder="1" applyAlignment="1">
      <alignment horizontal="left" indent="1"/>
    </xf>
    <xf numFmtId="0" fontId="9" fillId="0" borderId="21" xfId="42" applyFont="1" applyFill="1" applyBorder="1" applyAlignment="1">
      <alignment horizontal="left" indent="1"/>
    </xf>
    <xf numFmtId="0" fontId="4" fillId="0" borderId="15" xfId="40" applyFont="1" applyFill="1" applyBorder="1" applyAlignment="1">
      <alignment horizontal="center" vertical="center" wrapText="1"/>
    </xf>
    <xf numFmtId="0" fontId="4" fillId="0" borderId="16" xfId="40" applyFont="1" applyFill="1" applyBorder="1" applyAlignment="1">
      <alignment horizontal="center" vertical="center" wrapText="1"/>
    </xf>
    <xf numFmtId="0" fontId="82" fillId="0" borderId="13" xfId="45" applyFont="1" applyBorder="1" applyAlignment="1">
      <alignment horizontal="center" vertical="center" wrapText="1"/>
    </xf>
    <xf numFmtId="0" fontId="84" fillId="0" borderId="19" xfId="42" applyFont="1" applyBorder="1"/>
    <xf numFmtId="49" fontId="87" fillId="0" borderId="17" xfId="43" applyNumberFormat="1" applyFont="1" applyBorder="1" applyAlignment="1">
      <alignment horizontal="left" vertical="center" wrapText="1" indent="1"/>
    </xf>
    <xf numFmtId="0" fontId="4" fillId="0" borderId="0" xfId="40" applyFont="1" applyAlignment="1">
      <alignment vertical="center" wrapText="1"/>
    </xf>
    <xf numFmtId="0" fontId="4" fillId="0" borderId="0" xfId="40" applyFont="1" applyBorder="1" applyAlignment="1">
      <alignment horizontal="center" vertical="center" wrapText="1"/>
    </xf>
    <xf numFmtId="0" fontId="8" fillId="0" borderId="0" xfId="40" applyFont="1" applyBorder="1" applyAlignment="1">
      <alignment horizontal="left" vertical="center" wrapText="1" indent="1"/>
    </xf>
    <xf numFmtId="49" fontId="36" fillId="0" borderId="0" xfId="40" applyNumberFormat="1" applyFont="1"/>
    <xf numFmtId="49" fontId="88" fillId="0" borderId="13" xfId="0" applyNumberFormat="1" applyFont="1" applyFill="1" applyBorder="1" applyAlignment="1">
      <alignment horizontal="left" vertical="top" wrapText="1" indent="1"/>
    </xf>
    <xf numFmtId="0" fontId="11" fillId="0" borderId="15" xfId="0" applyFont="1" applyBorder="1" applyAlignment="1">
      <alignment horizontal="center" vertical="center"/>
    </xf>
    <xf numFmtId="49" fontId="87" fillId="0" borderId="13" xfId="0" applyNumberFormat="1" applyFont="1" applyFill="1" applyBorder="1" applyAlignment="1">
      <alignment horizontal="left" vertical="top" wrapText="1" indent="1"/>
    </xf>
    <xf numFmtId="49" fontId="88" fillId="0" borderId="13" xfId="0" applyNumberFormat="1" applyFont="1" applyFill="1" applyBorder="1" applyAlignment="1">
      <alignment horizontal="left" wrapText="1" indent="1"/>
    </xf>
    <xf numFmtId="49" fontId="87" fillId="0" borderId="13" xfId="0" applyNumberFormat="1" applyFont="1" applyFill="1" applyBorder="1" applyAlignment="1">
      <alignment horizontal="left" vertical="top" wrapText="1"/>
    </xf>
    <xf numFmtId="49" fontId="88" fillId="0" borderId="13" xfId="0" applyNumberFormat="1" applyFont="1" applyFill="1" applyBorder="1" applyAlignment="1">
      <alignment horizontal="left" vertical="center" wrapText="1" indent="1"/>
    </xf>
    <xf numFmtId="49" fontId="88" fillId="0" borderId="13" xfId="0" applyNumberFormat="1" applyFont="1" applyFill="1" applyBorder="1" applyAlignment="1">
      <alignment horizontal="left" vertical="center" wrapText="1"/>
    </xf>
    <xf numFmtId="49" fontId="88" fillId="36" borderId="13" xfId="0" applyNumberFormat="1" applyFont="1" applyFill="1" applyBorder="1" applyAlignment="1">
      <alignment horizontal="left" vertical="top" wrapText="1" indent="1"/>
    </xf>
    <xf numFmtId="49" fontId="84" fillId="0" borderId="13" xfId="0" applyNumberFormat="1" applyFont="1" applyFill="1" applyBorder="1" applyAlignment="1">
      <alignment horizontal="left" vertical="center" wrapText="1" indent="1"/>
    </xf>
    <xf numFmtId="0" fontId="84" fillId="0" borderId="13" xfId="0" applyFont="1" applyFill="1" applyBorder="1" applyAlignment="1">
      <alignment vertical="center" wrapText="1"/>
    </xf>
    <xf numFmtId="0" fontId="84" fillId="0" borderId="15" xfId="0" applyFont="1" applyFill="1" applyBorder="1" applyAlignment="1">
      <alignment horizontal="right" vertical="center" wrapText="1" indent="1"/>
    </xf>
    <xf numFmtId="0" fontId="84" fillId="0" borderId="16" xfId="0" applyFont="1" applyFill="1" applyBorder="1" applyAlignment="1">
      <alignment horizontal="right" vertical="center" wrapText="1" indent="1"/>
    </xf>
    <xf numFmtId="0" fontId="84" fillId="0" borderId="22" xfId="0" applyFont="1" applyFill="1" applyBorder="1" applyAlignment="1">
      <alignment horizontal="right" vertical="center" wrapText="1" indent="1"/>
    </xf>
    <xf numFmtId="0" fontId="82" fillId="0" borderId="30" xfId="0" applyFont="1" applyBorder="1" applyAlignment="1">
      <alignment horizontal="center" vertical="center"/>
    </xf>
    <xf numFmtId="0" fontId="82" fillId="0" borderId="31" xfId="0" applyFont="1" applyBorder="1" applyAlignment="1">
      <alignment horizontal="center" vertical="center"/>
    </xf>
    <xf numFmtId="0" fontId="82" fillId="0" borderId="36" xfId="0" applyFont="1" applyBorder="1" applyAlignment="1">
      <alignment horizontal="center" vertical="center"/>
    </xf>
    <xf numFmtId="14" fontId="84" fillId="0" borderId="34" xfId="0" applyNumberFormat="1" applyFont="1" applyFill="1" applyBorder="1" applyAlignment="1">
      <alignment horizontal="center" vertical="center" wrapText="1"/>
    </xf>
    <xf numFmtId="14" fontId="84" fillId="0" borderId="14" xfId="0" applyNumberFormat="1" applyFont="1" applyFill="1" applyBorder="1" applyAlignment="1">
      <alignment horizontal="center" vertical="center" wrapText="1"/>
    </xf>
    <xf numFmtId="14" fontId="84" fillId="0" borderId="1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Border="1" applyAlignment="1">
      <alignment horizontal="center" vertical="center" wrapText="1"/>
    </xf>
    <xf numFmtId="3" fontId="8" fillId="37" borderId="20" xfId="0" applyNumberFormat="1" applyFont="1" applyFill="1" applyBorder="1" applyAlignment="1">
      <alignment horizontal="right" vertical="center" wrapText="1" indent="1"/>
    </xf>
    <xf numFmtId="49" fontId="87" fillId="0" borderId="13" xfId="0" applyNumberFormat="1" applyFont="1" applyFill="1" applyBorder="1" applyAlignment="1">
      <alignment horizontal="left" vertical="center" wrapText="1" indent="1"/>
    </xf>
    <xf numFmtId="0" fontId="20" fillId="0" borderId="0" xfId="0" applyFont="1"/>
    <xf numFmtId="49" fontId="83" fillId="0" borderId="0" xfId="0" applyNumberFormat="1" applyFont="1" applyAlignment="1">
      <alignment horizontal="left" vertical="center"/>
    </xf>
    <xf numFmtId="0" fontId="84" fillId="43" borderId="13" xfId="0" applyFont="1" applyFill="1" applyBorder="1" applyAlignment="1">
      <alignment vertical="center" wrapText="1"/>
    </xf>
    <xf numFmtId="0" fontId="84" fillId="44" borderId="13" xfId="0" applyFont="1" applyFill="1" applyBorder="1" applyAlignment="1">
      <alignment vertical="center" wrapText="1"/>
    </xf>
    <xf numFmtId="0" fontId="84" fillId="45" borderId="29" xfId="0" applyFont="1" applyFill="1" applyBorder="1" applyAlignment="1">
      <alignment vertical="center" wrapText="1"/>
    </xf>
    <xf numFmtId="0" fontId="8" fillId="0" borderId="43" xfId="0" applyFont="1" applyFill="1" applyBorder="1" applyAlignment="1">
      <alignment horizontal="left" vertical="center" wrapText="1" indent="1"/>
    </xf>
    <xf numFmtId="0" fontId="83" fillId="0" borderId="0" xfId="0" applyFont="1"/>
    <xf numFmtId="3" fontId="68" fillId="0" borderId="0" xfId="0" applyNumberFormat="1" applyFont="1"/>
    <xf numFmtId="49" fontId="60" fillId="32" borderId="28" xfId="42" applyNumberFormat="1" applyFont="1" applyFill="1" applyBorder="1" applyAlignment="1">
      <alignment horizontal="center"/>
    </xf>
    <xf numFmtId="49" fontId="9" fillId="0" borderId="0" xfId="0" applyNumberFormat="1" applyFont="1" applyAlignment="1">
      <alignment horizontal="left" vertical="center"/>
    </xf>
    <xf numFmtId="0" fontId="3" fillId="0" borderId="15" xfId="0" applyFont="1" applyBorder="1" applyAlignment="1">
      <alignment horizontal="center" vertical="center" wrapText="1"/>
    </xf>
    <xf numFmtId="49" fontId="3" fillId="0" borderId="13"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xf numFmtId="0" fontId="4" fillId="0" borderId="0" xfId="0" applyFont="1" applyAlignment="1">
      <alignment vertical="top" wrapText="1"/>
    </xf>
    <xf numFmtId="0" fontId="84" fillId="0" borderId="15" xfId="35" applyFont="1" applyBorder="1" applyAlignment="1" applyProtection="1">
      <alignment horizontal="left" vertical="center" indent="1"/>
    </xf>
    <xf numFmtId="0" fontId="84" fillId="0" borderId="52" xfId="0" applyFont="1" applyBorder="1"/>
    <xf numFmtId="0" fontId="9" fillId="0" borderId="15" xfId="35" applyFont="1" applyBorder="1" applyAlignment="1" applyProtection="1">
      <alignment horizontal="left" vertical="center" indent="1"/>
    </xf>
    <xf numFmtId="0" fontId="82" fillId="0" borderId="43" xfId="0" applyFont="1" applyFill="1" applyBorder="1" applyAlignment="1">
      <alignment horizontal="left" vertical="center" wrapText="1" inden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3" xfId="0" applyNumberFormat="1" applyFont="1" applyFill="1" applyBorder="1" applyAlignment="1">
      <alignment vertical="center" wrapText="1"/>
    </xf>
    <xf numFmtId="49" fontId="89"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8" fillId="0" borderId="17" xfId="0" applyNumberFormat="1" applyFont="1" applyFill="1" applyBorder="1" applyAlignment="1">
      <alignment vertical="center" wrapText="1"/>
    </xf>
    <xf numFmtId="0" fontId="4" fillId="0" borderId="72" xfId="0" applyFont="1" applyFill="1" applyBorder="1" applyAlignment="1">
      <alignment horizontal="center" vertical="center" wrapText="1"/>
    </xf>
    <xf numFmtId="0" fontId="8" fillId="0" borderId="72" xfId="0" applyFont="1" applyFill="1" applyBorder="1" applyAlignment="1">
      <alignment horizontal="left" vertical="center" wrapText="1" indent="1"/>
    </xf>
    <xf numFmtId="0" fontId="8" fillId="0" borderId="72" xfId="0" applyFont="1" applyFill="1" applyBorder="1" applyAlignment="1">
      <alignment horizontal="center" vertical="center" wrapText="1"/>
    </xf>
    <xf numFmtId="0" fontId="4" fillId="0" borderId="72" xfId="0" applyFont="1" applyFill="1" applyBorder="1" applyAlignment="1">
      <alignment horizontal="right" vertical="center" wrapText="1" indent="1"/>
    </xf>
    <xf numFmtId="49" fontId="99" fillId="0" borderId="52" xfId="40" applyNumberFormat="1" applyFont="1" applyBorder="1"/>
    <xf numFmtId="0" fontId="26" fillId="0" borderId="27" xfId="40" applyFont="1" applyBorder="1"/>
    <xf numFmtId="14" fontId="85" fillId="0" borderId="0" xfId="40" applyNumberFormat="1" applyFont="1" applyAlignment="1">
      <alignment vertical="center" wrapText="1"/>
    </xf>
    <xf numFmtId="0" fontId="85" fillId="0" borderId="0" xfId="40" applyFont="1" applyAlignment="1">
      <alignment vertical="center" wrapText="1"/>
    </xf>
    <xf numFmtId="0" fontId="26" fillId="0" borderId="20" xfId="40" applyFont="1" applyBorder="1" applyAlignment="1">
      <alignment vertical="center"/>
    </xf>
    <xf numFmtId="0" fontId="26" fillId="0" borderId="52" xfId="40" applyFont="1" applyBorder="1" applyAlignment="1">
      <alignment vertical="center"/>
    </xf>
    <xf numFmtId="0" fontId="8" fillId="0" borderId="60" xfId="0" applyFont="1" applyFill="1" applyBorder="1" applyAlignment="1">
      <alignment horizontal="center" vertical="center" wrapText="1"/>
    </xf>
    <xf numFmtId="0" fontId="9" fillId="0" borderId="20" xfId="0" applyFont="1" applyFill="1" applyBorder="1" applyAlignment="1">
      <alignment horizontal="left" vertical="center" wrapText="1" indent="1"/>
    </xf>
    <xf numFmtId="0" fontId="84" fillId="0" borderId="20" xfId="0" applyFont="1" applyFill="1" applyBorder="1" applyAlignment="1">
      <alignment horizontal="left" vertical="center" wrapText="1" indent="1"/>
    </xf>
    <xf numFmtId="0" fontId="83" fillId="0" borderId="20" xfId="0" applyFont="1" applyFill="1" applyBorder="1" applyAlignment="1">
      <alignment horizontal="left" vertical="center" wrapText="1" indent="1"/>
    </xf>
    <xf numFmtId="0" fontId="9" fillId="0" borderId="43" xfId="0" applyNumberFormat="1" applyFont="1" applyFill="1" applyBorder="1" applyAlignment="1">
      <alignment horizontal="left" vertical="center" wrapText="1" indent="1"/>
    </xf>
    <xf numFmtId="3" fontId="8" fillId="24" borderId="62" xfId="0" applyNumberFormat="1" applyFont="1" applyFill="1" applyBorder="1" applyAlignment="1">
      <alignment horizontal="right" vertical="center" wrapText="1" indent="1"/>
    </xf>
    <xf numFmtId="3" fontId="8" fillId="24" borderId="77" xfId="0" applyNumberFormat="1" applyFont="1" applyFill="1" applyBorder="1" applyAlignment="1">
      <alignment horizontal="right" vertical="center" wrapText="1" indent="1"/>
    </xf>
    <xf numFmtId="0" fontId="3" fillId="0" borderId="57" xfId="0" applyFont="1" applyBorder="1" applyAlignment="1">
      <alignment horizontal="center" vertical="center" wrapText="1"/>
    </xf>
    <xf numFmtId="0" fontId="3" fillId="0" borderId="12" xfId="0" applyFont="1" applyBorder="1" applyAlignment="1">
      <alignment horizontal="center" vertical="center" wrapText="1"/>
    </xf>
    <xf numFmtId="166" fontId="4" fillId="38" borderId="0" xfId="0" applyNumberFormat="1" applyFont="1" applyFill="1" applyAlignment="1">
      <alignment horizontal="right" vertical="center" indent="1"/>
    </xf>
    <xf numFmtId="4" fontId="4" fillId="0" borderId="0" xfId="0" applyNumberFormat="1" applyFont="1" applyFill="1" applyAlignment="1">
      <alignment horizontal="right" vertical="center" indent="1"/>
    </xf>
    <xf numFmtId="0" fontId="4" fillId="38" borderId="0" xfId="0" applyFont="1" applyFill="1"/>
    <xf numFmtId="166" fontId="4" fillId="38" borderId="0" xfId="0" applyNumberFormat="1" applyFont="1" applyFill="1"/>
    <xf numFmtId="166" fontId="4" fillId="0" borderId="0" xfId="0" applyNumberFormat="1" applyFont="1"/>
    <xf numFmtId="49" fontId="85" fillId="0" borderId="0" xfId="0" applyNumberFormat="1" applyFont="1" applyBorder="1" applyAlignment="1">
      <alignment horizontal="left" vertical="center" wrapText="1" indent="1"/>
    </xf>
    <xf numFmtId="0" fontId="101" fillId="0" borderId="0" xfId="0" applyFont="1" applyFill="1" applyAlignment="1">
      <alignment horizontal="left" vertical="center" wrapText="1" indent="3"/>
    </xf>
    <xf numFmtId="0" fontId="2" fillId="0" borderId="0" xfId="0" applyFont="1"/>
    <xf numFmtId="0" fontId="72" fillId="0" borderId="0" xfId="0" applyFont="1"/>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02" fillId="0" borderId="0" xfId="0" applyFont="1"/>
    <xf numFmtId="0" fontId="85" fillId="0" borderId="0" xfId="0" applyFont="1" applyFill="1"/>
    <xf numFmtId="49" fontId="88" fillId="0" borderId="13" xfId="0" applyNumberFormat="1" applyFont="1" applyFill="1" applyBorder="1" applyAlignment="1" applyProtection="1">
      <alignment horizontal="left" vertical="top" wrapText="1" indent="1"/>
      <protection locked="0"/>
    </xf>
    <xf numFmtId="3" fontId="26" fillId="0" borderId="0" xfId="45" applyNumberFormat="1" applyFont="1" applyBorder="1" applyAlignment="1">
      <alignment vertical="center"/>
    </xf>
    <xf numFmtId="0" fontId="68" fillId="0" borderId="52" xfId="0" applyFont="1" applyBorder="1"/>
    <xf numFmtId="0" fontId="14" fillId="0" borderId="46" xfId="0" applyFont="1" applyFill="1" applyBorder="1" applyAlignment="1">
      <alignment vertical="center"/>
    </xf>
    <xf numFmtId="0" fontId="9" fillId="0" borderId="46" xfId="0" applyFont="1" applyFill="1" applyBorder="1" applyAlignment="1">
      <alignment vertical="center"/>
    </xf>
    <xf numFmtId="0" fontId="9" fillId="0" borderId="46" xfId="0" applyFont="1" applyBorder="1"/>
    <xf numFmtId="0" fontId="9" fillId="0" borderId="47" xfId="0" applyFont="1" applyBorder="1"/>
    <xf numFmtId="0" fontId="9" fillId="0" borderId="49" xfId="0" applyFont="1" applyBorder="1"/>
    <xf numFmtId="0" fontId="9" fillId="0" borderId="32" xfId="0" applyFont="1" applyBorder="1"/>
    <xf numFmtId="0" fontId="9" fillId="0" borderId="27" xfId="0" applyFont="1" applyBorder="1"/>
    <xf numFmtId="0" fontId="68" fillId="0" borderId="27" xfId="0" applyFont="1" applyBorder="1"/>
    <xf numFmtId="0" fontId="103" fillId="0" borderId="0" xfId="0" applyFont="1" applyAlignment="1">
      <alignment horizontal="center"/>
    </xf>
    <xf numFmtId="0" fontId="9" fillId="0" borderId="0" xfId="0" applyFont="1" applyAlignment="1">
      <alignment horizontal="center"/>
    </xf>
    <xf numFmtId="0" fontId="75" fillId="0" borderId="46" xfId="0" applyFont="1" applyFill="1" applyBorder="1" applyAlignment="1">
      <alignmen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4" fontId="8" fillId="24" borderId="17" xfId="0" applyNumberFormat="1" applyFont="1" applyFill="1" applyBorder="1" applyAlignment="1">
      <alignment horizontal="right" vertical="center" wrapText="1" indent="1"/>
    </xf>
    <xf numFmtId="0" fontId="9" fillId="0" borderId="0" xfId="0" applyFont="1" applyFill="1" applyAlignment="1">
      <alignment vertical="center" wrapText="1"/>
    </xf>
    <xf numFmtId="0" fontId="93" fillId="0" borderId="0" xfId="0" applyFont="1" applyAlignment="1">
      <alignment horizontal="left"/>
    </xf>
    <xf numFmtId="0" fontId="0" fillId="0" borderId="0" xfId="0" applyAlignment="1">
      <alignment horizontal="left"/>
    </xf>
    <xf numFmtId="0" fontId="86" fillId="0" borderId="0" xfId="0" applyFont="1" applyAlignment="1">
      <alignment horizontal="left"/>
    </xf>
    <xf numFmtId="0" fontId="0" fillId="0" borderId="0" xfId="0" applyFill="1" applyAlignment="1">
      <alignment horizontal="left"/>
    </xf>
    <xf numFmtId="0" fontId="20" fillId="0" borderId="0" xfId="0" applyFont="1" applyAlignment="1">
      <alignment horizontal="left" vertical="center"/>
    </xf>
    <xf numFmtId="0" fontId="100" fillId="0" borderId="0" xfId="0" applyFont="1" applyAlignment="1">
      <alignment horizontal="left"/>
    </xf>
    <xf numFmtId="0" fontId="31" fillId="0" borderId="0" xfId="0" applyFont="1" applyFill="1" applyAlignment="1">
      <alignment vertical="center"/>
    </xf>
    <xf numFmtId="0" fontId="104" fillId="0" borderId="0" xfId="0" applyFont="1" applyAlignment="1">
      <alignment horizontal="left" wrapText="1"/>
    </xf>
    <xf numFmtId="0" fontId="8" fillId="0" borderId="13" xfId="40" applyFont="1" applyBorder="1" applyAlignment="1">
      <alignment horizontal="center" vertical="center" wrapText="1"/>
    </xf>
    <xf numFmtId="0" fontId="8" fillId="0" borderId="13" xfId="40" applyFont="1" applyBorder="1" applyAlignment="1">
      <alignment horizontal="left" vertical="center" wrapText="1" indent="1"/>
    </xf>
    <xf numFmtId="0" fontId="8" fillId="0" borderId="14" xfId="40" applyFont="1" applyBorder="1" applyAlignment="1">
      <alignment horizontal="center" vertical="center" wrapText="1"/>
    </xf>
    <xf numFmtId="0" fontId="4" fillId="0" borderId="16" xfId="40" applyFont="1" applyBorder="1" applyAlignment="1">
      <alignment horizontal="center" vertical="center" wrapText="1"/>
    </xf>
    <xf numFmtId="0" fontId="8" fillId="0" borderId="17" xfId="40" applyFont="1" applyBorder="1" applyAlignment="1">
      <alignment horizontal="left" vertical="center" wrapText="1" indent="1"/>
    </xf>
    <xf numFmtId="3" fontId="4" fillId="35" borderId="17" xfId="40" applyNumberFormat="1" applyFont="1" applyFill="1" applyBorder="1" applyAlignment="1">
      <alignment horizontal="right" vertical="center" wrapText="1" indent="1"/>
    </xf>
    <xf numFmtId="3" fontId="4" fillId="35" borderId="18" xfId="40" applyNumberFormat="1" applyFont="1" applyFill="1" applyBorder="1" applyAlignment="1">
      <alignment horizontal="right" vertical="center" wrapText="1" indent="1"/>
    </xf>
    <xf numFmtId="3" fontId="4" fillId="0" borderId="0" xfId="0" applyNumberFormat="1" applyFont="1" applyAlignment="1">
      <alignment vertical="center"/>
    </xf>
    <xf numFmtId="0" fontId="85" fillId="0" borderId="0" xfId="0" applyFont="1" applyAlignment="1">
      <alignment vertical="center"/>
    </xf>
    <xf numFmtId="0" fontId="103" fillId="0" borderId="14" xfId="35" applyFont="1" applyBorder="1" applyAlignment="1" applyProtection="1">
      <alignment horizontal="left" vertical="center" indent="1"/>
    </xf>
    <xf numFmtId="0" fontId="86" fillId="0" borderId="0" xfId="0" applyFont="1" applyAlignment="1">
      <alignment vertical="center"/>
    </xf>
    <xf numFmtId="0" fontId="107" fillId="0" borderId="13" xfId="0" applyFont="1" applyFill="1" applyBorder="1" applyAlignment="1">
      <alignment horizontal="center" vertical="center" wrapText="1"/>
    </xf>
    <xf numFmtId="0" fontId="107" fillId="0" borderId="14" xfId="0" applyFont="1" applyFill="1" applyBorder="1" applyAlignment="1">
      <alignment horizontal="center" vertical="center" wrapText="1"/>
    </xf>
    <xf numFmtId="0" fontId="82" fillId="0" borderId="13" xfId="41" applyFont="1" applyBorder="1" applyAlignment="1">
      <alignment horizontal="center" vertical="center"/>
    </xf>
    <xf numFmtId="0" fontId="82" fillId="0" borderId="13" xfId="41" applyFont="1" applyBorder="1" applyAlignment="1">
      <alignment vertical="center"/>
    </xf>
    <xf numFmtId="0" fontId="82" fillId="0" borderId="23" xfId="41" applyFont="1" applyBorder="1" applyAlignment="1">
      <alignment horizontal="center" vertical="center" wrapText="1"/>
    </xf>
    <xf numFmtId="0" fontId="82" fillId="0" borderId="25" xfId="41" applyFont="1" applyBorder="1" applyAlignment="1">
      <alignment horizontal="center" vertical="center"/>
    </xf>
    <xf numFmtId="0" fontId="82" fillId="0" borderId="25" xfId="41" applyFont="1" applyBorder="1" applyAlignment="1">
      <alignment horizontal="center" vertical="center" wrapText="1"/>
    </xf>
    <xf numFmtId="0" fontId="82" fillId="0" borderId="24" xfId="41" applyFont="1" applyBorder="1" applyAlignment="1">
      <alignment horizontal="center" vertical="center" wrapText="1"/>
    </xf>
    <xf numFmtId="0" fontId="82" fillId="0" borderId="15" xfId="41" applyFont="1" applyBorder="1" applyAlignment="1">
      <alignment vertical="center"/>
    </xf>
    <xf numFmtId="0" fontId="82" fillId="0" borderId="14" xfId="41" applyFont="1" applyBorder="1" applyAlignment="1">
      <alignment horizontal="center" vertical="center"/>
    </xf>
    <xf numFmtId="0" fontId="82" fillId="0" borderId="17" xfId="41" applyFont="1" applyBorder="1" applyAlignment="1">
      <alignment horizontal="left" vertical="center" indent="1"/>
    </xf>
    <xf numFmtId="0" fontId="84" fillId="0" borderId="22" xfId="41" applyFont="1" applyBorder="1" applyAlignment="1">
      <alignment horizontal="center" vertical="center"/>
    </xf>
    <xf numFmtId="0" fontId="82" fillId="0" borderId="29" xfId="41" applyFont="1" applyBorder="1" applyAlignment="1">
      <alignment horizontal="left" vertical="center" indent="1"/>
    </xf>
    <xf numFmtId="0" fontId="84" fillId="0" borderId="78" xfId="41" applyFont="1" applyBorder="1" applyAlignment="1">
      <alignment horizontal="center" vertical="center"/>
    </xf>
    <xf numFmtId="0" fontId="82" fillId="0" borderId="79" xfId="41" applyFont="1" applyBorder="1" applyAlignment="1">
      <alignment horizontal="left" vertical="center" indent="1"/>
    </xf>
    <xf numFmtId="0" fontId="81" fillId="0" borderId="0" xfId="41" applyBorder="1" applyAlignment="1">
      <alignment horizontal="center" vertical="center" wrapText="1"/>
    </xf>
    <xf numFmtId="3" fontId="8" fillId="35" borderId="82" xfId="0" applyNumberFormat="1" applyFont="1" applyFill="1" applyBorder="1" applyAlignment="1">
      <alignment horizontal="right" vertical="center" wrapText="1" indent="1"/>
    </xf>
    <xf numFmtId="0" fontId="81" fillId="0" borderId="0" xfId="41" applyAlignment="1">
      <alignment horizontal="center" vertical="center"/>
    </xf>
    <xf numFmtId="0" fontId="4" fillId="0" borderId="13" xfId="0" applyFont="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7" borderId="0" xfId="0" applyFont="1" applyFill="1" applyAlignment="1">
      <alignment vertical="center" wrapText="1"/>
    </xf>
    <xf numFmtId="0" fontId="9" fillId="32" borderId="83" xfId="0" applyFont="1" applyFill="1" applyBorder="1" applyAlignment="1">
      <alignment vertical="center" wrapText="1"/>
    </xf>
    <xf numFmtId="0" fontId="84" fillId="0" borderId="17" xfId="0" applyFont="1" applyFill="1" applyBorder="1" applyAlignment="1">
      <alignment horizontal="left" vertical="center" wrapText="1" indent="1"/>
    </xf>
    <xf numFmtId="0" fontId="85" fillId="0" borderId="0" xfId="0" applyFont="1" applyAlignment="1">
      <alignment horizontal="center"/>
    </xf>
    <xf numFmtId="0" fontId="4" fillId="0" borderId="0" xfId="40" applyFont="1" applyBorder="1" applyAlignment="1">
      <alignment vertical="center" wrapText="1"/>
    </xf>
    <xf numFmtId="0" fontId="102" fillId="0" borderId="0" xfId="40" applyFont="1" applyBorder="1" applyAlignment="1">
      <alignment vertical="center"/>
    </xf>
    <xf numFmtId="0" fontId="4" fillId="0" borderId="21" xfId="43" applyFont="1" applyBorder="1" applyAlignment="1">
      <alignment horizontal="center" vertical="center" wrapText="1"/>
    </xf>
    <xf numFmtId="0" fontId="9" fillId="0" borderId="29" xfId="0" applyFont="1" applyFill="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pplyFill="1" applyBorder="1" applyAlignment="1">
      <alignment horizontal="left" vertical="center" wrapText="1" indent="1"/>
    </xf>
    <xf numFmtId="49" fontId="8" fillId="0" borderId="13" xfId="0" applyNumberFormat="1" applyFont="1" applyFill="1" applyBorder="1" applyAlignment="1">
      <alignment horizontal="left" vertical="center" indent="1"/>
    </xf>
    <xf numFmtId="49" fontId="8" fillId="37" borderId="13" xfId="0" applyNumberFormat="1" applyFont="1" applyFill="1" applyBorder="1" applyAlignment="1">
      <alignment horizontal="left" vertical="center" indent="1"/>
    </xf>
    <xf numFmtId="49" fontId="9" fillId="0" borderId="19" xfId="0" applyNumberFormat="1" applyFont="1" applyFill="1" applyBorder="1" applyAlignment="1">
      <alignment horizontal="left" vertical="center" wrapText="1" indent="1"/>
    </xf>
    <xf numFmtId="0" fontId="88" fillId="47" borderId="0" xfId="0" applyFont="1" applyFill="1" applyAlignment="1">
      <alignment vertical="center" wrapText="1"/>
    </xf>
    <xf numFmtId="0" fontId="87" fillId="0" borderId="0" xfId="0" applyFont="1" applyBorder="1" applyAlignment="1">
      <alignment vertical="center" wrapText="1"/>
    </xf>
    <xf numFmtId="0" fontId="88" fillId="0" borderId="23" xfId="0" applyFont="1" applyBorder="1" applyAlignment="1">
      <alignment vertical="center" wrapText="1"/>
    </xf>
    <xf numFmtId="0" fontId="88" fillId="0" borderId="25" xfId="0" applyFont="1" applyBorder="1" applyAlignment="1">
      <alignment vertical="center" wrapText="1"/>
    </xf>
    <xf numFmtId="0" fontId="88" fillId="0" borderId="24" xfId="0" applyFont="1" applyBorder="1" applyAlignment="1">
      <alignment vertical="center" wrapText="1"/>
    </xf>
    <xf numFmtId="0" fontId="88" fillId="0" borderId="15" xfId="0" applyFont="1" applyBorder="1" applyAlignment="1">
      <alignment vertical="center" wrapText="1"/>
    </xf>
    <xf numFmtId="0" fontId="88" fillId="0" borderId="13" xfId="0" applyFont="1" applyBorder="1" applyAlignment="1">
      <alignment vertical="center" wrapText="1"/>
    </xf>
    <xf numFmtId="0" fontId="88" fillId="0" borderId="14" xfId="0" applyFont="1" applyBorder="1" applyAlignment="1">
      <alignment vertical="center" wrapText="1"/>
    </xf>
    <xf numFmtId="0" fontId="88" fillId="0" borderId="16" xfId="0" applyFont="1" applyBorder="1" applyAlignment="1">
      <alignment vertical="center" wrapText="1"/>
    </xf>
    <xf numFmtId="0" fontId="88" fillId="0" borderId="17" xfId="0" applyFont="1" applyBorder="1" applyAlignment="1">
      <alignment vertical="center" wrapText="1"/>
    </xf>
    <xf numFmtId="0" fontId="88" fillId="0" borderId="18" xfId="0" applyFont="1" applyBorder="1" applyAlignment="1">
      <alignment vertical="center" wrapText="1"/>
    </xf>
    <xf numFmtId="0" fontId="88" fillId="0" borderId="0" xfId="0" applyFont="1" applyAlignment="1">
      <alignment vertical="center" wrapText="1"/>
    </xf>
    <xf numFmtId="0" fontId="87" fillId="0" borderId="0" xfId="0" applyFont="1" applyAlignment="1">
      <alignment horizontal="center" vertical="center"/>
    </xf>
    <xf numFmtId="0" fontId="87" fillId="0" borderId="0" xfId="0" applyFont="1" applyAlignment="1">
      <alignment vertical="center" wrapText="1"/>
    </xf>
    <xf numFmtId="49" fontId="87" fillId="0" borderId="17" xfId="0" applyNumberFormat="1" applyFont="1" applyFill="1" applyBorder="1" applyAlignment="1">
      <alignment horizontal="left" vertical="top" wrapText="1" indent="1"/>
    </xf>
    <xf numFmtId="49" fontId="88" fillId="0" borderId="0" xfId="0" applyNumberFormat="1" applyFont="1" applyAlignment="1">
      <alignment horizontal="left" wrapText="1"/>
    </xf>
    <xf numFmtId="49" fontId="109" fillId="0" borderId="13" xfId="0" applyNumberFormat="1" applyFont="1" applyFill="1" applyBorder="1" applyAlignment="1">
      <alignment horizontal="left" vertical="top" wrapText="1" indent="1"/>
    </xf>
    <xf numFmtId="49" fontId="85" fillId="0" borderId="13" xfId="0" applyNumberFormat="1" applyFont="1" applyFill="1" applyBorder="1" applyAlignment="1">
      <alignment horizontal="left" vertical="center" wrapText="1" indent="1"/>
    </xf>
    <xf numFmtId="3" fontId="8" fillId="0" borderId="22" xfId="44" applyNumberFormat="1" applyFont="1" applyFill="1" applyBorder="1" applyAlignment="1">
      <alignment horizontal="center" vertical="center" wrapText="1"/>
    </xf>
    <xf numFmtId="0" fontId="8" fillId="0" borderId="29" xfId="44" applyNumberFormat="1" applyFont="1" applyFill="1" applyBorder="1" applyAlignment="1">
      <alignment horizontal="center" vertical="center" wrapText="1"/>
    </xf>
    <xf numFmtId="0" fontId="8" fillId="37" borderId="29" xfId="44" applyFont="1" applyFill="1" applyBorder="1" applyAlignment="1">
      <alignment horizontal="center" vertical="center" wrapText="1"/>
    </xf>
    <xf numFmtId="0" fontId="8" fillId="37" borderId="34" xfId="44" applyFont="1" applyFill="1" applyBorder="1" applyAlignment="1">
      <alignment horizontal="center" vertical="center" wrapText="1"/>
    </xf>
    <xf numFmtId="3" fontId="8" fillId="0" borderId="30" xfId="44" applyNumberFormat="1" applyFont="1" applyFill="1" applyBorder="1" applyAlignment="1">
      <alignment horizontal="center" vertical="center" wrapText="1"/>
    </xf>
    <xf numFmtId="0" fontId="8" fillId="0" borderId="30" xfId="44" applyNumberFormat="1" applyFont="1" applyFill="1" applyBorder="1" applyAlignment="1">
      <alignment horizontal="center" vertical="center" wrapText="1"/>
    </xf>
    <xf numFmtId="0" fontId="8" fillId="0" borderId="84" xfId="44" applyNumberFormat="1" applyFont="1" applyFill="1" applyBorder="1" applyAlignment="1">
      <alignment horizontal="center" vertical="center" wrapText="1"/>
    </xf>
    <xf numFmtId="0" fontId="8" fillId="37" borderId="31" xfId="44" applyFont="1" applyFill="1" applyBorder="1" applyAlignment="1">
      <alignment horizontal="center" vertical="center" wrapText="1"/>
    </xf>
    <xf numFmtId="0" fontId="8" fillId="37" borderId="53" xfId="44" applyFont="1" applyFill="1" applyBorder="1" applyAlignment="1">
      <alignment horizontal="center" vertical="center" wrapText="1"/>
    </xf>
    <xf numFmtId="0" fontId="8" fillId="37" borderId="64" xfId="44" applyFont="1" applyFill="1" applyBorder="1" applyAlignment="1">
      <alignment horizontal="center" vertical="center" wrapText="1"/>
    </xf>
    <xf numFmtId="3" fontId="8" fillId="0" borderId="29" xfId="44" applyNumberFormat="1" applyFont="1" applyFill="1" applyBorder="1" applyAlignment="1">
      <alignment horizontal="center" vertical="center" wrapText="1"/>
    </xf>
    <xf numFmtId="0" fontId="92" fillId="0" borderId="0" xfId="0" applyFont="1" applyFill="1" applyAlignment="1">
      <alignment horizontal="center" vertical="center" wrapText="1"/>
    </xf>
    <xf numFmtId="0" fontId="83" fillId="0" borderId="24" xfId="0" applyFont="1" applyBorder="1" applyAlignment="1">
      <alignment horizontal="left" vertical="center" wrapText="1" indent="1"/>
    </xf>
    <xf numFmtId="0" fontId="85" fillId="0" borderId="0" xfId="0" applyFont="1" applyBorder="1"/>
    <xf numFmtId="0" fontId="83" fillId="0" borderId="0" xfId="0" applyFont="1" applyBorder="1"/>
    <xf numFmtId="14" fontId="0" fillId="0" borderId="0" xfId="0" applyNumberFormat="1"/>
    <xf numFmtId="0" fontId="83" fillId="0" borderId="0" xfId="0" applyFont="1" applyBorder="1" applyAlignment="1">
      <alignment horizontal="left" vertical="center"/>
    </xf>
    <xf numFmtId="0" fontId="84" fillId="42" borderId="15" xfId="0" applyFont="1" applyFill="1" applyBorder="1" applyAlignment="1">
      <alignment horizontal="right" vertical="center" wrapText="1" indent="1"/>
    </xf>
    <xf numFmtId="0" fontId="83" fillId="48" borderId="13" xfId="0" applyFont="1" applyFill="1" applyBorder="1" applyAlignment="1">
      <alignment vertical="center" wrapText="1"/>
    </xf>
    <xf numFmtId="3" fontId="4" fillId="0" borderId="0" xfId="0" applyNumberFormat="1" applyFont="1" applyFill="1" applyBorder="1"/>
    <xf numFmtId="4" fontId="9" fillId="0" borderId="0" xfId="45" applyNumberFormat="1" applyFont="1" applyBorder="1" applyAlignment="1">
      <alignment vertical="center" wrapText="1"/>
    </xf>
    <xf numFmtId="0" fontId="112" fillId="0" borderId="0" xfId="0" applyFont="1"/>
    <xf numFmtId="0" fontId="70" fillId="0" borderId="0" xfId="0" applyFont="1"/>
    <xf numFmtId="0" fontId="76" fillId="0" borderId="0" xfId="0" applyFont="1"/>
    <xf numFmtId="0" fontId="70" fillId="0" borderId="0" xfId="0" applyFont="1" applyAlignment="1">
      <alignment vertical="center"/>
    </xf>
    <xf numFmtId="0" fontId="113" fillId="0" borderId="0" xfId="0" applyFont="1" applyAlignment="1">
      <alignment wrapText="1"/>
    </xf>
    <xf numFmtId="0" fontId="112" fillId="0" borderId="0" xfId="0" applyFont="1" applyFill="1"/>
    <xf numFmtId="0" fontId="113" fillId="0" borderId="0" xfId="0" applyFont="1"/>
    <xf numFmtId="0" fontId="112" fillId="0" borderId="0" xfId="0" applyFont="1" applyAlignment="1">
      <alignment vertical="center"/>
    </xf>
    <xf numFmtId="0" fontId="70" fillId="38" borderId="0" xfId="0" applyFont="1" applyFill="1"/>
    <xf numFmtId="0" fontId="112" fillId="49" borderId="0" xfId="0" applyFont="1" applyFill="1" applyAlignment="1">
      <alignment vertical="center"/>
    </xf>
    <xf numFmtId="0" fontId="37" fillId="0" borderId="0" xfId="0" applyFont="1" applyFill="1"/>
    <xf numFmtId="0" fontId="108" fillId="0" borderId="0" xfId="0" applyFont="1" applyBorder="1" applyAlignment="1">
      <alignment horizontal="right"/>
    </xf>
    <xf numFmtId="49" fontId="102" fillId="0" borderId="0" xfId="0" applyNumberFormat="1" applyFont="1" applyBorder="1"/>
    <xf numFmtId="0" fontId="83" fillId="49" borderId="0" xfId="0" applyFont="1" applyFill="1" applyBorder="1" applyAlignment="1">
      <alignment horizontal="left" vertical="center"/>
    </xf>
    <xf numFmtId="0" fontId="4" fillId="49" borderId="0" xfId="0" applyFont="1" applyFill="1" applyAlignment="1">
      <alignment vertical="center" wrapText="1"/>
    </xf>
    <xf numFmtId="0" fontId="31" fillId="49" borderId="0" xfId="0" applyFont="1" applyFill="1" applyBorder="1" applyAlignment="1">
      <alignment horizontal="left"/>
    </xf>
    <xf numFmtId="0" fontId="85" fillId="0" borderId="0" xfId="0" applyFont="1" applyBorder="1" applyAlignment="1">
      <alignment horizontal="right" vertical="center" wrapText="1"/>
    </xf>
    <xf numFmtId="49" fontId="85" fillId="0" borderId="0" xfId="0" applyNumberFormat="1" applyFont="1" applyBorder="1" applyAlignment="1">
      <alignment vertical="center"/>
    </xf>
    <xf numFmtId="0" fontId="82" fillId="0" borderId="13" xfId="0" applyFont="1" applyBorder="1" applyAlignment="1">
      <alignment horizontal="left" vertical="center" wrapText="1" indent="1"/>
    </xf>
    <xf numFmtId="49" fontId="84" fillId="0" borderId="13" xfId="0" applyNumberFormat="1" applyFont="1" applyBorder="1" applyAlignment="1">
      <alignment horizontal="left" vertical="center" wrapText="1" indent="1"/>
    </xf>
    <xf numFmtId="49" fontId="82" fillId="0" borderId="13" xfId="0" applyNumberFormat="1" applyFont="1" applyBorder="1" applyAlignment="1">
      <alignment horizontal="left" vertical="center" wrapText="1" indent="1"/>
    </xf>
    <xf numFmtId="0" fontId="82" fillId="0" borderId="27" xfId="0" applyFont="1" applyBorder="1" applyAlignment="1">
      <alignment horizontal="left" vertical="center" wrapText="1" indent="1"/>
    </xf>
    <xf numFmtId="0" fontId="82" fillId="0" borderId="76" xfId="0" applyFont="1" applyBorder="1" applyAlignment="1">
      <alignment horizontal="left" vertical="center" wrapText="1" indent="1"/>
    </xf>
    <xf numFmtId="0" fontId="88" fillId="0" borderId="0" xfId="0" applyFont="1" applyBorder="1" applyAlignment="1">
      <alignment horizontal="right"/>
    </xf>
    <xf numFmtId="49" fontId="88" fillId="0" borderId="0" xfId="0" applyNumberFormat="1" applyFont="1" applyBorder="1"/>
    <xf numFmtId="49" fontId="82" fillId="0" borderId="13" xfId="43" applyNumberFormat="1" applyFont="1" applyBorder="1" applyAlignment="1">
      <alignment horizontal="left" vertical="center" wrapText="1" indent="1"/>
    </xf>
    <xf numFmtId="49" fontId="84" fillId="0" borderId="13" xfId="43" applyNumberFormat="1" applyFont="1" applyBorder="1" applyAlignment="1">
      <alignment horizontal="left" vertical="center" wrapText="1" indent="1"/>
    </xf>
    <xf numFmtId="49" fontId="84" fillId="0" borderId="19" xfId="0" applyNumberFormat="1" applyFont="1" applyBorder="1" applyAlignment="1">
      <alignment horizontal="left" vertical="center" wrapText="1" indent="1"/>
    </xf>
    <xf numFmtId="49" fontId="82" fillId="0" borderId="19" xfId="0" applyNumberFormat="1" applyFont="1" applyBorder="1" applyAlignment="1">
      <alignment horizontal="left" vertical="center" wrapText="1" indent="1"/>
    </xf>
    <xf numFmtId="0" fontId="82" fillId="0" borderId="17" xfId="0" applyFont="1" applyFill="1" applyBorder="1" applyAlignment="1">
      <alignment horizontal="left" vertical="center" wrapText="1" indent="1"/>
    </xf>
    <xf numFmtId="0" fontId="107" fillId="0" borderId="13" xfId="42" applyFont="1" applyBorder="1"/>
    <xf numFmtId="0" fontId="88" fillId="0" borderId="13" xfId="0" applyFont="1" applyBorder="1" applyAlignment="1">
      <alignment horizontal="center" vertical="center" wrapText="1"/>
    </xf>
    <xf numFmtId="0" fontId="9" fillId="37" borderId="15" xfId="35" applyFont="1" applyFill="1" applyBorder="1" applyAlignment="1" applyProtection="1">
      <alignment horizontal="left" vertical="center" indent="1"/>
    </xf>
    <xf numFmtId="0" fontId="9" fillId="37" borderId="20" xfId="0" applyFont="1" applyFill="1" applyBorder="1" applyAlignment="1">
      <alignment horizontal="left" vertical="center" wrapText="1" indent="1"/>
    </xf>
    <xf numFmtId="0" fontId="117" fillId="43" borderId="13" xfId="0" applyFont="1" applyFill="1" applyBorder="1" applyAlignment="1">
      <alignment vertical="center" wrapText="1"/>
    </xf>
    <xf numFmtId="0" fontId="4" fillId="0" borderId="62" xfId="0" applyFont="1" applyBorder="1" applyAlignment="1">
      <alignment horizontal="center" vertical="center" wrapText="1"/>
    </xf>
    <xf numFmtId="0" fontId="4" fillId="0" borderId="62" xfId="0" applyFont="1" applyBorder="1" applyAlignment="1">
      <alignment vertical="center" wrapText="1"/>
    </xf>
    <xf numFmtId="0" fontId="4" fillId="0" borderId="38" xfId="0" applyFont="1" applyBorder="1" applyAlignment="1">
      <alignment vertical="center" wrapText="1"/>
    </xf>
    <xf numFmtId="0" fontId="4" fillId="0" borderId="38" xfId="0" applyFont="1" applyBorder="1" applyAlignment="1">
      <alignment horizontal="center" vertical="center" wrapText="1"/>
    </xf>
    <xf numFmtId="0" fontId="82" fillId="0" borderId="63" xfId="0" applyFont="1" applyBorder="1" applyAlignment="1">
      <alignment horizontal="left" vertical="center"/>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106" fillId="48" borderId="57" xfId="0" applyFont="1" applyFill="1" applyBorder="1" applyAlignment="1">
      <alignment horizontal="center" vertical="center" wrapText="1"/>
    </xf>
    <xf numFmtId="3" fontId="106" fillId="48" borderId="43" xfId="0" applyNumberFormat="1" applyFont="1" applyFill="1" applyBorder="1" applyAlignment="1">
      <alignment horizontal="right" vertical="center" wrapText="1" indent="1"/>
    </xf>
    <xf numFmtId="3" fontId="106" fillId="48" borderId="56" xfId="0" applyNumberFormat="1" applyFont="1" applyFill="1" applyBorder="1" applyAlignment="1">
      <alignment horizontal="right" vertical="center" wrapText="1" indent="1"/>
    </xf>
    <xf numFmtId="0" fontId="106" fillId="48" borderId="42" xfId="0" applyFont="1" applyFill="1" applyBorder="1" applyAlignment="1">
      <alignment horizontal="center" vertical="center" wrapText="1"/>
    </xf>
    <xf numFmtId="0" fontId="88" fillId="0" borderId="62" xfId="0" applyFont="1" applyBorder="1" applyAlignment="1">
      <alignment horizontal="center" vertical="center" wrapText="1"/>
    </xf>
    <xf numFmtId="0" fontId="88" fillId="0" borderId="62" xfId="0" applyFont="1" applyBorder="1" applyAlignment="1">
      <alignment vertical="center" wrapText="1"/>
    </xf>
    <xf numFmtId="0" fontId="88" fillId="0" borderId="38" xfId="0" applyFont="1" applyBorder="1" applyAlignment="1">
      <alignment vertical="center" wrapText="1"/>
    </xf>
    <xf numFmtId="0" fontId="88" fillId="0" borderId="38" xfId="0" applyFont="1" applyBorder="1" applyAlignment="1">
      <alignment horizontal="center" vertical="center" wrapText="1"/>
    </xf>
    <xf numFmtId="0" fontId="9" fillId="0" borderId="29" xfId="40" applyFont="1" applyBorder="1" applyAlignment="1">
      <alignment horizontal="center" vertical="center" wrapText="1"/>
    </xf>
    <xf numFmtId="0" fontId="9" fillId="0" borderId="34" xfId="40" applyFont="1" applyBorder="1" applyAlignment="1">
      <alignment horizontal="center" vertical="center" wrapText="1"/>
    </xf>
    <xf numFmtId="0" fontId="83" fillId="0" borderId="14" xfId="35" applyFont="1" applyBorder="1" applyAlignment="1" applyProtection="1">
      <alignment horizontal="left" vertical="center" indent="1"/>
    </xf>
    <xf numFmtId="0" fontId="83" fillId="0" borderId="34" xfId="0" applyFont="1" applyFill="1" applyBorder="1" applyAlignment="1">
      <alignment horizontal="left" vertical="center" wrapText="1" indent="1"/>
    </xf>
    <xf numFmtId="0" fontId="83" fillId="0" borderId="18" xfId="0" applyFont="1" applyFill="1" applyBorder="1" applyAlignment="1">
      <alignment horizontal="left" vertical="center" wrapText="1" indent="1"/>
    </xf>
    <xf numFmtId="49" fontId="82" fillId="0" borderId="13" xfId="0" applyNumberFormat="1" applyFont="1" applyFill="1" applyBorder="1" applyAlignment="1">
      <alignment horizontal="left" vertical="center" wrapText="1" indent="1"/>
    </xf>
    <xf numFmtId="49" fontId="121" fillId="0" borderId="17" xfId="0" applyNumberFormat="1" applyFont="1" applyFill="1" applyBorder="1" applyAlignment="1">
      <alignment horizontal="left" vertical="center" wrapText="1" indent="1"/>
    </xf>
    <xf numFmtId="0" fontId="88" fillId="0" borderId="15" xfId="0" applyFont="1" applyFill="1" applyBorder="1" applyAlignment="1">
      <alignment vertical="center"/>
    </xf>
    <xf numFmtId="0" fontId="92" fillId="0" borderId="0" xfId="0" applyFont="1" applyFill="1" applyAlignment="1">
      <alignment horizontal="left" vertical="center" wrapText="1"/>
    </xf>
    <xf numFmtId="0" fontId="122" fillId="0" borderId="0" xfId="0" applyFont="1" applyAlignment="1">
      <alignment vertical="center"/>
    </xf>
    <xf numFmtId="0" fontId="26" fillId="0" borderId="0" xfId="0" applyFont="1" applyAlignment="1">
      <alignment vertical="center" wrapText="1"/>
    </xf>
    <xf numFmtId="49" fontId="26" fillId="0" borderId="0" xfId="0" applyNumberFormat="1" applyFont="1" applyAlignment="1">
      <alignment horizontal="left" vertical="center" wrapText="1" indent="1"/>
    </xf>
    <xf numFmtId="0" fontId="9" fillId="0" borderId="21" xfId="0" applyFont="1" applyBorder="1" applyAlignment="1">
      <alignment horizontal="center" vertical="center" wrapText="1"/>
    </xf>
    <xf numFmtId="49" fontId="4" fillId="42" borderId="13" xfId="0" applyNumberFormat="1" applyFont="1" applyFill="1" applyBorder="1" applyAlignment="1">
      <alignment horizontal="left" vertical="top" wrapText="1" indent="1"/>
    </xf>
    <xf numFmtId="49" fontId="9" fillId="50" borderId="13" xfId="0" applyNumberFormat="1" applyFont="1" applyFill="1" applyBorder="1" applyAlignment="1">
      <alignment horizontal="left" vertical="center" wrapText="1" indent="1"/>
    </xf>
    <xf numFmtId="49" fontId="9" fillId="38" borderId="13" xfId="0" applyNumberFormat="1" applyFont="1" applyFill="1" applyBorder="1" applyAlignment="1">
      <alignment horizontal="left" vertical="center" wrapText="1" indent="1"/>
    </xf>
    <xf numFmtId="0" fontId="83" fillId="37" borderId="43" xfId="0" applyFont="1" applyFill="1" applyBorder="1" applyAlignment="1">
      <alignment horizontal="left" vertical="center" wrapText="1" indent="1"/>
    </xf>
    <xf numFmtId="0" fontId="8" fillId="0" borderId="19" xfId="43" applyFont="1" applyBorder="1" applyAlignment="1">
      <alignment horizontal="left" vertical="top" wrapText="1" indent="1"/>
    </xf>
    <xf numFmtId="0" fontId="125" fillId="0" borderId="0" xfId="0" applyFont="1" applyAlignment="1">
      <alignment vertical="center" wrapText="1"/>
    </xf>
    <xf numFmtId="0" fontId="86" fillId="0" borderId="0" xfId="0" applyFont="1" applyAlignment="1">
      <alignment horizontal="left" wrapText="1"/>
    </xf>
    <xf numFmtId="0" fontId="86" fillId="0" borderId="0" xfId="0" applyFont="1" applyFill="1" applyAlignment="1">
      <alignment horizontal="left" wrapText="1"/>
    </xf>
    <xf numFmtId="0" fontId="86" fillId="0" borderId="0" xfId="0" applyFont="1" applyFill="1" applyAlignment="1">
      <alignment horizontal="left" vertical="center" wrapText="1"/>
    </xf>
    <xf numFmtId="0" fontId="0" fillId="0" borderId="0" xfId="0" applyAlignment="1">
      <alignment horizontal="left" wrapText="1"/>
    </xf>
    <xf numFmtId="0" fontId="37" fillId="0" borderId="0" xfId="0" applyFont="1" applyAlignment="1">
      <alignment horizontal="left" wrapText="1"/>
    </xf>
    <xf numFmtId="0" fontId="126" fillId="0" borderId="0" xfId="0" applyFont="1" applyFill="1" applyAlignment="1">
      <alignment horizontal="left"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40" applyFont="1" applyFill="1" applyBorder="1" applyAlignment="1">
      <alignment vertical="center" wrapText="1"/>
    </xf>
    <xf numFmtId="0" fontId="102" fillId="0" borderId="0" xfId="40" applyFont="1" applyFill="1" applyBorder="1" applyAlignment="1">
      <alignment vertical="center"/>
    </xf>
    <xf numFmtId="0" fontId="4" fillId="0" borderId="13" xfId="43" applyFont="1" applyBorder="1" applyAlignment="1">
      <alignment horizontal="left" vertical="top" wrapText="1" indent="1"/>
    </xf>
    <xf numFmtId="0" fontId="83" fillId="0" borderId="43" xfId="0" applyNumberFormat="1" applyFont="1" applyFill="1" applyBorder="1" applyAlignment="1">
      <alignment horizontal="left" vertical="center" wrapText="1" indent="1"/>
    </xf>
    <xf numFmtId="0" fontId="103" fillId="0" borderId="0" xfId="0" applyFont="1"/>
    <xf numFmtId="0" fontId="92" fillId="0" borderId="0" xfId="0" applyFont="1" applyFill="1" applyAlignment="1">
      <alignment horizontal="left" vertical="center"/>
    </xf>
    <xf numFmtId="0" fontId="84" fillId="47" borderId="15" xfId="0" applyFont="1" applyFill="1" applyBorder="1" applyAlignment="1">
      <alignment horizontal="right" vertical="center" wrapText="1" indent="1"/>
    </xf>
    <xf numFmtId="0" fontId="83" fillId="0" borderId="0" xfId="0" applyFont="1" applyAlignment="1">
      <alignment horizontal="center" vertical="center" wrapText="1"/>
    </xf>
    <xf numFmtId="4" fontId="9" fillId="35" borderId="13" xfId="0" applyNumberFormat="1" applyFont="1" applyFill="1" applyBorder="1" applyAlignment="1">
      <alignment horizontal="right" vertical="center" wrapText="1" indent="1"/>
    </xf>
    <xf numFmtId="4" fontId="8" fillId="24" borderId="13" xfId="0" applyNumberFormat="1" applyFont="1" applyFill="1" applyBorder="1" applyAlignment="1">
      <alignment horizontal="right" vertical="center" wrapText="1" indent="1"/>
    </xf>
    <xf numFmtId="168" fontId="4" fillId="35" borderId="13" xfId="27" applyNumberFormat="1" applyFont="1" applyFill="1" applyBorder="1" applyAlignment="1">
      <alignment horizontal="right" vertical="center" wrapText="1" indent="1"/>
    </xf>
    <xf numFmtId="168" fontId="4" fillId="37" borderId="13" xfId="27" applyNumberFormat="1" applyFont="1" applyFill="1" applyBorder="1" applyAlignment="1">
      <alignment horizontal="right" vertical="center" wrapText="1" indent="1"/>
    </xf>
    <xf numFmtId="168" fontId="8" fillId="37" borderId="13" xfId="0" applyNumberFormat="1" applyFont="1" applyFill="1" applyBorder="1" applyAlignment="1">
      <alignment horizontal="right" vertical="center" wrapText="1" indent="1"/>
    </xf>
    <xf numFmtId="168" fontId="8" fillId="24" borderId="17" xfId="0" applyNumberFormat="1" applyFont="1" applyFill="1" applyBorder="1" applyAlignment="1">
      <alignment horizontal="right" vertical="center" wrapText="1" indent="1"/>
    </xf>
    <xf numFmtId="0" fontId="127" fillId="0" borderId="0" xfId="0" applyFont="1" applyFill="1" applyBorder="1"/>
    <xf numFmtId="0" fontId="4" fillId="0" borderId="13" xfId="0" applyFont="1" applyBorder="1" applyAlignment="1">
      <alignment horizontal="left" vertical="top" wrapText="1" indent="1"/>
    </xf>
    <xf numFmtId="168" fontId="8" fillId="24" borderId="13" xfId="0" applyNumberFormat="1" applyFont="1" applyFill="1" applyBorder="1" applyAlignment="1">
      <alignment horizontal="right" vertical="center" wrapText="1" indent="1"/>
    </xf>
    <xf numFmtId="0" fontId="4" fillId="0" borderId="13" xfId="0" applyFont="1" applyBorder="1" applyAlignment="1">
      <alignment horizontal="left" vertical="top" wrapText="1" indent="1"/>
    </xf>
    <xf numFmtId="167" fontId="4" fillId="35" borderId="13" xfId="27" applyNumberFormat="1" applyFont="1" applyFill="1" applyBorder="1" applyAlignment="1">
      <alignment horizontal="right" vertical="center" wrapText="1" indent="1"/>
    </xf>
    <xf numFmtId="4" fontId="9" fillId="35" borderId="19" xfId="0" applyNumberFormat="1" applyFont="1" applyFill="1" applyBorder="1" applyAlignment="1">
      <alignment horizontal="right" vertical="center" wrapText="1" indent="1"/>
    </xf>
    <xf numFmtId="4" fontId="9" fillId="35" borderId="14" xfId="92" applyNumberFormat="1" applyFont="1" applyFill="1" applyBorder="1" applyAlignment="1">
      <alignment horizontal="right" vertical="center" wrapText="1" indent="1"/>
    </xf>
    <xf numFmtId="4" fontId="9" fillId="35" borderId="13" xfId="92" applyNumberFormat="1" applyFont="1" applyFill="1" applyBorder="1" applyAlignment="1">
      <alignment horizontal="right" vertical="center" wrapText="1" indent="1"/>
    </xf>
    <xf numFmtId="0" fontId="4" fillId="0" borderId="0" xfId="0" applyFont="1"/>
    <xf numFmtId="0" fontId="4" fillId="0" borderId="13" xfId="0" applyFont="1" applyBorder="1" applyAlignment="1">
      <alignment horizontal="left" vertical="top" wrapText="1" indent="1"/>
    </xf>
    <xf numFmtId="0" fontId="4" fillId="0" borderId="13" xfId="92" applyFont="1" applyFill="1" applyBorder="1" applyAlignment="1">
      <alignment horizontal="left" vertical="top" wrapText="1" indent="1"/>
    </xf>
    <xf numFmtId="0" fontId="4" fillId="0" borderId="15" xfId="0" applyFont="1" applyBorder="1" applyAlignment="1">
      <alignment horizontal="center" vertical="center"/>
    </xf>
    <xf numFmtId="0" fontId="4" fillId="0" borderId="13" xfId="0" applyFont="1" applyBorder="1" applyAlignment="1">
      <alignment horizontal="left" vertical="top" wrapText="1" indent="1"/>
    </xf>
    <xf numFmtId="0" fontId="9"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4" fillId="0" borderId="0" xfId="0" applyFont="1"/>
    <xf numFmtId="0" fontId="4" fillId="0" borderId="15" xfId="0" applyFont="1" applyBorder="1" applyAlignment="1">
      <alignment horizontal="center" vertical="center"/>
    </xf>
    <xf numFmtId="0" fontId="4" fillId="0" borderId="0" xfId="0" applyFont="1"/>
    <xf numFmtId="0" fontId="4" fillId="0" borderId="15" xfId="0" applyFont="1" applyBorder="1" applyAlignment="1">
      <alignment horizontal="center" vertical="center"/>
    </xf>
    <xf numFmtId="0" fontId="9"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Border="1" applyAlignment="1">
      <alignment horizontal="left" vertical="top" wrapText="1" indent="1"/>
    </xf>
    <xf numFmtId="0" fontId="85" fillId="0" borderId="15" xfId="0" applyFont="1" applyBorder="1" applyAlignment="1">
      <alignment horizontal="center" vertical="center"/>
    </xf>
    <xf numFmtId="49" fontId="85" fillId="0" borderId="13" xfId="0" applyNumberFormat="1" applyFont="1" applyFill="1" applyBorder="1" applyAlignment="1">
      <alignment horizontal="left" vertical="top" wrapText="1" indent="1"/>
    </xf>
    <xf numFmtId="0" fontId="92" fillId="52" borderId="0" xfId="0" applyFont="1" applyFill="1"/>
    <xf numFmtId="0" fontId="4" fillId="52" borderId="0" xfId="0" applyFont="1" applyFill="1"/>
    <xf numFmtId="0" fontId="129" fillId="52" borderId="0" xfId="0" applyFont="1" applyFill="1" applyBorder="1" applyAlignment="1">
      <alignment vertical="center"/>
    </xf>
    <xf numFmtId="0" fontId="26" fillId="52" borderId="0" xfId="0" applyFont="1" applyFill="1" applyBorder="1" applyAlignment="1">
      <alignment vertical="center"/>
    </xf>
    <xf numFmtId="0" fontId="92" fillId="52" borderId="0" xfId="0" applyFont="1" applyFill="1" applyAlignment="1">
      <alignment vertical="center" wrapText="1"/>
    </xf>
    <xf numFmtId="3" fontId="4" fillId="35" borderId="13" xfId="27" applyNumberFormat="1" applyFont="1" applyFill="1" applyBorder="1" applyAlignment="1">
      <alignment horizontal="right" vertical="center" wrapText="1" indent="1"/>
    </xf>
    <xf numFmtId="0" fontId="4" fillId="0" borderId="13" xfId="0" applyFont="1" applyFill="1" applyBorder="1" applyAlignment="1">
      <alignment horizontal="left" vertical="top" wrapText="1" indent="1"/>
    </xf>
    <xf numFmtId="0" fontId="9" fillId="0" borderId="13" xfId="0" applyFont="1" applyFill="1" applyBorder="1" applyAlignment="1">
      <alignment horizontal="left" vertical="top" wrapText="1" indent="1"/>
    </xf>
    <xf numFmtId="4" fontId="4" fillId="0" borderId="0" xfId="0" applyNumberFormat="1" applyFont="1" applyAlignment="1">
      <alignment vertical="center"/>
    </xf>
    <xf numFmtId="0" fontId="9" fillId="35" borderId="14" xfId="0" quotePrefix="1" applyFont="1" applyFill="1" applyBorder="1" applyAlignment="1">
      <alignment horizontal="left" vertical="center" wrapText="1" indent="1"/>
    </xf>
    <xf numFmtId="3" fontId="3" fillId="24" borderId="13" xfId="0" applyNumberFormat="1" applyFont="1" applyFill="1" applyBorder="1" applyAlignment="1">
      <alignment horizontal="right" vertical="center" wrapText="1" indent="1"/>
    </xf>
    <xf numFmtId="3" fontId="3" fillId="24"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indent="1"/>
    </xf>
    <xf numFmtId="3" fontId="4" fillId="49" borderId="13" xfId="0" applyNumberFormat="1" applyFont="1" applyFill="1" applyBorder="1" applyAlignment="1">
      <alignment horizontal="right" vertical="center" wrapText="1" indent="1"/>
    </xf>
    <xf numFmtId="3" fontId="4" fillId="35" borderId="13" xfId="0" applyNumberFormat="1" applyFont="1" applyFill="1" applyBorder="1" applyAlignment="1">
      <alignment horizontal="center" vertical="center" wrapText="1"/>
    </xf>
    <xf numFmtId="3" fontId="3" fillId="24" borderId="17" xfId="0" applyNumberFormat="1" applyFont="1" applyFill="1" applyBorder="1" applyAlignment="1" applyProtection="1">
      <alignment horizontal="right" vertical="center" wrapText="1" indent="1"/>
    </xf>
    <xf numFmtId="3" fontId="3" fillId="24" borderId="18" xfId="0" applyNumberFormat="1" applyFont="1" applyFill="1" applyBorder="1" applyAlignment="1">
      <alignment horizontal="right" vertical="center" wrapText="1" indent="1"/>
    </xf>
    <xf numFmtId="3" fontId="8" fillId="24" borderId="14" xfId="0" applyNumberFormat="1" applyFont="1" applyFill="1" applyBorder="1" applyAlignment="1">
      <alignment horizontal="right" vertical="center" wrapText="1" indent="1"/>
    </xf>
    <xf numFmtId="3" fontId="9" fillId="35" borderId="13" xfId="0" applyNumberFormat="1" applyFont="1" applyFill="1" applyBorder="1" applyAlignment="1">
      <alignment horizontal="right" vertical="center" wrapText="1" indent="1"/>
    </xf>
    <xf numFmtId="3" fontId="3" fillId="24" borderId="17" xfId="0" applyNumberFormat="1" applyFont="1" applyFill="1" applyBorder="1" applyAlignment="1">
      <alignment horizontal="right" vertical="center" wrapText="1" indent="1"/>
    </xf>
    <xf numFmtId="3" fontId="8" fillId="24" borderId="18" xfId="0" applyNumberFormat="1" applyFont="1" applyFill="1" applyBorder="1" applyAlignment="1">
      <alignment horizontal="right" vertical="center" wrapText="1" indent="1"/>
    </xf>
    <xf numFmtId="3" fontId="8" fillId="24" borderId="13" xfId="0" applyNumberFormat="1" applyFont="1" applyFill="1" applyBorder="1" applyAlignment="1">
      <alignment horizontal="right" vertical="center" indent="1"/>
    </xf>
    <xf numFmtId="3" fontId="8" fillId="24" borderId="14" xfId="0" applyNumberFormat="1" applyFont="1" applyFill="1" applyBorder="1" applyAlignment="1">
      <alignment horizontal="right" vertical="center" indent="1"/>
    </xf>
    <xf numFmtId="3" fontId="4" fillId="35" borderId="13" xfId="0" applyNumberFormat="1" applyFont="1" applyFill="1" applyBorder="1" applyAlignment="1">
      <alignment vertical="center" wrapText="1"/>
    </xf>
    <xf numFmtId="3" fontId="4" fillId="35" borderId="13" xfId="0" applyNumberFormat="1" applyFont="1" applyFill="1" applyBorder="1" applyAlignment="1">
      <alignment vertical="center"/>
    </xf>
    <xf numFmtId="3" fontId="8" fillId="24" borderId="13" xfId="0" applyNumberFormat="1" applyFont="1" applyFill="1" applyBorder="1" applyAlignment="1">
      <alignment vertical="center" wrapText="1"/>
    </xf>
    <xf numFmtId="3" fontId="4" fillId="0" borderId="19" xfId="0" applyNumberFormat="1" applyFont="1" applyFill="1" applyBorder="1" applyAlignment="1">
      <alignment vertical="center" wrapText="1"/>
    </xf>
    <xf numFmtId="3" fontId="4" fillId="35" borderId="19" xfId="0" applyNumberFormat="1" applyFont="1" applyFill="1" applyBorder="1" applyAlignment="1">
      <alignment vertical="center" wrapText="1"/>
    </xf>
    <xf numFmtId="3" fontId="8" fillId="24" borderId="17" xfId="0" applyNumberFormat="1" applyFont="1" applyFill="1" applyBorder="1" applyAlignment="1">
      <alignment horizontal="right" vertical="center" indent="1"/>
    </xf>
    <xf numFmtId="3" fontId="8" fillId="24" borderId="18" xfId="0" applyNumberFormat="1" applyFont="1" applyFill="1" applyBorder="1" applyAlignment="1">
      <alignment horizontal="right" vertical="center" indent="1"/>
    </xf>
    <xf numFmtId="3" fontId="87" fillId="24" borderId="13" xfId="0" applyNumberFormat="1" applyFont="1" applyFill="1" applyBorder="1" applyAlignment="1">
      <alignment horizontal="right" vertical="center" wrapText="1" indent="1"/>
    </xf>
    <xf numFmtId="3" fontId="4" fillId="35" borderId="38" xfId="0" applyNumberFormat="1" applyFont="1" applyFill="1" applyBorder="1" applyAlignment="1">
      <alignment horizontal="right" vertical="center" wrapText="1" indent="1"/>
    </xf>
    <xf numFmtId="3" fontId="8" fillId="24" borderId="38" xfId="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3" fillId="35" borderId="39" xfId="0" applyNumberFormat="1" applyFont="1" applyFill="1" applyBorder="1" applyAlignment="1">
      <alignment horizontal="right" vertical="center" wrapText="1" indent="1"/>
    </xf>
    <xf numFmtId="3" fontId="9" fillId="24" borderId="13" xfId="0" applyNumberFormat="1" applyFont="1" applyFill="1" applyBorder="1" applyAlignment="1">
      <alignment horizontal="right" vertical="center" wrapText="1" indent="1"/>
    </xf>
    <xf numFmtId="3" fontId="9" fillId="24" borderId="14" xfId="0" applyNumberFormat="1" applyFont="1" applyFill="1" applyBorder="1" applyAlignment="1">
      <alignment horizontal="right" vertical="center" wrapText="1" indent="1"/>
    </xf>
    <xf numFmtId="3" fontId="4" fillId="0"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4" fillId="37" borderId="13" xfId="27" applyNumberFormat="1" applyFont="1" applyFill="1" applyBorder="1" applyAlignment="1">
      <alignment horizontal="right" vertical="center" wrapText="1" indent="1"/>
    </xf>
    <xf numFmtId="3" fontId="8" fillId="35" borderId="79" xfId="0" applyNumberFormat="1" applyFont="1" applyFill="1" applyBorder="1" applyAlignment="1">
      <alignment horizontal="right" vertical="center" wrapText="1" indent="1"/>
    </xf>
    <xf numFmtId="3" fontId="8" fillId="24" borderId="80" xfId="0" applyNumberFormat="1" applyFont="1" applyFill="1" applyBorder="1" applyAlignment="1">
      <alignment horizontal="right" vertical="center" wrapText="1" indent="1"/>
    </xf>
    <xf numFmtId="3" fontId="8" fillId="24" borderId="81" xfId="0" applyNumberFormat="1" applyFont="1" applyFill="1" applyBorder="1" applyAlignment="1">
      <alignment horizontal="right" vertical="center" wrapText="1" indent="1"/>
    </xf>
    <xf numFmtId="3" fontId="8" fillId="24" borderId="73" xfId="0" applyNumberFormat="1" applyFont="1" applyFill="1" applyBorder="1" applyAlignment="1">
      <alignment horizontal="right" vertical="center" wrapText="1" indent="1"/>
    </xf>
    <xf numFmtId="3" fontId="8" fillId="24" borderId="51" xfId="0" applyNumberFormat="1" applyFont="1" applyFill="1" applyBorder="1" applyAlignment="1">
      <alignment horizontal="right" vertical="center" wrapText="1" indent="1"/>
    </xf>
    <xf numFmtId="1" fontId="81" fillId="0" borderId="0" xfId="41" applyNumberFormat="1" applyAlignment="1"/>
    <xf numFmtId="3" fontId="8" fillId="35" borderId="20" xfId="0" applyNumberFormat="1" applyFont="1" applyFill="1" applyBorder="1" applyAlignment="1">
      <alignment horizontal="right" vertical="center" wrapText="1" indent="1"/>
    </xf>
    <xf numFmtId="3" fontId="9" fillId="0" borderId="13"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8" fillId="24" borderId="27" xfId="0" applyNumberFormat="1" applyFont="1" applyFill="1" applyBorder="1" applyAlignment="1">
      <alignment horizontal="right" vertical="center" wrapText="1" indent="1"/>
    </xf>
    <xf numFmtId="3" fontId="8" fillId="35" borderId="27" xfId="0" applyNumberFormat="1" applyFont="1" applyFill="1" applyBorder="1" applyAlignment="1">
      <alignment horizontal="right" vertical="center" wrapText="1" inden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4" fillId="35" borderId="13" xfId="0" applyNumberFormat="1" applyFont="1" applyFill="1" applyBorder="1" applyAlignment="1">
      <alignment horizontal="right" vertical="center" wrapText="1"/>
    </xf>
    <xf numFmtId="3" fontId="9" fillId="35" borderId="13" xfId="92" applyNumberFormat="1" applyFont="1" applyFill="1" applyBorder="1" applyAlignment="1">
      <alignment horizontal="right" vertical="center" wrapText="1" indent="1"/>
    </xf>
    <xf numFmtId="3" fontId="9" fillId="35" borderId="14" xfId="92" applyNumberFormat="1" applyFont="1" applyFill="1" applyBorder="1" applyAlignment="1">
      <alignment horizontal="right" vertical="center" wrapText="1" indent="1"/>
    </xf>
    <xf numFmtId="3" fontId="8" fillId="24" borderId="13" xfId="27" applyNumberFormat="1" applyFont="1" applyFill="1" applyBorder="1" applyAlignment="1">
      <alignment horizontal="right" vertical="center" wrapText="1" indent="1"/>
    </xf>
    <xf numFmtId="3" fontId="8" fillId="24" borderId="14" xfId="27" applyNumberFormat="1" applyFont="1" applyFill="1" applyBorder="1" applyAlignment="1">
      <alignment horizontal="right" vertical="center" wrapText="1" indent="1"/>
    </xf>
    <xf numFmtId="3" fontId="4" fillId="35" borderId="14" xfId="0" applyNumberFormat="1" applyFont="1" applyFill="1" applyBorder="1" applyAlignment="1">
      <alignment horizontal="right" vertical="center" wrapText="1" indent="1"/>
    </xf>
    <xf numFmtId="3" fontId="8" fillId="24" borderId="13" xfId="40" applyNumberFormat="1" applyFont="1" applyFill="1" applyBorder="1" applyAlignment="1">
      <alignment horizontal="right" vertical="center" wrapText="1" indent="1"/>
    </xf>
    <xf numFmtId="3" fontId="8" fillId="24" borderId="38" xfId="40" applyNumberFormat="1" applyFont="1" applyFill="1" applyBorder="1" applyAlignment="1">
      <alignment horizontal="right" vertical="center" wrapText="1" indent="1"/>
    </xf>
    <xf numFmtId="3" fontId="4" fillId="35" borderId="13" xfId="40" applyNumberFormat="1" applyFont="1" applyFill="1" applyBorder="1" applyAlignment="1">
      <alignment horizontal="right" vertical="center" wrapText="1" indent="1"/>
    </xf>
    <xf numFmtId="3" fontId="4" fillId="35" borderId="38" xfId="92" applyNumberFormat="1" applyFont="1" applyFill="1" applyBorder="1" applyAlignment="1">
      <alignment horizontal="right" vertical="center" wrapText="1" indent="1"/>
    </xf>
    <xf numFmtId="3" fontId="4" fillId="24" borderId="13" xfId="40" applyNumberFormat="1" applyFont="1" applyFill="1" applyBorder="1" applyAlignment="1">
      <alignment horizontal="right" vertical="center" wrapText="1" indent="1"/>
    </xf>
    <xf numFmtId="3" fontId="4" fillId="24" borderId="38" xfId="40" applyNumberFormat="1" applyFont="1" applyFill="1" applyBorder="1" applyAlignment="1">
      <alignment horizontal="right" vertical="center" wrapText="1" indent="1"/>
    </xf>
    <xf numFmtId="3" fontId="4" fillId="35"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4" fillId="0" borderId="13" xfId="40" applyNumberFormat="1" applyFont="1" applyFill="1" applyBorder="1" applyAlignment="1">
      <alignment horizontal="right" vertical="center" wrapText="1" indent="1"/>
    </xf>
    <xf numFmtId="3" fontId="4" fillId="0" borderId="38" xfId="40" applyNumberFormat="1" applyFont="1" applyFill="1" applyBorder="1" applyAlignment="1">
      <alignment horizontal="right" vertical="center" wrapText="1" indent="1"/>
    </xf>
    <xf numFmtId="3" fontId="9" fillId="35" borderId="13" xfId="40" applyNumberFormat="1" applyFont="1" applyFill="1" applyBorder="1" applyAlignment="1">
      <alignment horizontal="right" vertical="center" wrapText="1" indent="1"/>
    </xf>
    <xf numFmtId="3" fontId="9" fillId="35" borderId="38" xfId="40" applyNumberFormat="1" applyFont="1" applyFill="1" applyBorder="1" applyAlignment="1">
      <alignment horizontal="right" vertical="center" wrapText="1" indent="1"/>
    </xf>
    <xf numFmtId="3" fontId="8" fillId="24" borderId="17" xfId="40" applyNumberFormat="1" applyFont="1" applyFill="1" applyBorder="1" applyAlignment="1">
      <alignment horizontal="right" vertical="center" wrapText="1" indent="1"/>
    </xf>
    <xf numFmtId="3" fontId="8" fillId="24" borderId="39" xfId="4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3" fontId="9" fillId="35" borderId="14" xfId="0" applyNumberFormat="1" applyFont="1" applyFill="1" applyBorder="1" applyAlignment="1">
      <alignment horizontal="right" vertical="center" wrapText="1" indent="1"/>
    </xf>
    <xf numFmtId="3" fontId="88" fillId="35" borderId="13" xfId="0" applyNumberFormat="1" applyFont="1" applyFill="1" applyBorder="1" applyAlignment="1">
      <alignment horizontal="right" vertical="center" wrapText="1" indent="1"/>
    </xf>
    <xf numFmtId="3" fontId="87" fillId="24" borderId="73" xfId="0" applyNumberFormat="1" applyFont="1" applyFill="1" applyBorder="1" applyAlignment="1">
      <alignment horizontal="right" vertical="center" wrapText="1" indent="1"/>
    </xf>
    <xf numFmtId="165" fontId="76" fillId="39" borderId="13" xfId="0" applyNumberFormat="1" applyFont="1" applyFill="1" applyBorder="1" applyAlignment="1">
      <alignment vertical="center" wrapText="1"/>
    </xf>
    <xf numFmtId="165" fontId="76" fillId="40" borderId="13" xfId="0" applyNumberFormat="1" applyFont="1" applyFill="1" applyBorder="1" applyAlignment="1">
      <alignment vertical="center" wrapText="1"/>
    </xf>
    <xf numFmtId="165" fontId="76" fillId="35" borderId="13" xfId="0" applyNumberFormat="1" applyFont="1" applyFill="1" applyBorder="1" applyAlignment="1">
      <alignment vertical="center" wrapText="1"/>
    </xf>
    <xf numFmtId="165" fontId="76" fillId="24" borderId="13" xfId="0" applyNumberFormat="1" applyFont="1" applyFill="1" applyBorder="1" applyAlignment="1">
      <alignment vertical="center" wrapText="1"/>
    </xf>
    <xf numFmtId="165" fontId="76" fillId="40" borderId="14" xfId="0" applyNumberFormat="1" applyFont="1" applyFill="1" applyBorder="1" applyAlignment="1">
      <alignment vertical="center" wrapText="1"/>
    </xf>
    <xf numFmtId="165" fontId="70" fillId="39" borderId="13" xfId="0" applyNumberFormat="1" applyFont="1" applyFill="1" applyBorder="1" applyAlignment="1">
      <alignment vertical="center" wrapText="1"/>
    </xf>
    <xf numFmtId="165" fontId="70" fillId="35" borderId="13" xfId="0" applyNumberFormat="1" applyFont="1" applyFill="1" applyBorder="1" applyAlignment="1">
      <alignment vertical="center" wrapText="1"/>
    </xf>
    <xf numFmtId="165" fontId="76" fillId="0" borderId="13" xfId="0" applyNumberFormat="1" applyFont="1" applyFill="1" applyBorder="1" applyAlignment="1">
      <alignment horizontal="center" vertical="center" wrapText="1"/>
    </xf>
    <xf numFmtId="165" fontId="70" fillId="39" borderId="13" xfId="0" applyNumberFormat="1" applyFont="1" applyFill="1" applyBorder="1" applyAlignment="1">
      <alignment vertical="top" wrapText="1"/>
    </xf>
    <xf numFmtId="165" fontId="90" fillId="0" borderId="13" xfId="0" applyNumberFormat="1" applyFont="1" applyFill="1" applyBorder="1" applyAlignment="1">
      <alignment horizontal="center" vertical="center" wrapText="1"/>
    </xf>
    <xf numFmtId="165" fontId="90" fillId="37" borderId="13" xfId="0" applyNumberFormat="1" applyFont="1" applyFill="1" applyBorder="1" applyAlignment="1">
      <alignment horizontal="center" vertical="center" wrapText="1"/>
    </xf>
    <xf numFmtId="165" fontId="91" fillId="39" borderId="13" xfId="0" applyNumberFormat="1" applyFont="1" applyFill="1" applyBorder="1" applyAlignment="1">
      <alignment vertical="center" wrapText="1"/>
    </xf>
    <xf numFmtId="165" fontId="26" fillId="39" borderId="13" xfId="0" applyNumberFormat="1" applyFont="1" applyFill="1" applyBorder="1" applyAlignment="1">
      <alignment vertical="center" wrapText="1"/>
    </xf>
    <xf numFmtId="165" fontId="76" fillId="41" borderId="13" xfId="0" applyNumberFormat="1" applyFont="1" applyFill="1" applyBorder="1" applyAlignment="1">
      <alignment horizontal="center" vertical="center" wrapText="1"/>
    </xf>
    <xf numFmtId="165" fontId="90" fillId="41" borderId="13" xfId="0" applyNumberFormat="1" applyFont="1" applyFill="1" applyBorder="1" applyAlignment="1">
      <alignment horizontal="center" vertical="center" wrapText="1"/>
    </xf>
    <xf numFmtId="165" fontId="60" fillId="35" borderId="13" xfId="0" applyNumberFormat="1" applyFont="1" applyFill="1" applyBorder="1" applyAlignment="1">
      <alignment vertical="center" wrapText="1"/>
    </xf>
    <xf numFmtId="165" fontId="60" fillId="39" borderId="13" xfId="0" applyNumberFormat="1" applyFont="1" applyFill="1" applyBorder="1" applyAlignment="1">
      <alignment vertical="center" wrapText="1"/>
    </xf>
    <xf numFmtId="165" fontId="70" fillId="39" borderId="17" xfId="0" applyNumberFormat="1" applyFont="1" applyFill="1" applyBorder="1" applyAlignment="1">
      <alignment vertical="center"/>
    </xf>
    <xf numFmtId="165" fontId="70" fillId="35" borderId="17" xfId="0" applyNumberFormat="1" applyFont="1" applyFill="1" applyBorder="1" applyAlignment="1">
      <alignment vertical="center"/>
    </xf>
    <xf numFmtId="165" fontId="76" fillId="40" borderId="17" xfId="0" applyNumberFormat="1" applyFont="1" applyFill="1" applyBorder="1" applyAlignment="1">
      <alignment vertical="center" wrapText="1"/>
    </xf>
    <xf numFmtId="165" fontId="76" fillId="40" borderId="18" xfId="0" applyNumberFormat="1" applyFont="1" applyFill="1" applyBorder="1" applyAlignment="1">
      <alignment vertical="center" wrapText="1"/>
    </xf>
    <xf numFmtId="3" fontId="8" fillId="24" borderId="13" xfId="43" applyNumberFormat="1" applyFont="1" applyFill="1" applyBorder="1" applyAlignment="1">
      <alignment horizontal="right" vertical="center" wrapText="1" indent="1"/>
    </xf>
    <xf numFmtId="3" fontId="8" fillId="24" borderId="14" xfId="43" applyNumberFormat="1" applyFont="1" applyFill="1" applyBorder="1" applyAlignment="1">
      <alignment horizontal="right" vertical="center" wrapText="1" indent="1"/>
    </xf>
    <xf numFmtId="3" fontId="4" fillId="35" borderId="13" xfId="43" applyNumberFormat="1" applyFont="1" applyFill="1" applyBorder="1" applyAlignment="1">
      <alignment horizontal="right" vertical="center" wrapText="1" indent="1"/>
    </xf>
    <xf numFmtId="3" fontId="4" fillId="35" borderId="13" xfId="43" applyNumberFormat="1" applyFont="1" applyFill="1" applyBorder="1" applyAlignment="1">
      <alignment horizontal="center" vertical="center" wrapText="1"/>
    </xf>
    <xf numFmtId="3" fontId="8" fillId="51" borderId="13" xfId="43" applyNumberFormat="1" applyFont="1" applyFill="1" applyBorder="1" applyAlignment="1">
      <alignment horizontal="right" vertical="center" wrapText="1" indent="1"/>
    </xf>
    <xf numFmtId="3" fontId="8" fillId="51" borderId="14" xfId="43" applyNumberFormat="1" applyFont="1" applyFill="1" applyBorder="1" applyAlignment="1">
      <alignment horizontal="center" vertical="center" wrapText="1"/>
    </xf>
    <xf numFmtId="3" fontId="8" fillId="51" borderId="13" xfId="43" applyNumberFormat="1" applyFont="1" applyFill="1" applyBorder="1" applyAlignment="1">
      <alignment horizontal="center" vertical="center" wrapText="1"/>
    </xf>
    <xf numFmtId="3" fontId="8" fillId="51" borderId="14" xfId="43" applyNumberFormat="1" applyFont="1" applyFill="1" applyBorder="1" applyAlignment="1">
      <alignment horizontal="right" vertical="center" wrapText="1" indent="1"/>
    </xf>
    <xf numFmtId="3" fontId="4" fillId="35" borderId="19" xfId="43" applyNumberFormat="1" applyFont="1" applyFill="1" applyBorder="1" applyAlignment="1">
      <alignment horizontal="right" vertical="center" wrapText="1" indent="1"/>
    </xf>
    <xf numFmtId="3" fontId="4" fillId="35" borderId="19" xfId="43" applyNumberFormat="1" applyFont="1" applyFill="1" applyBorder="1" applyAlignment="1">
      <alignment horizontal="center" vertical="center" wrapText="1"/>
    </xf>
    <xf numFmtId="3" fontId="4" fillId="35" borderId="26" xfId="43" applyNumberFormat="1" applyFont="1" applyFill="1" applyBorder="1" applyAlignment="1">
      <alignment horizontal="right" vertical="center" wrapText="1" indent="1"/>
    </xf>
    <xf numFmtId="3" fontId="3" fillId="24" borderId="17" xfId="43" applyNumberFormat="1" applyFont="1" applyFill="1" applyBorder="1" applyAlignment="1">
      <alignment horizontal="right" vertical="center" wrapText="1" indent="1"/>
    </xf>
    <xf numFmtId="3" fontId="4" fillId="35" borderId="19" xfId="0" applyNumberFormat="1" applyFont="1" applyFill="1" applyBorder="1" applyAlignment="1">
      <alignment horizontal="right" vertical="center" wrapText="1" indent="1"/>
    </xf>
    <xf numFmtId="3" fontId="4" fillId="0" borderId="19" xfId="0" applyNumberFormat="1" applyFont="1" applyFill="1" applyBorder="1" applyAlignment="1">
      <alignment horizontal="right" vertical="center" wrapText="1" indent="1"/>
    </xf>
    <xf numFmtId="3" fontId="8" fillId="24" borderId="19" xfId="0" applyNumberFormat="1" applyFont="1" applyFill="1" applyBorder="1" applyAlignment="1">
      <alignment horizontal="right" vertical="center" wrapText="1" indent="1"/>
    </xf>
    <xf numFmtId="1" fontId="8" fillId="24" borderId="13" xfId="0" applyNumberFormat="1" applyFont="1" applyFill="1" applyBorder="1" applyAlignment="1">
      <alignment horizontal="right" vertical="center" wrapText="1" indent="1"/>
    </xf>
    <xf numFmtId="1" fontId="8" fillId="24" borderId="14" xfId="0" applyNumberFormat="1" applyFont="1" applyFill="1" applyBorder="1" applyAlignment="1">
      <alignment horizontal="right" vertical="center" wrapText="1" indent="1"/>
    </xf>
    <xf numFmtId="1" fontId="4" fillId="35" borderId="13" xfId="0" applyNumberFormat="1" applyFont="1" applyFill="1" applyBorder="1" applyAlignment="1">
      <alignment horizontal="right" vertical="center" wrapText="1" indent="1"/>
    </xf>
    <xf numFmtId="1" fontId="4" fillId="35" borderId="14" xfId="0" applyNumberFormat="1" applyFont="1" applyFill="1" applyBorder="1" applyAlignment="1">
      <alignment horizontal="right" vertical="center" wrapText="1" indent="1"/>
    </xf>
    <xf numFmtId="1" fontId="4" fillId="35" borderId="19" xfId="0" applyNumberFormat="1" applyFont="1" applyFill="1" applyBorder="1" applyAlignment="1">
      <alignment horizontal="right" vertical="center" wrapText="1" indent="1"/>
    </xf>
    <xf numFmtId="1" fontId="4" fillId="35" borderId="26" xfId="0" applyNumberFormat="1" applyFont="1" applyFill="1" applyBorder="1" applyAlignment="1">
      <alignment horizontal="right" vertical="center" wrapText="1" indent="1"/>
    </xf>
    <xf numFmtId="1" fontId="8" fillId="0" borderId="17" xfId="0" applyNumberFormat="1" applyFont="1" applyFill="1" applyBorder="1" applyAlignment="1">
      <alignment horizontal="right" vertical="center" wrapText="1" indent="1"/>
    </xf>
    <xf numFmtId="1" fontId="4" fillId="35" borderId="17" xfId="0" applyNumberFormat="1" applyFont="1" applyFill="1" applyBorder="1" applyAlignment="1">
      <alignment horizontal="right" vertical="center" wrapText="1" indent="1"/>
    </xf>
    <xf numFmtId="1" fontId="4" fillId="35" borderId="18" xfId="0" applyNumberFormat="1" applyFont="1" applyFill="1" applyBorder="1" applyAlignment="1">
      <alignment horizontal="right" vertical="center" wrapText="1" indent="1"/>
    </xf>
    <xf numFmtId="3" fontId="8" fillId="24" borderId="14" xfId="40" applyNumberFormat="1" applyFont="1" applyFill="1" applyBorder="1" applyAlignment="1">
      <alignment horizontal="right" vertical="center" wrapText="1" indent="1"/>
    </xf>
    <xf numFmtId="3" fontId="4" fillId="35" borderId="14" xfId="40" applyNumberFormat="1" applyFont="1" applyFill="1" applyBorder="1" applyAlignment="1">
      <alignment horizontal="right" vertical="center" wrapText="1" indent="1"/>
    </xf>
    <xf numFmtId="3" fontId="4" fillId="35" borderId="17" xfId="0" applyNumberFormat="1" applyFont="1" applyFill="1" applyBorder="1" applyAlignment="1">
      <alignment horizontal="right" vertical="center" wrapText="1" indent="1"/>
    </xf>
    <xf numFmtId="3" fontId="8" fillId="24" borderId="17" xfId="45" applyNumberFormat="1" applyFont="1" applyFill="1" applyBorder="1" applyAlignment="1">
      <alignment horizontal="right" vertical="center" wrapText="1" indent="1"/>
    </xf>
    <xf numFmtId="3" fontId="8" fillId="24" borderId="18" xfId="45" applyNumberFormat="1" applyFont="1" applyFill="1" applyBorder="1" applyAlignment="1">
      <alignment horizontal="right" vertical="center" wrapText="1" indent="1"/>
    </xf>
    <xf numFmtId="3" fontId="9" fillId="35" borderId="29" xfId="44" applyNumberFormat="1" applyFont="1" applyFill="1" applyBorder="1" applyAlignment="1">
      <alignment horizontal="right" vertical="center" wrapText="1" indent="1"/>
    </xf>
    <xf numFmtId="3" fontId="9" fillId="35" borderId="37" xfId="44" applyNumberFormat="1" applyFont="1" applyFill="1" applyBorder="1" applyAlignment="1">
      <alignment horizontal="right" vertical="center" wrapText="1" indent="1"/>
    </xf>
    <xf numFmtId="3" fontId="3" fillId="24" borderId="45" xfId="0" applyNumberFormat="1" applyFont="1" applyFill="1" applyBorder="1" applyAlignment="1">
      <alignment horizontal="right" vertical="center" wrapText="1" indent="1"/>
    </xf>
    <xf numFmtId="3" fontId="9" fillId="35" borderId="13" xfId="44" applyNumberFormat="1" applyFont="1" applyFill="1" applyBorder="1" applyAlignment="1">
      <alignment horizontal="right" vertical="center" wrapText="1" indent="1"/>
    </xf>
    <xf numFmtId="3" fontId="9" fillId="35" borderId="20" xfId="44" applyNumberFormat="1" applyFont="1" applyFill="1" applyBorder="1" applyAlignment="1">
      <alignment horizontal="right" vertical="center" wrapText="1" indent="1"/>
    </xf>
    <xf numFmtId="3" fontId="9" fillId="35" borderId="35" xfId="44" applyNumberFormat="1" applyFont="1" applyFill="1" applyBorder="1" applyAlignment="1">
      <alignment horizontal="right" vertical="center" wrapText="1" indent="1"/>
    </xf>
    <xf numFmtId="3" fontId="3" fillId="24" borderId="37" xfId="0" applyNumberFormat="1" applyFont="1" applyFill="1" applyBorder="1" applyAlignment="1">
      <alignment horizontal="right" vertical="center" wrapText="1" indent="1"/>
    </xf>
    <xf numFmtId="3" fontId="3" fillId="24" borderId="20" xfId="0" applyNumberFormat="1" applyFont="1" applyFill="1" applyBorder="1" applyAlignment="1">
      <alignment horizontal="right" vertical="center" wrapText="1" indent="1"/>
    </xf>
    <xf numFmtId="3" fontId="3" fillId="24" borderId="50" xfId="0" applyNumberFormat="1" applyFont="1" applyFill="1" applyBorder="1" applyAlignment="1">
      <alignment horizontal="right" vertical="center" wrapText="1" indent="1"/>
    </xf>
    <xf numFmtId="3" fontId="3" fillId="24" borderId="55" xfId="0" applyNumberFormat="1" applyFont="1" applyFill="1" applyBorder="1" applyAlignment="1">
      <alignment horizontal="right" vertical="center" wrapText="1" indent="1"/>
    </xf>
    <xf numFmtId="3" fontId="3" fillId="24" borderId="65" xfId="0" applyNumberFormat="1" applyFont="1" applyFill="1" applyBorder="1" applyAlignment="1">
      <alignment horizontal="right" vertical="center" wrapText="1" indent="1"/>
    </xf>
    <xf numFmtId="3" fontId="3" fillId="24" borderId="43" xfId="0" applyNumberFormat="1" applyFont="1" applyFill="1" applyBorder="1" applyAlignment="1">
      <alignment horizontal="right" vertical="center" wrapText="1" indent="1"/>
    </xf>
    <xf numFmtId="3" fontId="9" fillId="35" borderId="19" xfId="44" applyNumberFormat="1" applyFont="1" applyFill="1" applyBorder="1" applyAlignment="1">
      <alignment horizontal="right" vertical="center" wrapText="1" indent="1"/>
    </xf>
    <xf numFmtId="3" fontId="3" fillId="24" borderId="44" xfId="0" applyNumberFormat="1" applyFont="1" applyFill="1" applyBorder="1" applyAlignment="1">
      <alignment horizontal="right" vertical="center" wrapText="1" indent="1"/>
    </xf>
    <xf numFmtId="3" fontId="3" fillId="24" borderId="31" xfId="0" applyNumberFormat="1" applyFont="1" applyFill="1" applyBorder="1" applyAlignment="1">
      <alignment horizontal="right" vertical="center" wrapText="1" indent="1"/>
    </xf>
    <xf numFmtId="3" fontId="3" fillId="24" borderId="53" xfId="0" applyNumberFormat="1" applyFont="1" applyFill="1" applyBorder="1" applyAlignment="1">
      <alignment horizontal="right" vertical="center" wrapText="1" indent="1"/>
    </xf>
    <xf numFmtId="3" fontId="3" fillId="24" borderId="64" xfId="0" applyNumberFormat="1" applyFont="1" applyFill="1" applyBorder="1" applyAlignment="1">
      <alignment horizontal="right" vertical="center" wrapText="1" indent="1"/>
    </xf>
    <xf numFmtId="49" fontId="4" fillId="0" borderId="13" xfId="0" applyNumberFormat="1" applyFont="1" applyFill="1" applyBorder="1" applyAlignment="1">
      <alignment horizontal="left" vertical="top" wrapText="1" indent="1"/>
    </xf>
    <xf numFmtId="0" fontId="127" fillId="0" borderId="0" xfId="0" applyFont="1" applyFill="1" applyBorder="1" applyAlignment="1">
      <alignment vertical="top" wrapText="1"/>
    </xf>
    <xf numFmtId="0" fontId="9" fillId="0" borderId="52" xfId="0" applyFont="1" applyBorder="1" applyAlignment="1">
      <alignment wrapText="1"/>
    </xf>
    <xf numFmtId="0" fontId="9" fillId="0" borderId="27" xfId="0" applyFont="1" applyBorder="1" applyAlignment="1">
      <alignment wrapText="1"/>
    </xf>
    <xf numFmtId="0" fontId="9" fillId="0" borderId="0" xfId="0" applyFont="1" applyBorder="1" applyAlignment="1">
      <alignment horizontal="left" wrapText="1"/>
    </xf>
    <xf numFmtId="0" fontId="9" fillId="0" borderId="49" xfId="0" applyFont="1" applyBorder="1" applyAlignment="1">
      <alignment horizontal="left" wrapText="1"/>
    </xf>
    <xf numFmtId="0" fontId="9" fillId="0" borderId="52" xfId="0" applyFont="1" applyBorder="1" applyAlignment="1">
      <alignment horizontal="left" wrapText="1"/>
    </xf>
    <xf numFmtId="0" fontId="9" fillId="0" borderId="27" xfId="0" applyFont="1" applyBorder="1" applyAlignment="1">
      <alignment horizontal="left" wrapText="1"/>
    </xf>
    <xf numFmtId="0" fontId="9" fillId="0" borderId="23" xfId="35" applyFont="1" applyBorder="1" applyAlignment="1" applyProtection="1">
      <alignment horizontal="left" vertical="center" indent="1"/>
    </xf>
    <xf numFmtId="0" fontId="9" fillId="0" borderId="60" xfId="35" applyFont="1" applyBorder="1" applyAlignment="1" applyProtection="1">
      <alignment horizontal="left" vertical="center" indent="1"/>
    </xf>
    <xf numFmtId="0" fontId="13" fillId="46" borderId="66" xfId="0" applyFont="1" applyFill="1" applyBorder="1" applyAlignment="1">
      <alignment horizontal="center" vertical="center" wrapText="1"/>
    </xf>
    <xf numFmtId="0" fontId="75" fillId="46" borderId="67" xfId="0" applyFont="1" applyFill="1" applyBorder="1" applyAlignment="1">
      <alignment horizontal="center" vertical="center" wrapText="1"/>
    </xf>
    <xf numFmtId="0" fontId="75" fillId="46" borderId="68"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63"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5" fillId="0" borderId="30" xfId="0" applyFont="1" applyBorder="1" applyAlignment="1">
      <alignment horizontal="center" vertical="center" wrapText="1"/>
    </xf>
    <xf numFmtId="0" fontId="71" fillId="0" borderId="31" xfId="0" applyFont="1" applyBorder="1"/>
    <xf numFmtId="0" fontId="71" fillId="0" borderId="36" xfId="0" applyFont="1" applyBorder="1"/>
    <xf numFmtId="0" fontId="8" fillId="0" borderId="75"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54" xfId="0" applyFont="1" applyBorder="1" applyAlignment="1">
      <alignment horizontal="left" vertical="center" wrapText="1" inden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8" fillId="0" borderId="22"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34" xfId="0" applyFont="1" applyBorder="1" applyAlignment="1">
      <alignment horizontal="left" vertical="center" wrapText="1" indent="1"/>
    </xf>
    <xf numFmtId="49" fontId="4" fillId="0" borderId="35" xfId="0" applyNumberFormat="1" applyFont="1" applyBorder="1" applyAlignment="1">
      <alignment horizontal="left" wrapText="1"/>
    </xf>
    <xf numFmtId="49" fontId="4" fillId="0" borderId="46" xfId="0" applyNumberFormat="1" applyFont="1" applyBorder="1" applyAlignment="1">
      <alignment horizontal="left" wrapText="1"/>
    </xf>
    <xf numFmtId="49" fontId="4" fillId="0" borderId="47" xfId="0" applyNumberFormat="1" applyFont="1" applyBorder="1" applyAlignment="1">
      <alignment horizontal="left" wrapText="1"/>
    </xf>
    <xf numFmtId="49" fontId="4" fillId="0" borderId="37" xfId="0" applyNumberFormat="1" applyFont="1" applyBorder="1" applyAlignment="1">
      <alignment horizontal="left" wrapText="1"/>
    </xf>
    <xf numFmtId="49" fontId="4" fillId="0" borderId="50" xfId="0" applyNumberFormat="1" applyFont="1" applyBorder="1" applyAlignment="1">
      <alignment horizontal="left" wrapText="1"/>
    </xf>
    <xf numFmtId="49" fontId="4" fillId="0" borderId="32" xfId="0" applyNumberFormat="1" applyFont="1" applyBorder="1" applyAlignment="1">
      <alignment horizontal="left"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6" xfId="0" applyFont="1" applyBorder="1" applyAlignment="1">
      <alignment horizontal="center" vertical="center"/>
    </xf>
    <xf numFmtId="0" fontId="3" fillId="0" borderId="15" xfId="0"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127" fillId="0" borderId="0" xfId="0" applyFont="1" applyFill="1" applyBorder="1" applyAlignment="1">
      <alignment horizontal="left" vertical="center" wrapText="1"/>
    </xf>
    <xf numFmtId="0" fontId="85" fillId="0" borderId="0" xfId="0" applyFont="1" applyFill="1" applyAlignment="1">
      <alignment horizontal="center" wrapText="1"/>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8" fillId="0" borderId="61" xfId="0" applyFont="1" applyBorder="1" applyAlignment="1">
      <alignment horizontal="left" vertical="center" wrapText="1" indent="1"/>
    </xf>
    <xf numFmtId="0" fontId="8" fillId="0" borderId="72" xfId="0" applyFont="1" applyBorder="1" applyAlignment="1">
      <alignment horizontal="left" vertical="center" wrapText="1" indent="1"/>
    </xf>
    <xf numFmtId="0" fontId="8" fillId="0" borderId="41" xfId="0" applyFont="1" applyBorder="1" applyAlignment="1">
      <alignment horizontal="left" vertical="center" wrapText="1" indent="1"/>
    </xf>
    <xf numFmtId="0" fontId="5" fillId="0" borderId="13" xfId="0" applyFont="1" applyBorder="1" applyAlignment="1">
      <alignment horizontal="center" vertical="center"/>
    </xf>
    <xf numFmtId="0" fontId="88" fillId="0" borderId="23" xfId="0" applyFont="1" applyBorder="1" applyAlignment="1">
      <alignment horizontal="center" vertical="center" wrapText="1"/>
    </xf>
    <xf numFmtId="0" fontId="88" fillId="0" borderId="15" xfId="0" applyFont="1" applyBorder="1" applyAlignment="1">
      <alignment horizontal="center" vertical="center" wrapText="1"/>
    </xf>
    <xf numFmtId="0" fontId="88" fillId="0" borderId="16" xfId="0" applyFont="1" applyBorder="1" applyAlignment="1">
      <alignment horizontal="center" vertical="center" wrapText="1"/>
    </xf>
    <xf numFmtId="0" fontId="88" fillId="0" borderId="25" xfId="0" applyFont="1" applyBorder="1" applyAlignment="1">
      <alignment horizontal="center" vertical="center" wrapText="1"/>
    </xf>
    <xf numFmtId="0" fontId="88" fillId="0" borderId="13" xfId="0" applyFont="1" applyBorder="1" applyAlignment="1">
      <alignment horizontal="center" vertical="center" wrapText="1"/>
    </xf>
    <xf numFmtId="0" fontId="88" fillId="0" borderId="17" xfId="0" applyFont="1" applyBorder="1" applyAlignment="1">
      <alignment horizontal="center" vertical="center" wrapText="1"/>
    </xf>
    <xf numFmtId="0" fontId="88" fillId="0" borderId="24" xfId="0" applyFont="1" applyBorder="1" applyAlignment="1">
      <alignment horizontal="center" vertical="center" wrapText="1"/>
    </xf>
    <xf numFmtId="0" fontId="88" fillId="0" borderId="14" xfId="0" applyFont="1" applyBorder="1" applyAlignment="1">
      <alignment horizontal="center" vertical="center" wrapText="1"/>
    </xf>
    <xf numFmtId="0" fontId="88" fillId="0" borderId="1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center" vertical="center" wrapText="1"/>
    </xf>
    <xf numFmtId="49" fontId="4" fillId="0" borderId="20" xfId="0" applyNumberFormat="1" applyFont="1" applyBorder="1" applyAlignment="1">
      <alignment horizontal="left"/>
    </xf>
    <xf numFmtId="49" fontId="4" fillId="0" borderId="52" xfId="0" applyNumberFormat="1" applyFont="1" applyBorder="1" applyAlignment="1">
      <alignment horizontal="left"/>
    </xf>
    <xf numFmtId="0" fontId="3" fillId="0" borderId="29" xfId="0" applyFont="1" applyBorder="1" applyAlignment="1">
      <alignment horizontal="center" vertical="center" wrapText="1"/>
    </xf>
    <xf numFmtId="0" fontId="3" fillId="36" borderId="29" xfId="0" applyFont="1" applyFill="1" applyBorder="1" applyAlignment="1">
      <alignment horizontal="center" vertical="center" wrapText="1"/>
    </xf>
    <xf numFmtId="0" fontId="3" fillId="36"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75" xfId="0" applyFont="1" applyBorder="1" applyAlignment="1">
      <alignment horizontal="center" vertical="center" wrapText="1"/>
    </xf>
    <xf numFmtId="0" fontId="122" fillId="0" borderId="0" xfId="0" applyFont="1" applyAlignment="1">
      <alignment horizontal="left" vertical="center" wrapText="1"/>
    </xf>
    <xf numFmtId="0" fontId="3" fillId="0" borderId="13" xfId="0" applyFont="1" applyBorder="1" applyAlignment="1">
      <alignment horizontal="center" vertical="center" wrapText="1"/>
    </xf>
    <xf numFmtId="49" fontId="9" fillId="0" borderId="20" xfId="0" applyNumberFormat="1" applyFont="1" applyBorder="1" applyAlignment="1">
      <alignment horizontal="left"/>
    </xf>
    <xf numFmtId="49" fontId="9" fillId="0" borderId="52" xfId="0" applyNumberFormat="1" applyFont="1" applyBorder="1" applyAlignment="1">
      <alignment horizontal="left"/>
    </xf>
    <xf numFmtId="49" fontId="9" fillId="0" borderId="27" xfId="0" applyNumberFormat="1" applyFont="1" applyBorder="1" applyAlignment="1">
      <alignment horizontal="left"/>
    </xf>
    <xf numFmtId="49" fontId="3" fillId="0" borderId="13" xfId="0" applyNumberFormat="1" applyFont="1" applyBorder="1" applyAlignment="1">
      <alignment horizontal="center" vertical="center" wrapText="1"/>
    </xf>
    <xf numFmtId="0" fontId="3" fillId="0" borderId="22"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105" fillId="0" borderId="12" xfId="0" applyFont="1" applyBorder="1" applyAlignment="1">
      <alignment horizontal="center" vertical="center" wrapText="1"/>
    </xf>
    <xf numFmtId="0" fontId="105" fillId="0" borderId="0" xfId="0" applyFont="1" applyBorder="1" applyAlignment="1">
      <alignment horizontal="center" vertical="center" wrapText="1"/>
    </xf>
    <xf numFmtId="49" fontId="87" fillId="0" borderId="29" xfId="0" applyNumberFormat="1" applyFont="1" applyBorder="1" applyAlignment="1">
      <alignment horizontal="center" vertical="center" wrapText="1"/>
    </xf>
    <xf numFmtId="49" fontId="87" fillId="0" borderId="13" xfId="0" applyNumberFormat="1" applyFont="1" applyBorder="1" applyAlignment="1">
      <alignment horizontal="center" vertical="center" wrapText="1"/>
    </xf>
    <xf numFmtId="0" fontId="82" fillId="0" borderId="12" xfId="40" applyFont="1" applyBorder="1" applyAlignment="1">
      <alignment horizontal="center" vertical="center" wrapText="1"/>
    </xf>
    <xf numFmtId="0" fontId="82" fillId="0" borderId="75" xfId="40" applyFont="1" applyBorder="1" applyAlignment="1">
      <alignment horizontal="center" vertical="center" wrapText="1"/>
    </xf>
    <xf numFmtId="49" fontId="4" fillId="0" borderId="27" xfId="0" applyNumberFormat="1" applyFont="1" applyBorder="1" applyAlignment="1">
      <alignment horizontal="left"/>
    </xf>
    <xf numFmtId="0" fontId="118" fillId="48" borderId="57" xfId="40" applyFont="1" applyFill="1" applyBorder="1" applyAlignment="1">
      <alignment horizontal="center" vertical="center" wrapText="1"/>
    </xf>
    <xf numFmtId="0" fontId="118" fillId="48" borderId="45" xfId="40" applyFont="1" applyFill="1" applyBorder="1" applyAlignment="1">
      <alignment horizontal="center" vertical="center" wrapText="1"/>
    </xf>
    <xf numFmtId="0" fontId="8" fillId="0" borderId="63" xfId="41" applyFont="1" applyBorder="1" applyAlignment="1">
      <alignment horizontal="center" vertical="center"/>
    </xf>
    <xf numFmtId="0" fontId="8" fillId="0" borderId="58" xfId="41" applyFont="1" applyBorder="1" applyAlignment="1">
      <alignment horizontal="center" vertical="center"/>
    </xf>
    <xf numFmtId="0" fontId="8" fillId="0" borderId="59" xfId="41" applyFont="1" applyBorder="1" applyAlignment="1">
      <alignment horizontal="center" vertical="center"/>
    </xf>
    <xf numFmtId="0" fontId="82" fillId="0" borderId="66" xfId="41" applyFont="1" applyBorder="1" applyAlignment="1">
      <alignment horizontal="left" vertical="center" wrapText="1" indent="1"/>
    </xf>
    <xf numFmtId="0" fontId="82" fillId="0" borderId="67" xfId="41" applyFont="1" applyBorder="1" applyAlignment="1">
      <alignment horizontal="left" vertical="center" wrapText="1" indent="1"/>
    </xf>
    <xf numFmtId="0" fontId="82" fillId="0" borderId="68" xfId="41" applyFont="1" applyBorder="1" applyAlignment="1">
      <alignment horizontal="left" vertical="center" wrapText="1" indent="1"/>
    </xf>
    <xf numFmtId="0" fontId="106" fillId="0" borderId="0" xfId="41" applyFont="1" applyBorder="1" applyAlignment="1">
      <alignment horizontal="left" wrapText="1"/>
    </xf>
    <xf numFmtId="0" fontId="26" fillId="0" borderId="35" xfId="0" applyFont="1" applyBorder="1" applyAlignment="1">
      <alignment horizontal="lef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37" xfId="0" applyFont="1" applyBorder="1" applyAlignment="1">
      <alignment horizontal="left" vertical="center"/>
    </xf>
    <xf numFmtId="0" fontId="26" fillId="0" borderId="50" xfId="0" applyFont="1" applyBorder="1" applyAlignment="1">
      <alignment horizontal="left" vertical="center"/>
    </xf>
    <xf numFmtId="0" fontId="26" fillId="0" borderId="32" xfId="0" applyFont="1" applyBorder="1" applyAlignment="1">
      <alignment horizontal="left" vertical="center"/>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wrapText="1"/>
    </xf>
    <xf numFmtId="49" fontId="3" fillId="0" borderId="47"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40" xfId="0" applyFont="1" applyBorder="1" applyAlignment="1">
      <alignment horizontal="left" vertical="center" wrapText="1" indent="1"/>
    </xf>
    <xf numFmtId="0" fontId="8" fillId="0" borderId="72" xfId="0" applyFont="1" applyBorder="1" applyAlignment="1">
      <alignment horizontal="center" vertical="center" wrapText="1"/>
    </xf>
    <xf numFmtId="0" fontId="8" fillId="0" borderId="41" xfId="0" applyFont="1" applyBorder="1" applyAlignment="1">
      <alignment horizontal="center" vertical="center" wrapText="1"/>
    </xf>
    <xf numFmtId="0" fontId="127" fillId="0" borderId="0" xfId="0" applyFont="1" applyFill="1" applyBorder="1" applyAlignment="1">
      <alignment horizontal="left" vertical="top" wrapText="1"/>
    </xf>
    <xf numFmtId="0" fontId="26" fillId="0" borderId="37" xfId="0" applyFont="1" applyBorder="1" applyAlignment="1">
      <alignment horizontal="left" vertical="center" wrapText="1"/>
    </xf>
    <xf numFmtId="0" fontId="26" fillId="0" borderId="50" xfId="0" applyFont="1" applyBorder="1" applyAlignment="1">
      <alignment horizontal="left" vertical="center" wrapText="1"/>
    </xf>
    <xf numFmtId="0" fontId="26" fillId="0" borderId="3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62" xfId="0" applyFont="1" applyBorder="1" applyAlignment="1">
      <alignment horizontal="left" vertical="center" wrapText="1" indent="1"/>
    </xf>
    <xf numFmtId="0" fontId="8" fillId="0" borderId="52" xfId="0" applyFont="1" applyBorder="1" applyAlignment="1">
      <alignment horizontal="left" vertical="center" wrapText="1" indent="1"/>
    </xf>
    <xf numFmtId="0" fontId="8" fillId="0" borderId="38" xfId="0" applyFont="1" applyBorder="1" applyAlignment="1">
      <alignment horizontal="left" vertical="center" wrapText="1" indent="1"/>
    </xf>
    <xf numFmtId="0" fontId="26" fillId="0" borderId="37" xfId="40" applyFont="1" applyBorder="1" applyAlignment="1">
      <alignment horizontal="left" vertical="center"/>
    </xf>
    <xf numFmtId="0" fontId="26" fillId="0" borderId="50" xfId="40" applyFont="1" applyBorder="1" applyAlignment="1">
      <alignment horizontal="left" vertical="center"/>
    </xf>
    <xf numFmtId="0" fontId="26" fillId="0" borderId="32" xfId="40" applyFont="1" applyBorder="1" applyAlignment="1">
      <alignment horizontal="left" vertical="center"/>
    </xf>
    <xf numFmtId="0" fontId="5" fillId="0" borderId="69" xfId="40" applyFont="1" applyBorder="1" applyAlignment="1">
      <alignment horizontal="center" vertical="center" wrapText="1"/>
    </xf>
    <xf numFmtId="0" fontId="5" fillId="0" borderId="70" xfId="40" applyFont="1" applyBorder="1" applyAlignment="1">
      <alignment horizontal="center" vertical="center"/>
    </xf>
    <xf numFmtId="0" fontId="5" fillId="0" borderId="71" xfId="40" applyFont="1" applyBorder="1" applyAlignment="1">
      <alignment horizontal="center" vertical="center"/>
    </xf>
    <xf numFmtId="0" fontId="8" fillId="0" borderId="23" xfId="40" applyFont="1" applyBorder="1" applyAlignment="1">
      <alignment horizontal="left" vertical="center" wrapText="1" indent="1"/>
    </xf>
    <xf numFmtId="0" fontId="8" fillId="0" borderId="25" xfId="40" applyFont="1" applyBorder="1" applyAlignment="1">
      <alignment horizontal="left" vertical="center" wrapText="1" indent="1"/>
    </xf>
    <xf numFmtId="0" fontId="8" fillId="0" borderId="24" xfId="40" applyFont="1" applyBorder="1" applyAlignment="1">
      <alignment horizontal="left" vertical="center" wrapText="1" indent="1"/>
    </xf>
    <xf numFmtId="0" fontId="26" fillId="0" borderId="35" xfId="40" applyFont="1" applyBorder="1" applyAlignment="1">
      <alignment horizontal="left" vertical="center"/>
    </xf>
    <xf numFmtId="0" fontId="26" fillId="0" borderId="46" xfId="40" applyFont="1" applyBorder="1" applyAlignment="1">
      <alignment horizontal="left" vertical="center"/>
    </xf>
    <xf numFmtId="0" fontId="26" fillId="0" borderId="47" xfId="40" applyFont="1" applyBorder="1" applyAlignment="1">
      <alignment horizontal="left" vertical="center"/>
    </xf>
    <xf numFmtId="0" fontId="26" fillId="36" borderId="48" xfId="40" applyFont="1" applyFill="1" applyBorder="1" applyAlignment="1">
      <alignment horizontal="left" vertical="center"/>
    </xf>
    <xf numFmtId="0" fontId="26" fillId="36" borderId="0" xfId="40" applyFont="1" applyFill="1" applyBorder="1" applyAlignment="1">
      <alignment horizontal="left" vertical="center"/>
    </xf>
    <xf numFmtId="0" fontId="26" fillId="36" borderId="49" xfId="40" applyFont="1" applyFill="1" applyBorder="1" applyAlignment="1">
      <alignment horizontal="left" vertical="center"/>
    </xf>
    <xf numFmtId="0" fontId="26" fillId="0" borderId="48" xfId="40" applyFont="1" applyBorder="1" applyAlignment="1">
      <alignment horizontal="left" vertical="center"/>
    </xf>
    <xf numFmtId="0" fontId="26" fillId="0" borderId="0" xfId="40" applyFont="1" applyBorder="1" applyAlignment="1">
      <alignment horizontal="left" vertical="center"/>
    </xf>
    <xf numFmtId="0" fontId="26" fillId="0" borderId="49" xfId="40" applyFont="1" applyBorder="1" applyAlignment="1">
      <alignment horizontal="left" vertical="center"/>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27" fillId="0" borderId="0" xfId="0" applyFont="1" applyFill="1" applyBorder="1" applyAlignment="1">
      <alignment horizontal="left" wrapText="1"/>
    </xf>
    <xf numFmtId="49" fontId="87" fillId="36" borderId="34" xfId="0" applyNumberFormat="1" applyFont="1" applyFill="1" applyBorder="1" applyAlignment="1">
      <alignment horizontal="center" vertical="center" wrapText="1"/>
    </xf>
    <xf numFmtId="49" fontId="87" fillId="36" borderId="14" xfId="0" applyNumberFormat="1"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49" fontId="87" fillId="36" borderId="29" xfId="0" applyNumberFormat="1" applyFont="1" applyFill="1" applyBorder="1" applyAlignment="1">
      <alignment horizontal="center" vertical="center" wrapText="1"/>
    </xf>
    <xf numFmtId="49" fontId="87" fillId="36" borderId="13" xfId="0" applyNumberFormat="1" applyFont="1" applyFill="1" applyBorder="1" applyAlignment="1">
      <alignment horizontal="center" vertical="center" wrapText="1"/>
    </xf>
    <xf numFmtId="49" fontId="87" fillId="49" borderId="29" xfId="0" applyNumberFormat="1" applyFont="1" applyFill="1" applyBorder="1" applyAlignment="1">
      <alignment horizontal="center" vertical="center" wrapText="1"/>
    </xf>
    <xf numFmtId="49" fontId="87" fillId="49" borderId="13" xfId="0" applyNumberFormat="1" applyFont="1" applyFill="1" applyBorder="1" applyAlignment="1">
      <alignment horizontal="center" vertical="center" wrapText="1"/>
    </xf>
    <xf numFmtId="0" fontId="26" fillId="0" borderId="0" xfId="0" applyFont="1" applyFill="1" applyBorder="1" applyAlignment="1">
      <alignment horizontal="left" wrapText="1"/>
    </xf>
    <xf numFmtId="0" fontId="5" fillId="0" borderId="63"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8" fillId="0" borderId="61" xfId="0" applyFont="1" applyFill="1" applyBorder="1" applyAlignment="1">
      <alignment horizontal="left" vertical="center" wrapText="1" indent="1"/>
    </xf>
    <xf numFmtId="0" fontId="8" fillId="0" borderId="72" xfId="0" applyFont="1" applyFill="1" applyBorder="1" applyAlignment="1">
      <alignment horizontal="left" vertical="center" wrapText="1" indent="1"/>
    </xf>
    <xf numFmtId="0" fontId="8" fillId="0" borderId="67" xfId="0" applyFont="1" applyFill="1" applyBorder="1" applyAlignment="1">
      <alignment horizontal="left" vertical="center" wrapText="1" indent="1"/>
    </xf>
    <xf numFmtId="0" fontId="8" fillId="0" borderId="41" xfId="0" applyFont="1" applyFill="1" applyBorder="1" applyAlignment="1">
      <alignment horizontal="left" vertical="center" wrapText="1" indent="1"/>
    </xf>
    <xf numFmtId="0" fontId="76"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87"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27" fillId="0" borderId="67" xfId="0" applyFont="1" applyFill="1" applyBorder="1" applyAlignment="1">
      <alignment horizontal="left" vertical="center" wrapText="1"/>
    </xf>
    <xf numFmtId="0" fontId="5" fillId="0" borderId="30"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36" xfId="43"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94" fillId="0" borderId="46" xfId="0" applyFont="1" applyBorder="1" applyAlignment="1">
      <alignment horizontal="left" vertical="center" wrapText="1"/>
    </xf>
    <xf numFmtId="0" fontId="31" fillId="0" borderId="35" xfId="0" applyFont="1" applyBorder="1" applyAlignment="1">
      <alignment horizontal="left" vertical="center"/>
    </xf>
    <xf numFmtId="0" fontId="31" fillId="0" borderId="46" xfId="0" applyFont="1" applyBorder="1" applyAlignment="1">
      <alignment horizontal="left" vertical="center"/>
    </xf>
    <xf numFmtId="0" fontId="31" fillId="0" borderId="47" xfId="0" applyFont="1" applyBorder="1" applyAlignment="1">
      <alignment horizontal="left" vertical="center"/>
    </xf>
    <xf numFmtId="0" fontId="31" fillId="0" borderId="37" xfId="0" applyFont="1" applyBorder="1" applyAlignment="1">
      <alignment horizontal="left" vertical="center"/>
    </xf>
    <xf numFmtId="0" fontId="31" fillId="0" borderId="50" xfId="0" applyFont="1" applyBorder="1" applyAlignment="1">
      <alignment horizontal="left" vertical="center"/>
    </xf>
    <xf numFmtId="0" fontId="31" fillId="0" borderId="32" xfId="0" applyFont="1" applyBorder="1" applyAlignment="1">
      <alignment horizontal="left" vertical="center"/>
    </xf>
    <xf numFmtId="0" fontId="5" fillId="0" borderId="70" xfId="40" applyFont="1" applyBorder="1" applyAlignment="1">
      <alignment horizontal="center" vertical="center" wrapText="1"/>
    </xf>
    <xf numFmtId="0" fontId="5" fillId="0" borderId="74" xfId="40" applyFont="1" applyBorder="1" applyAlignment="1">
      <alignment horizontal="center" vertical="center" wrapText="1"/>
    </xf>
    <xf numFmtId="0" fontId="5" fillId="0" borderId="71" xfId="40" applyFont="1" applyBorder="1" applyAlignment="1">
      <alignment horizontal="center" vertical="center" wrapText="1"/>
    </xf>
    <xf numFmtId="0" fontId="8" fillId="0" borderId="30" xfId="40" applyFont="1" applyBorder="1" applyAlignment="1">
      <alignment horizontal="left" vertical="center" wrapText="1" indent="1"/>
    </xf>
    <xf numFmtId="0" fontId="8" fillId="0" borderId="31" xfId="40" applyFont="1" applyBorder="1" applyAlignment="1">
      <alignment horizontal="left" vertical="center" wrapText="1" indent="1"/>
    </xf>
    <xf numFmtId="0" fontId="8" fillId="0" borderId="53" xfId="40" applyFont="1" applyBorder="1" applyAlignment="1">
      <alignment horizontal="left" vertical="center" wrapText="1" indent="1"/>
    </xf>
    <xf numFmtId="0" fontId="8" fillId="0" borderId="36" xfId="40" applyFont="1" applyBorder="1" applyAlignment="1">
      <alignment horizontal="left" vertical="center" wrapText="1" indent="1"/>
    </xf>
    <xf numFmtId="0" fontId="8" fillId="0" borderId="29" xfId="40" applyFont="1" applyBorder="1" applyAlignment="1">
      <alignment horizontal="center" vertical="center" wrapText="1"/>
    </xf>
    <xf numFmtId="0" fontId="26" fillId="0" borderId="13" xfId="40" applyFont="1" applyBorder="1" applyAlignment="1">
      <alignment horizontal="left" vertical="center" wrapText="1"/>
    </xf>
    <xf numFmtId="49" fontId="3" fillId="0" borderId="37" xfId="40" applyNumberFormat="1" applyFont="1" applyBorder="1" applyAlignment="1">
      <alignment horizontal="center" vertical="center" wrapText="1"/>
    </xf>
    <xf numFmtId="49" fontId="3" fillId="0" borderId="13" xfId="40" applyNumberFormat="1" applyFont="1" applyBorder="1" applyAlignment="1">
      <alignment horizontal="center" vertical="center" wrapText="1"/>
    </xf>
    <xf numFmtId="3" fontId="8" fillId="0" borderId="22" xfId="45" applyNumberFormat="1" applyFont="1" applyBorder="1" applyAlignment="1">
      <alignment horizontal="center" vertical="center" wrapText="1"/>
    </xf>
    <xf numFmtId="3" fontId="8" fillId="0" borderId="15" xfId="45"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3" fontId="13" fillId="0" borderId="63" xfId="45" applyNumberFormat="1" applyFont="1" applyBorder="1" applyAlignment="1">
      <alignment horizontal="center" vertical="center" wrapText="1"/>
    </xf>
    <xf numFmtId="3" fontId="13" fillId="0" borderId="58" xfId="45" applyNumberFormat="1" applyFont="1" applyBorder="1" applyAlignment="1">
      <alignment horizontal="center" vertical="center" wrapText="1"/>
    </xf>
    <xf numFmtId="3" fontId="13" fillId="0" borderId="59" xfId="45" applyNumberFormat="1" applyFont="1" applyBorder="1" applyAlignment="1">
      <alignment horizontal="center" vertical="center" wrapText="1"/>
    </xf>
    <xf numFmtId="0" fontId="127" fillId="0" borderId="67" xfId="0" applyFont="1" applyFill="1" applyBorder="1" applyAlignment="1">
      <alignment horizontal="left" wrapText="1"/>
    </xf>
    <xf numFmtId="0" fontId="127" fillId="0" borderId="67" xfId="0" applyFont="1" applyFill="1" applyBorder="1" applyAlignment="1">
      <alignment horizontal="left"/>
    </xf>
    <xf numFmtId="0" fontId="60" fillId="32" borderId="15" xfId="42" applyFont="1" applyFill="1" applyBorder="1" applyAlignment="1"/>
    <xf numFmtId="0" fontId="60" fillId="32" borderId="13" xfId="42" applyFont="1" applyFill="1" applyBorder="1" applyAlignment="1"/>
    <xf numFmtId="0" fontId="60" fillId="0" borderId="15" xfId="42" applyFont="1" applyBorder="1" applyAlignment="1"/>
    <xf numFmtId="0" fontId="60" fillId="0" borderId="13" xfId="42" applyFont="1" applyBorder="1" applyAlignment="1"/>
    <xf numFmtId="0" fontId="60" fillId="32" borderId="16" xfId="42" applyFont="1" applyFill="1" applyBorder="1" applyAlignment="1"/>
    <xf numFmtId="0" fontId="60" fillId="32" borderId="17" xfId="42" applyFont="1" applyFill="1" applyBorder="1" applyAlignment="1"/>
    <xf numFmtId="3" fontId="13" fillId="0" borderId="63" xfId="44" applyNumberFormat="1" applyFont="1" applyBorder="1" applyAlignment="1">
      <alignment horizontal="center" vertical="center" wrapText="1"/>
    </xf>
    <xf numFmtId="3" fontId="13" fillId="0" borderId="58" xfId="44" applyNumberFormat="1" applyFont="1" applyBorder="1" applyAlignment="1">
      <alignment horizontal="center" vertical="center" wrapText="1"/>
    </xf>
    <xf numFmtId="3" fontId="13" fillId="0" borderId="59" xfId="44" applyNumberFormat="1" applyFont="1" applyBorder="1" applyAlignment="1">
      <alignment horizontal="center" vertical="center" wrapText="1"/>
    </xf>
    <xf numFmtId="3" fontId="8" fillId="0" borderId="63" xfId="44" applyNumberFormat="1" applyFont="1" applyBorder="1" applyAlignment="1">
      <alignment horizontal="left" vertical="center" wrapText="1" indent="1"/>
    </xf>
    <xf numFmtId="3" fontId="8" fillId="0" borderId="58" xfId="44" applyNumberFormat="1" applyFont="1" applyBorder="1" applyAlignment="1">
      <alignment horizontal="left" vertical="center" wrapText="1" indent="1"/>
    </xf>
    <xf numFmtId="3" fontId="8" fillId="0" borderId="59" xfId="44" applyNumberFormat="1" applyFont="1" applyBorder="1" applyAlignment="1">
      <alignment horizontal="left" vertical="center" wrapText="1" indent="1"/>
    </xf>
    <xf numFmtId="0" fontId="8" fillId="0" borderId="63"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13" fillId="0" borderId="66" xfId="0" applyNumberFormat="1" applyFont="1" applyBorder="1" applyAlignment="1">
      <alignment horizontal="center" vertical="center" wrapText="1"/>
    </xf>
    <xf numFmtId="0" fontId="13" fillId="0" borderId="67" xfId="0" applyNumberFormat="1" applyFont="1" applyBorder="1" applyAlignment="1">
      <alignment horizontal="center" vertical="center" wrapText="1"/>
    </xf>
    <xf numFmtId="0" fontId="13" fillId="0" borderId="68" xfId="0" applyNumberFormat="1" applyFont="1" applyBorder="1" applyAlignment="1">
      <alignment horizontal="center" vertical="center" wrapText="1"/>
    </xf>
    <xf numFmtId="0" fontId="60" fillId="32" borderId="30" xfId="42" applyFont="1" applyFill="1" applyBorder="1" applyAlignment="1">
      <alignment horizontal="left" vertical="center" indent="1"/>
    </xf>
    <xf numFmtId="0" fontId="60" fillId="32" borderId="31" xfId="42" applyFont="1" applyFill="1" applyBorder="1" applyAlignment="1">
      <alignment horizontal="left" vertical="center" indent="1"/>
    </xf>
    <xf numFmtId="0" fontId="9" fillId="0" borderId="50" xfId="0" applyFont="1" applyBorder="1" applyAlignment="1">
      <alignment horizontal="left"/>
    </xf>
    <xf numFmtId="0" fontId="5" fillId="0" borderId="6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40" xfId="0" applyFont="1" applyBorder="1" applyAlignment="1">
      <alignment horizontal="center" vertical="center" wrapText="1"/>
    </xf>
  </cellXfs>
  <cellStyles count="11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čiarky 2 2" xfId="91" xr:uid="{00000000-0005-0000-0000-00001B000000}"/>
    <cellStyle name="čiarky 2 3" xfId="104" xr:uid="{00000000-0005-0000-0000-00001D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xfId="92" xr:uid="{00000000-0005-0000-0000-000028000000}"/>
    <cellStyle name="Normálna 2 3" xfId="118" xr:uid="{00000000-0005-0000-0000-00002C000000}"/>
    <cellStyle name="Normálna 2 4" xfId="105" xr:uid="{00000000-0005-0000-0000-00002D000000}"/>
    <cellStyle name="Normálna 3" xfId="90" xr:uid="{00000000-0005-0000-0000-000029000000}"/>
    <cellStyle name="Normálna 4" xfId="117" xr:uid="{00000000-0005-0000-0000-00002F000000}"/>
    <cellStyle name="normálne 2" xfId="41" xr:uid="{00000000-0005-0000-0000-00002A000000}"/>
    <cellStyle name="normálne 3" xfId="42" xr:uid="{00000000-0005-0000-0000-00002B000000}"/>
    <cellStyle name="normálne 3 2" xfId="93" xr:uid="{00000000-0005-0000-0000-00002B000000}"/>
    <cellStyle name="normálne 3 3" xfId="106" xr:uid="{00000000-0005-0000-0000-000033000000}"/>
    <cellStyle name="normálne 4" xfId="43" xr:uid="{00000000-0005-0000-0000-00002C000000}"/>
    <cellStyle name="normálne 4 2" xfId="94" xr:uid="{00000000-0005-0000-0000-00002C000000}"/>
    <cellStyle name="normálne 4 3" xfId="107" xr:uid="{00000000-0005-0000-0000-000036000000}"/>
    <cellStyle name="normálne_Databazy_VVŠ_2007_ severská" xfId="44" xr:uid="{00000000-0005-0000-0000-00002D000000}"/>
    <cellStyle name="normálne_sprava_VVŠ_2004_tabuľky_vláda" xfId="45" xr:uid="{00000000-0005-0000-0000-00002E000000}"/>
    <cellStyle name="normální_List1" xfId="46" xr:uid="{00000000-0005-0000-0000-00002F000000}"/>
    <cellStyle name="Note" xfId="47" xr:uid="{00000000-0005-0000-0000-000030000000}"/>
    <cellStyle name="Note 2" xfId="95" xr:uid="{00000000-0005-0000-0000-000030000000}"/>
    <cellStyle name="Note 3" xfId="108" xr:uid="{00000000-0005-0000-0000-00003C000000}"/>
    <cellStyle name="Output" xfId="48" xr:uid="{00000000-0005-0000-0000-000031000000}"/>
    <cellStyle name="SAPBEXaggData" xfId="49" xr:uid="{00000000-0005-0000-0000-000032000000}"/>
    <cellStyle name="SAPBEXaggDataEmph" xfId="50" xr:uid="{00000000-0005-0000-0000-000033000000}"/>
    <cellStyle name="SAPBEXaggItem" xfId="51" xr:uid="{00000000-0005-0000-0000-000034000000}"/>
    <cellStyle name="SAPBEXaggItemX" xfId="52" xr:uid="{00000000-0005-0000-0000-000035000000}"/>
    <cellStyle name="SAPBEXexcBad7" xfId="53" xr:uid="{00000000-0005-0000-0000-000036000000}"/>
    <cellStyle name="SAPBEXexcBad8" xfId="54" xr:uid="{00000000-0005-0000-0000-000037000000}"/>
    <cellStyle name="SAPBEXexcBad9" xfId="55" xr:uid="{00000000-0005-0000-0000-000038000000}"/>
    <cellStyle name="SAPBEXexcCritical4" xfId="56" xr:uid="{00000000-0005-0000-0000-000039000000}"/>
    <cellStyle name="SAPBEXexcCritical5" xfId="57" xr:uid="{00000000-0005-0000-0000-00003A000000}"/>
    <cellStyle name="SAPBEXexcCritical6" xfId="58" xr:uid="{00000000-0005-0000-0000-00003B000000}"/>
    <cellStyle name="SAPBEXexcGood1" xfId="59" xr:uid="{00000000-0005-0000-0000-00003C000000}"/>
    <cellStyle name="SAPBEXexcGood2" xfId="60" xr:uid="{00000000-0005-0000-0000-00003D000000}"/>
    <cellStyle name="SAPBEXexcGood3" xfId="61" xr:uid="{00000000-0005-0000-0000-00003E000000}"/>
    <cellStyle name="SAPBEXfilterDrill" xfId="62" xr:uid="{00000000-0005-0000-0000-00003F000000}"/>
    <cellStyle name="SAPBEXfilterItem" xfId="63" xr:uid="{00000000-0005-0000-0000-000040000000}"/>
    <cellStyle name="SAPBEXfilterText" xfId="64" xr:uid="{00000000-0005-0000-0000-000041000000}"/>
    <cellStyle name="SAPBEXformats" xfId="65" xr:uid="{00000000-0005-0000-0000-000042000000}"/>
    <cellStyle name="SAPBEXheaderItem" xfId="66" xr:uid="{00000000-0005-0000-0000-000043000000}"/>
    <cellStyle name="SAPBEXheaderText" xfId="67" xr:uid="{00000000-0005-0000-0000-000044000000}"/>
    <cellStyle name="SAPBEXHLevel0" xfId="68" xr:uid="{00000000-0005-0000-0000-000045000000}"/>
    <cellStyle name="SAPBEXHLevel0 2" xfId="96" xr:uid="{00000000-0005-0000-0000-000045000000}"/>
    <cellStyle name="SAPBEXHLevel0 3" xfId="109" xr:uid="{00000000-0005-0000-0000-000053000000}"/>
    <cellStyle name="SAPBEXHLevel0X" xfId="69" xr:uid="{00000000-0005-0000-0000-000046000000}"/>
    <cellStyle name="SAPBEXHLevel0X 2" xfId="97" xr:uid="{00000000-0005-0000-0000-000046000000}"/>
    <cellStyle name="SAPBEXHLevel0X 3" xfId="110" xr:uid="{00000000-0005-0000-0000-000056000000}"/>
    <cellStyle name="SAPBEXHLevel1" xfId="70" xr:uid="{00000000-0005-0000-0000-000047000000}"/>
    <cellStyle name="SAPBEXHLevel1 2" xfId="98" xr:uid="{00000000-0005-0000-0000-000047000000}"/>
    <cellStyle name="SAPBEXHLevel1 3" xfId="111" xr:uid="{00000000-0005-0000-0000-000059000000}"/>
    <cellStyle name="SAPBEXHLevel1X" xfId="71" xr:uid="{00000000-0005-0000-0000-000048000000}"/>
    <cellStyle name="SAPBEXHLevel1X 2" xfId="99" xr:uid="{00000000-0005-0000-0000-000048000000}"/>
    <cellStyle name="SAPBEXHLevel1X 3" xfId="112" xr:uid="{00000000-0005-0000-0000-00005C000000}"/>
    <cellStyle name="SAPBEXHLevel2" xfId="72" xr:uid="{00000000-0005-0000-0000-000049000000}"/>
    <cellStyle name="SAPBEXHLevel2 2" xfId="100" xr:uid="{00000000-0005-0000-0000-000049000000}"/>
    <cellStyle name="SAPBEXHLevel2 3" xfId="113" xr:uid="{00000000-0005-0000-0000-00005F000000}"/>
    <cellStyle name="SAPBEXHLevel2X" xfId="73" xr:uid="{00000000-0005-0000-0000-00004A000000}"/>
    <cellStyle name="SAPBEXHLevel2X 2" xfId="101" xr:uid="{00000000-0005-0000-0000-00004A000000}"/>
    <cellStyle name="SAPBEXHLevel2X 3" xfId="114" xr:uid="{00000000-0005-0000-0000-000062000000}"/>
    <cellStyle name="SAPBEXHLevel3" xfId="74" xr:uid="{00000000-0005-0000-0000-00004B000000}"/>
    <cellStyle name="SAPBEXHLevel3 2" xfId="102" xr:uid="{00000000-0005-0000-0000-00004B000000}"/>
    <cellStyle name="SAPBEXHLevel3 3" xfId="115" xr:uid="{00000000-0005-0000-0000-000065000000}"/>
    <cellStyle name="SAPBEXHLevel3X" xfId="75" xr:uid="{00000000-0005-0000-0000-00004C000000}"/>
    <cellStyle name="SAPBEXHLevel3X 2" xfId="103" xr:uid="{00000000-0005-0000-0000-00004C000000}"/>
    <cellStyle name="SAPBEXHLevel3X 3" xfId="116" xr:uid="{00000000-0005-0000-0000-000068000000}"/>
    <cellStyle name="SAPBEXchaText" xfId="76" xr:uid="{00000000-0005-0000-0000-00004D000000}"/>
    <cellStyle name="SAPBEXresData" xfId="77" xr:uid="{00000000-0005-0000-0000-00004E000000}"/>
    <cellStyle name="SAPBEXresDataEmph" xfId="78" xr:uid="{00000000-0005-0000-0000-00004F000000}"/>
    <cellStyle name="SAPBEXresItem" xfId="79" xr:uid="{00000000-0005-0000-0000-000050000000}"/>
    <cellStyle name="SAPBEXresItemX" xfId="80" xr:uid="{00000000-0005-0000-0000-000051000000}"/>
    <cellStyle name="SAPBEXstdData" xfId="81" xr:uid="{00000000-0005-0000-0000-000052000000}"/>
    <cellStyle name="SAPBEXstdDataEmph" xfId="82" xr:uid="{00000000-0005-0000-0000-000053000000}"/>
    <cellStyle name="SAPBEXstdItem" xfId="83" xr:uid="{00000000-0005-0000-0000-000054000000}"/>
    <cellStyle name="SAPBEXstdItemX" xfId="84" xr:uid="{00000000-0005-0000-0000-000055000000}"/>
    <cellStyle name="SAPBEXtitle" xfId="85" xr:uid="{00000000-0005-0000-0000-000056000000}"/>
    <cellStyle name="SAPBEXundefined" xfId="86" xr:uid="{00000000-0005-0000-0000-000057000000}"/>
    <cellStyle name="Title" xfId="87" xr:uid="{00000000-0005-0000-0000-000058000000}"/>
    <cellStyle name="Total" xfId="88" xr:uid="{00000000-0005-0000-0000-000059000000}"/>
    <cellStyle name="Warning Text" xfId="89" xr:uid="{00000000-0005-0000-0000-00005A000000}"/>
  </cellStyles>
  <dxfs count="0"/>
  <tableStyles count="0" defaultTableStyle="TableStyleMedium9" defaultPivotStyle="PivotStyleLight16"/>
  <colors>
    <mruColors>
      <color rgb="FF0000FF"/>
      <color rgb="FFCCFFCC"/>
      <color rgb="FFCCFF99"/>
      <color rgb="FF99FFCC"/>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portal.minedu.sk/sites/sfar/Zdielane%20dokumenty/Zd_SFaR/Zd_OFV&#352;/beata.gondarova/AppDat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R28"/>
  <sheetViews>
    <sheetView zoomScale="90" zoomScaleNormal="90" workbookViewId="0">
      <pane xSplit="1" ySplit="1" topLeftCell="B2" activePane="bottomRight" state="frozen"/>
      <selection pane="topRight" activeCell="B1" sqref="B1"/>
      <selection pane="bottomLeft" activeCell="A3" sqref="A3"/>
      <selection pane="bottomRight"/>
    </sheetView>
  </sheetViews>
  <sheetFormatPr defaultRowHeight="15.75" x14ac:dyDescent="0.25"/>
  <cols>
    <col min="1" max="1" width="13.7109375" style="363" customWidth="1"/>
    <col min="2" max="16" width="9.140625" style="84"/>
    <col min="17" max="17" width="10.28515625" style="84" customWidth="1"/>
    <col min="18" max="18" width="19.42578125" style="84" customWidth="1"/>
    <col min="19" max="16384" width="9.140625" style="84"/>
  </cols>
  <sheetData>
    <row r="1" spans="1:18" ht="23.25" customHeight="1" x14ac:dyDescent="0.25">
      <c r="A1" s="178"/>
      <c r="B1" s="364" t="s">
        <v>1084</v>
      </c>
      <c r="C1" s="354"/>
      <c r="D1" s="354"/>
      <c r="E1" s="354"/>
      <c r="F1" s="354"/>
      <c r="G1" s="354"/>
      <c r="H1" s="354"/>
      <c r="I1" s="354"/>
      <c r="J1" s="354"/>
      <c r="K1" s="354"/>
      <c r="L1" s="355"/>
      <c r="M1" s="356"/>
      <c r="N1" s="356"/>
      <c r="O1" s="356"/>
      <c r="P1" s="356"/>
      <c r="Q1" s="357"/>
    </row>
    <row r="2" spans="1:18" ht="23.1" customHeight="1" x14ac:dyDescent="0.25">
      <c r="A2" s="200" t="s">
        <v>12</v>
      </c>
      <c r="B2" s="180" t="s">
        <v>1085</v>
      </c>
      <c r="C2" s="180"/>
      <c r="D2" s="180"/>
      <c r="E2" s="180"/>
      <c r="F2" s="180"/>
      <c r="G2" s="180"/>
      <c r="H2" s="180"/>
      <c r="I2" s="180"/>
      <c r="J2" s="180"/>
      <c r="K2" s="180"/>
      <c r="L2" s="180"/>
      <c r="M2" s="180"/>
      <c r="N2" s="180"/>
      <c r="O2" s="180"/>
      <c r="P2" s="180"/>
      <c r="Q2" s="359"/>
    </row>
    <row r="3" spans="1:18" ht="23.1" customHeight="1" x14ac:dyDescent="0.25">
      <c r="A3" s="200" t="s">
        <v>655</v>
      </c>
      <c r="B3" s="180" t="s">
        <v>1086</v>
      </c>
      <c r="C3" s="180"/>
      <c r="D3" s="180"/>
      <c r="E3" s="180"/>
      <c r="F3" s="180"/>
      <c r="G3" s="180"/>
      <c r="H3" s="180"/>
      <c r="I3" s="180"/>
      <c r="J3" s="180"/>
      <c r="K3" s="180"/>
      <c r="L3" s="180"/>
      <c r="M3" s="180"/>
      <c r="N3" s="180"/>
      <c r="O3" s="180"/>
      <c r="P3" s="180"/>
      <c r="Q3" s="359"/>
    </row>
    <row r="4" spans="1:18" ht="23.1" customHeight="1" x14ac:dyDescent="0.25">
      <c r="A4" s="200" t="s">
        <v>790</v>
      </c>
      <c r="B4" s="201" t="s">
        <v>789</v>
      </c>
      <c r="C4" s="201"/>
      <c r="D4" s="180"/>
      <c r="E4" s="180"/>
      <c r="F4" s="180"/>
      <c r="G4" s="180"/>
      <c r="H4" s="180"/>
      <c r="I4" s="180"/>
      <c r="J4" s="180"/>
      <c r="K4" s="180"/>
      <c r="L4" s="180"/>
      <c r="M4" s="180"/>
      <c r="N4" s="180"/>
      <c r="O4" s="180"/>
      <c r="P4" s="180"/>
      <c r="Q4" s="359"/>
      <c r="R4" s="552"/>
    </row>
    <row r="5" spans="1:18" ht="39.75" customHeight="1" x14ac:dyDescent="0.25">
      <c r="A5" s="199" t="s">
        <v>281</v>
      </c>
      <c r="B5" s="738" t="s">
        <v>1088</v>
      </c>
      <c r="C5" s="738"/>
      <c r="D5" s="738"/>
      <c r="E5" s="738"/>
      <c r="F5" s="738"/>
      <c r="G5" s="738"/>
      <c r="H5" s="738"/>
      <c r="I5" s="738"/>
      <c r="J5" s="738"/>
      <c r="K5" s="738"/>
      <c r="L5" s="738"/>
      <c r="M5" s="738"/>
      <c r="N5" s="738"/>
      <c r="O5" s="738"/>
      <c r="P5" s="738"/>
      <c r="Q5" s="739"/>
    </row>
    <row r="6" spans="1:18" ht="23.1" customHeight="1" x14ac:dyDescent="0.25">
      <c r="A6" s="199" t="s">
        <v>181</v>
      </c>
      <c r="B6" s="201" t="s">
        <v>1087</v>
      </c>
      <c r="C6" s="201"/>
      <c r="D6" s="201"/>
      <c r="E6" s="201"/>
      <c r="F6" s="201"/>
      <c r="G6" s="201"/>
      <c r="H6" s="201"/>
      <c r="I6" s="201"/>
      <c r="J6" s="201"/>
      <c r="K6" s="201"/>
      <c r="L6" s="201"/>
      <c r="M6" s="201"/>
      <c r="N6" s="201"/>
      <c r="O6" s="201"/>
      <c r="P6" s="201"/>
      <c r="Q6" s="360"/>
    </row>
    <row r="7" spans="1:18" ht="23.1" customHeight="1" x14ac:dyDescent="0.25">
      <c r="A7" s="199" t="s">
        <v>182</v>
      </c>
      <c r="B7" s="306" t="s">
        <v>1089</v>
      </c>
      <c r="C7" s="201"/>
      <c r="D7" s="201"/>
      <c r="E7" s="201"/>
      <c r="F7" s="201"/>
      <c r="G7" s="201"/>
      <c r="H7" s="201"/>
      <c r="I7" s="201"/>
      <c r="J7" s="201"/>
      <c r="K7" s="201"/>
      <c r="L7" s="201"/>
      <c r="M7" s="201"/>
      <c r="N7" s="201"/>
      <c r="O7" s="201"/>
      <c r="P7" s="201"/>
      <c r="Q7" s="360"/>
    </row>
    <row r="8" spans="1:18" ht="23.1" customHeight="1" x14ac:dyDescent="0.25">
      <c r="A8" s="179" t="s">
        <v>183</v>
      </c>
      <c r="B8" s="177" t="s">
        <v>1090</v>
      </c>
      <c r="C8" s="177"/>
      <c r="D8" s="177"/>
      <c r="E8" s="177"/>
      <c r="F8" s="177"/>
      <c r="G8" s="177"/>
      <c r="H8" s="177"/>
      <c r="I8" s="177"/>
      <c r="J8" s="177"/>
      <c r="K8" s="177"/>
      <c r="L8" s="177"/>
      <c r="M8" s="177"/>
      <c r="N8" s="177"/>
      <c r="O8" s="177"/>
      <c r="P8" s="177"/>
      <c r="Q8" s="358"/>
    </row>
    <row r="9" spans="1:18" ht="23.1" customHeight="1" x14ac:dyDescent="0.25">
      <c r="A9" s="199" t="s">
        <v>184</v>
      </c>
      <c r="B9" s="201" t="s">
        <v>1091</v>
      </c>
      <c r="C9" s="201"/>
      <c r="D9" s="201"/>
      <c r="E9" s="201"/>
      <c r="F9" s="201"/>
      <c r="G9" s="201"/>
      <c r="H9" s="201"/>
      <c r="I9" s="201"/>
      <c r="J9" s="201"/>
      <c r="K9" s="201"/>
      <c r="L9" s="201"/>
      <c r="M9" s="201"/>
      <c r="N9" s="201"/>
      <c r="O9" s="201"/>
      <c r="P9" s="201"/>
      <c r="Q9" s="360"/>
    </row>
    <row r="10" spans="1:18" ht="23.1" customHeight="1" x14ac:dyDescent="0.25">
      <c r="A10" s="199" t="s">
        <v>185</v>
      </c>
      <c r="B10" s="201" t="s">
        <v>1092</v>
      </c>
      <c r="C10" s="201"/>
      <c r="D10" s="201"/>
      <c r="E10" s="201"/>
      <c r="F10" s="201"/>
      <c r="G10" s="201"/>
      <c r="H10" s="201"/>
      <c r="I10" s="201"/>
      <c r="J10" s="201"/>
      <c r="K10" s="201"/>
      <c r="L10" s="201"/>
      <c r="M10" s="201"/>
      <c r="N10" s="201"/>
      <c r="O10" s="201"/>
      <c r="P10" s="201"/>
      <c r="Q10" s="360"/>
    </row>
    <row r="11" spans="1:18" ht="23.1" customHeight="1" x14ac:dyDescent="0.25">
      <c r="A11" s="179" t="s">
        <v>800</v>
      </c>
      <c r="B11" s="177" t="s">
        <v>1093</v>
      </c>
      <c r="C11" s="177"/>
      <c r="D11" s="177"/>
      <c r="E11" s="177"/>
      <c r="F11" s="177"/>
      <c r="G11" s="177"/>
      <c r="H11" s="177"/>
      <c r="I11" s="177"/>
      <c r="J11" s="177"/>
      <c r="K11" s="177"/>
      <c r="L11" s="177"/>
      <c r="M11" s="177"/>
      <c r="N11" s="177"/>
      <c r="O11" s="177"/>
      <c r="P11" s="177"/>
      <c r="Q11" s="358"/>
    </row>
    <row r="12" spans="1:18" ht="23.1" customHeight="1" x14ac:dyDescent="0.25">
      <c r="A12" s="199" t="s">
        <v>186</v>
      </c>
      <c r="B12" s="201" t="s">
        <v>1219</v>
      </c>
      <c r="C12" s="201"/>
      <c r="D12" s="201"/>
      <c r="E12" s="201"/>
      <c r="F12" s="201"/>
      <c r="G12" s="201"/>
      <c r="H12" s="201"/>
      <c r="I12" s="201"/>
      <c r="J12" s="201"/>
      <c r="K12" s="201"/>
      <c r="L12" s="201"/>
      <c r="M12" s="201"/>
      <c r="N12" s="201"/>
      <c r="O12" s="201"/>
      <c r="P12" s="201"/>
      <c r="Q12" s="360"/>
      <c r="R12" s="295"/>
    </row>
    <row r="13" spans="1:18" ht="23.1" customHeight="1" x14ac:dyDescent="0.25">
      <c r="A13" s="179" t="s">
        <v>168</v>
      </c>
      <c r="B13" s="177" t="s">
        <v>1094</v>
      </c>
      <c r="C13" s="177"/>
      <c r="D13" s="177"/>
      <c r="E13" s="177"/>
      <c r="F13" s="177"/>
      <c r="G13" s="177"/>
      <c r="H13" s="177"/>
      <c r="I13" s="177"/>
      <c r="J13" s="177"/>
      <c r="K13" s="177"/>
      <c r="L13" s="177"/>
      <c r="M13" s="177"/>
      <c r="N13" s="177"/>
      <c r="O13" s="177"/>
      <c r="P13" s="177"/>
      <c r="Q13" s="358"/>
    </row>
    <row r="14" spans="1:18" ht="23.1" customHeight="1" x14ac:dyDescent="0.25">
      <c r="A14" s="199" t="s">
        <v>0</v>
      </c>
      <c r="B14" s="201" t="s">
        <v>1095</v>
      </c>
      <c r="C14" s="201"/>
      <c r="D14" s="201"/>
      <c r="E14" s="201"/>
      <c r="F14" s="201"/>
      <c r="G14" s="201"/>
      <c r="H14" s="201"/>
      <c r="I14" s="201"/>
      <c r="J14" s="201"/>
      <c r="K14" s="201"/>
      <c r="L14" s="201"/>
      <c r="M14" s="201"/>
      <c r="N14" s="201"/>
      <c r="O14" s="201"/>
      <c r="P14" s="201"/>
      <c r="Q14" s="360"/>
    </row>
    <row r="15" spans="1:18" ht="23.1" customHeight="1" x14ac:dyDescent="0.25">
      <c r="A15" s="179" t="s">
        <v>1</v>
      </c>
      <c r="B15" s="177" t="s">
        <v>1096</v>
      </c>
      <c r="C15" s="177"/>
      <c r="D15" s="177"/>
      <c r="E15" s="177"/>
      <c r="F15" s="177"/>
      <c r="G15" s="177"/>
      <c r="H15" s="177"/>
      <c r="I15" s="177"/>
      <c r="J15" s="177"/>
      <c r="K15" s="177"/>
      <c r="L15" s="177"/>
      <c r="M15" s="177"/>
      <c r="N15" s="177"/>
      <c r="O15" s="177"/>
      <c r="P15" s="177"/>
      <c r="Q15" s="358"/>
    </row>
    <row r="16" spans="1:18" ht="23.1" customHeight="1" x14ac:dyDescent="0.25">
      <c r="A16" s="199" t="s">
        <v>2</v>
      </c>
      <c r="B16" s="201" t="s">
        <v>1097</v>
      </c>
      <c r="C16" s="201"/>
      <c r="D16" s="201"/>
      <c r="E16" s="201"/>
      <c r="F16" s="201"/>
      <c r="G16" s="201"/>
      <c r="H16" s="201"/>
      <c r="I16" s="201"/>
      <c r="J16" s="201"/>
      <c r="K16" s="201"/>
      <c r="L16" s="201"/>
      <c r="M16" s="201"/>
      <c r="N16" s="201"/>
      <c r="O16" s="201"/>
      <c r="P16" s="201"/>
      <c r="Q16" s="360"/>
    </row>
    <row r="17" spans="1:17" ht="23.1" customHeight="1" x14ac:dyDescent="0.25">
      <c r="A17" s="179" t="s">
        <v>3</v>
      </c>
      <c r="B17" s="177" t="s">
        <v>1098</v>
      </c>
      <c r="C17" s="177"/>
      <c r="D17" s="177"/>
      <c r="E17" s="177"/>
      <c r="F17" s="177"/>
      <c r="G17" s="177"/>
      <c r="H17" s="177"/>
      <c r="I17" s="177"/>
      <c r="J17" s="177"/>
      <c r="K17" s="177"/>
      <c r="L17" s="177"/>
      <c r="M17" s="177"/>
      <c r="N17" s="177"/>
      <c r="O17" s="177"/>
      <c r="P17" s="177"/>
      <c r="Q17" s="358"/>
    </row>
    <row r="18" spans="1:17" ht="23.1" customHeight="1" x14ac:dyDescent="0.25">
      <c r="A18" s="199" t="s">
        <v>4</v>
      </c>
      <c r="B18" s="201" t="s">
        <v>1099</v>
      </c>
      <c r="C18" s="201"/>
      <c r="D18" s="201"/>
      <c r="E18" s="201"/>
      <c r="F18" s="201"/>
      <c r="G18" s="201"/>
      <c r="H18" s="201"/>
      <c r="I18" s="201"/>
      <c r="J18" s="201"/>
      <c r="K18" s="201"/>
      <c r="L18" s="201"/>
      <c r="M18" s="201"/>
      <c r="N18" s="201"/>
      <c r="O18" s="201"/>
      <c r="P18" s="201"/>
      <c r="Q18" s="360"/>
    </row>
    <row r="19" spans="1:17" ht="23.1" customHeight="1" x14ac:dyDescent="0.25">
      <c r="A19" s="179" t="s">
        <v>5</v>
      </c>
      <c r="B19" s="177" t="s">
        <v>1100</v>
      </c>
      <c r="C19" s="177"/>
      <c r="D19" s="177"/>
      <c r="E19" s="177"/>
      <c r="F19" s="177"/>
      <c r="G19" s="177"/>
      <c r="H19" s="177"/>
      <c r="I19" s="177"/>
      <c r="J19" s="177"/>
      <c r="K19" s="177"/>
      <c r="L19" s="177"/>
      <c r="M19" s="177"/>
      <c r="N19" s="177"/>
      <c r="O19" s="177"/>
      <c r="P19" s="177"/>
      <c r="Q19" s="358"/>
    </row>
    <row r="20" spans="1:17" ht="32.450000000000003" customHeight="1" x14ac:dyDescent="0.25">
      <c r="A20" s="199" t="s">
        <v>62</v>
      </c>
      <c r="B20" s="742" t="s">
        <v>1101</v>
      </c>
      <c r="C20" s="742"/>
      <c r="D20" s="742"/>
      <c r="E20" s="742"/>
      <c r="F20" s="742"/>
      <c r="G20" s="742"/>
      <c r="H20" s="742"/>
      <c r="I20" s="742"/>
      <c r="J20" s="742"/>
      <c r="K20" s="742"/>
      <c r="L20" s="742"/>
      <c r="M20" s="742"/>
      <c r="N20" s="742"/>
      <c r="O20" s="742"/>
      <c r="P20" s="742"/>
      <c r="Q20" s="743"/>
    </row>
    <row r="21" spans="1:17" ht="33.6" customHeight="1" x14ac:dyDescent="0.25">
      <c r="A21" s="179" t="s">
        <v>6</v>
      </c>
      <c r="B21" s="740" t="s">
        <v>1102</v>
      </c>
      <c r="C21" s="740"/>
      <c r="D21" s="740"/>
      <c r="E21" s="740"/>
      <c r="F21" s="740"/>
      <c r="G21" s="740"/>
      <c r="H21" s="740"/>
      <c r="I21" s="740"/>
      <c r="J21" s="740"/>
      <c r="K21" s="740"/>
      <c r="L21" s="740"/>
      <c r="M21" s="740"/>
      <c r="N21" s="740"/>
      <c r="O21" s="740"/>
      <c r="P21" s="740"/>
      <c r="Q21" s="741"/>
    </row>
    <row r="22" spans="1:17" ht="23.1" customHeight="1" x14ac:dyDescent="0.25">
      <c r="A22" s="199" t="s">
        <v>7</v>
      </c>
      <c r="B22" s="201" t="s">
        <v>1103</v>
      </c>
      <c r="C22" s="201"/>
      <c r="D22" s="201"/>
      <c r="E22" s="201"/>
      <c r="F22" s="201"/>
      <c r="G22" s="201"/>
      <c r="H22" s="201"/>
      <c r="I22" s="201"/>
      <c r="J22" s="201"/>
      <c r="K22" s="201"/>
      <c r="L22" s="201"/>
      <c r="M22" s="201"/>
      <c r="N22" s="201"/>
      <c r="O22" s="201"/>
      <c r="P22" s="201"/>
      <c r="Q22" s="360"/>
    </row>
    <row r="23" spans="1:17" ht="23.1" customHeight="1" x14ac:dyDescent="0.25">
      <c r="A23" s="199" t="s">
        <v>8</v>
      </c>
      <c r="B23" s="177" t="s">
        <v>1104</v>
      </c>
      <c r="C23" s="177"/>
      <c r="D23" s="177"/>
      <c r="E23" s="177"/>
      <c r="F23" s="177"/>
      <c r="G23" s="177"/>
      <c r="H23" s="177"/>
      <c r="I23" s="177"/>
      <c r="J23" s="177"/>
      <c r="K23" s="177"/>
      <c r="L23" s="177"/>
      <c r="M23" s="177"/>
      <c r="N23" s="177"/>
      <c r="O23" s="177"/>
      <c r="P23" s="177"/>
      <c r="Q23" s="358"/>
    </row>
    <row r="24" spans="1:17" ht="23.1" customHeight="1" x14ac:dyDescent="0.25">
      <c r="A24" s="199" t="s">
        <v>9</v>
      </c>
      <c r="B24" s="201" t="s">
        <v>1105</v>
      </c>
      <c r="C24" s="201"/>
      <c r="D24" s="201"/>
      <c r="E24" s="201"/>
      <c r="F24" s="201"/>
      <c r="G24" s="201"/>
      <c r="H24" s="201"/>
      <c r="I24" s="201"/>
      <c r="J24" s="201"/>
      <c r="K24" s="201"/>
      <c r="L24" s="201"/>
      <c r="M24" s="201"/>
      <c r="N24" s="201"/>
      <c r="O24" s="201"/>
      <c r="P24" s="201"/>
      <c r="Q24" s="360"/>
    </row>
    <row r="25" spans="1:17" ht="23.1" customHeight="1" x14ac:dyDescent="0.25">
      <c r="A25" s="199" t="s">
        <v>497</v>
      </c>
      <c r="B25" s="177" t="s">
        <v>1106</v>
      </c>
      <c r="C25" s="177"/>
      <c r="D25" s="177"/>
      <c r="E25" s="177"/>
      <c r="F25" s="177"/>
      <c r="G25" s="177"/>
      <c r="H25" s="177"/>
      <c r="I25" s="177"/>
      <c r="J25" s="177"/>
      <c r="K25" s="177"/>
      <c r="L25" s="177"/>
      <c r="M25" s="177"/>
      <c r="N25" s="177"/>
      <c r="O25" s="177"/>
      <c r="P25" s="177"/>
      <c r="Q25" s="358"/>
    </row>
    <row r="26" spans="1:17" ht="23.1" customHeight="1" x14ac:dyDescent="0.25">
      <c r="A26" s="199" t="s">
        <v>498</v>
      </c>
      <c r="B26" s="201" t="s">
        <v>1107</v>
      </c>
      <c r="C26" s="353"/>
      <c r="D26" s="353"/>
      <c r="E26" s="353"/>
      <c r="F26" s="353"/>
      <c r="G26" s="353"/>
      <c r="H26" s="353"/>
      <c r="I26" s="353"/>
      <c r="J26" s="353"/>
      <c r="K26" s="353"/>
      <c r="L26" s="353"/>
      <c r="M26" s="353"/>
      <c r="N26" s="353"/>
      <c r="O26" s="353"/>
      <c r="P26" s="353"/>
      <c r="Q26" s="361"/>
    </row>
    <row r="27" spans="1:17" x14ac:dyDescent="0.25">
      <c r="A27" s="362"/>
    </row>
    <row r="28" spans="1:17" x14ac:dyDescent="0.25">
      <c r="A28" s="362"/>
    </row>
  </sheetData>
  <mergeCells count="3">
    <mergeCell ref="B5:Q5"/>
    <mergeCell ref="B21:Q21"/>
    <mergeCell ref="B20:Q20"/>
  </mergeCells>
  <phoneticPr fontId="7" type="noConversion"/>
  <hyperlinks>
    <hyperlink ref="B5" r:id="rId1" display="Tabuľky_VVŠ_2007_prázdne.xls" xr:uid="{00000000-0004-0000-0000-000000000000}"/>
    <hyperlink ref="A7" location="'T3-Výnosy'!A1" display="Tabuľka 3" xr:uid="{00000000-0004-0000-0000-000001000000}"/>
    <hyperlink ref="A6" location="'T2-Ostatné dot mimo MŠ SR'!A1" display="Tabuľka 2" xr:uid="{00000000-0004-0000-0000-000002000000}"/>
    <hyperlink ref="A8" location="'T4-Výnosy zo školného'!A1" display="Tabuľka 4" xr:uid="{00000000-0004-0000-0000-000003000000}"/>
    <hyperlink ref="A5" location="'T1-Dotácie podľa DZ'!A1" display="Tabuľka 1" xr:uid="{00000000-0004-0000-0000-000004000000}"/>
    <hyperlink ref="A9" location="'T5 - Analýza nákladov'!A1" display="Tabuľka 5" xr:uid="{00000000-0004-0000-0000-000005000000}"/>
    <hyperlink ref="A10" location="'T6-Zamestnanci_a_mzdy'!A1" display="Tabuľka 6" xr:uid="{00000000-0004-0000-0000-000006000000}"/>
    <hyperlink ref="A13" location="'T8-Soc_štipendiá'!A1" display="Tabuľka 8" xr:uid="{00000000-0004-0000-0000-000007000000}"/>
    <hyperlink ref="A14" location="'T9_ŠD '!A1" display="Tabuľka 9" xr:uid="{00000000-0004-0000-0000-000008000000}"/>
    <hyperlink ref="A15" location="'T10-ŠJ '!A1" display="Tabuľka 10" xr:uid="{00000000-0004-0000-0000-000009000000}"/>
    <hyperlink ref="A16" location="'T11-Zdroje KV'!A1" display="Tabuľka 11" xr:uid="{00000000-0004-0000-0000-00000A000000}"/>
    <hyperlink ref="A17" location="'T12-KV'!A1" display="Tabuľka 12" xr:uid="{00000000-0004-0000-0000-00000B000000}"/>
    <hyperlink ref="A18" location="'T13-Fondy'!A1" display="Tabuľka 13" xr:uid="{00000000-0004-0000-0000-00000C000000}"/>
    <hyperlink ref="A19" location="'T16 - Štruktúra hotovosti'!A1" display="Tabuľka 16" xr:uid="{00000000-0004-0000-0000-00000D000000}"/>
    <hyperlink ref="A20" location="'T17-Dotácie zo ŠF EU'!A1" display="Tabuľka 17" xr:uid="{00000000-0004-0000-0000-00000E000000}"/>
    <hyperlink ref="A21" location="'T18-Ostatné dotacie z kap MŠ SR'!A1" display="Tabuľka 18" xr:uid="{00000000-0004-0000-0000-00000F000000}"/>
    <hyperlink ref="A22" location="'T19-Štip_ z vlastných '!A1" display="Tabuľka 19" xr:uid="{00000000-0004-0000-0000-000010000000}"/>
    <hyperlink ref="A23" location="'T20_motivačné štipendiá_nová'!A1" display="Tabuľka 20" xr:uid="{00000000-0004-0000-0000-000011000000}"/>
    <hyperlink ref="A24" location="'T21-štruktúra_384'!A1" display="Tabuľka 21" xr:uid="{00000000-0004-0000-0000-000012000000}"/>
    <hyperlink ref="A3" location="Súvzťažnosti!A1" display="Súvzťažnosti" xr:uid="{00000000-0004-0000-0000-000013000000}"/>
    <hyperlink ref="A2" location="Vysvetlivky!A1" display="Vysvetlivky" xr:uid="{00000000-0004-0000-0000-000014000000}"/>
    <hyperlink ref="A25" location="T22_Výnosy_soc_oblasť!Oblasť_tlače" display="Tabuľka_22" xr:uid="{00000000-0004-0000-0000-000015000000}"/>
    <hyperlink ref="A26" location="T23_Náklady_soc_oblasť!A1" display="Tabuľka_­23" xr:uid="{00000000-0004-0000-0000-000016000000}"/>
    <hyperlink ref="A12" location="'T7_Doktorandi '!A1" display="Tabuľka 7" xr:uid="{00000000-0004-0000-0000-000017000000}"/>
    <hyperlink ref="A4" location="'Kódy z CRŠ'!A1" display="Kódy z CRŠ" xr:uid="{00000000-0004-0000-0000-000018000000}"/>
    <hyperlink ref="A11" location="'T6a-Zamestnanci_a_mzdy (ženy)'!A1" display="Tabuľka 6a" xr:uid="{00000000-0004-0000-0000-000019000000}"/>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39256-4FFA-400A-990F-08A4B4169740}">
  <sheetPr>
    <tabColor rgb="FF00B0F0"/>
  </sheetPr>
  <dimension ref="A1:M992"/>
  <sheetViews>
    <sheetView zoomScale="90" zoomScaleNormal="90" zoomScaleSheetLayoutView="80" workbookViewId="0">
      <pane xSplit="2" ySplit="5" topLeftCell="C78" activePane="bottomRight" state="frozen"/>
      <selection pane="topRight" activeCell="C1" sqref="C1"/>
      <selection pane="bottomLeft" activeCell="A6" sqref="A6"/>
      <selection pane="bottomRight" activeCell="E94" sqref="E94"/>
    </sheetView>
  </sheetViews>
  <sheetFormatPr defaultRowHeight="15.75" x14ac:dyDescent="0.25"/>
  <cols>
    <col min="1" max="1" width="8.42578125" style="3" customWidth="1"/>
    <col min="2" max="2" width="74.140625" style="122" customWidth="1"/>
    <col min="3" max="3" width="18" style="579" customWidth="1"/>
    <col min="4" max="7" width="17" style="579" customWidth="1"/>
    <col min="8" max="8" width="18" style="579" customWidth="1"/>
    <col min="9" max="9" width="15.7109375" style="470" customWidth="1"/>
    <col min="10" max="10" width="16.7109375" style="579" customWidth="1"/>
    <col min="11" max="11" width="9.140625" style="579"/>
    <col min="12" max="12" width="8.85546875" style="579" customWidth="1"/>
    <col min="13" max="16384" width="9.140625" style="579"/>
  </cols>
  <sheetData>
    <row r="1" spans="1:9" ht="35.1" customHeight="1" thickBot="1" x14ac:dyDescent="0.3">
      <c r="A1" s="784" t="s">
        <v>996</v>
      </c>
      <c r="B1" s="785"/>
      <c r="C1" s="785"/>
      <c r="D1" s="785"/>
      <c r="E1" s="785"/>
      <c r="F1" s="785"/>
      <c r="G1" s="785"/>
      <c r="H1" s="786"/>
      <c r="I1" s="469"/>
    </row>
    <row r="2" spans="1:9" ht="32.450000000000003" customHeight="1" x14ac:dyDescent="0.25">
      <c r="A2" s="787" t="s">
        <v>1260</v>
      </c>
      <c r="B2" s="788"/>
      <c r="C2" s="788"/>
      <c r="D2" s="788"/>
      <c r="E2" s="788"/>
      <c r="F2" s="788"/>
      <c r="G2" s="788"/>
      <c r="H2" s="789"/>
    </row>
    <row r="3" spans="1:9" s="10" customFormat="1" ht="31.5" customHeight="1" x14ac:dyDescent="0.25">
      <c r="A3" s="776" t="s">
        <v>180</v>
      </c>
      <c r="B3" s="777" t="s">
        <v>299</v>
      </c>
      <c r="C3" s="790">
        <v>2018</v>
      </c>
      <c r="D3" s="790"/>
      <c r="E3" s="790">
        <v>2019</v>
      </c>
      <c r="F3" s="790"/>
      <c r="G3" s="779" t="s">
        <v>994</v>
      </c>
      <c r="H3" s="781"/>
      <c r="I3" s="471"/>
    </row>
    <row r="4" spans="1:9" ht="31.5" customHeight="1" x14ac:dyDescent="0.25">
      <c r="A4" s="776"/>
      <c r="B4" s="778"/>
      <c r="C4" s="583" t="s">
        <v>300</v>
      </c>
      <c r="D4" s="583" t="s">
        <v>301</v>
      </c>
      <c r="E4" s="583" t="s">
        <v>300</v>
      </c>
      <c r="F4" s="583" t="s">
        <v>301</v>
      </c>
      <c r="G4" s="583" t="s">
        <v>300</v>
      </c>
      <c r="H4" s="584" t="s">
        <v>301</v>
      </c>
    </row>
    <row r="5" spans="1:9" x14ac:dyDescent="0.25">
      <c r="A5" s="580"/>
      <c r="B5" s="270"/>
      <c r="C5" s="38" t="s">
        <v>257</v>
      </c>
      <c r="D5" s="38" t="s">
        <v>258</v>
      </c>
      <c r="E5" s="38" t="s">
        <v>259</v>
      </c>
      <c r="F5" s="38" t="s">
        <v>266</v>
      </c>
      <c r="G5" s="38" t="s">
        <v>30</v>
      </c>
      <c r="H5" s="71" t="s">
        <v>31</v>
      </c>
    </row>
    <row r="6" spans="1:9" x14ac:dyDescent="0.25">
      <c r="A6" s="580">
        <v>1</v>
      </c>
      <c r="B6" s="268" t="s">
        <v>954</v>
      </c>
      <c r="C6" s="55">
        <f>SUM(C7:C18)</f>
        <v>726823.78999999992</v>
      </c>
      <c r="D6" s="55">
        <f>SUM(D7:D18)</f>
        <v>21331.81</v>
      </c>
      <c r="E6" s="55">
        <f>SUM(E7:E18)</f>
        <v>589483.67999999993</v>
      </c>
      <c r="F6" s="55">
        <f>SUM(F7:F18)</f>
        <v>7229.67</v>
      </c>
      <c r="G6" s="55">
        <f>E6-C6</f>
        <v>-137340.10999999999</v>
      </c>
      <c r="H6" s="606">
        <f>F6-D6</f>
        <v>-14102.140000000001</v>
      </c>
    </row>
    <row r="7" spans="1:9" ht="17.25" customHeight="1" x14ac:dyDescent="0.25">
      <c r="A7" s="580">
        <f>A6+1</f>
        <v>2</v>
      </c>
      <c r="B7" s="266" t="s">
        <v>749</v>
      </c>
      <c r="C7" s="601">
        <v>192343.87</v>
      </c>
      <c r="D7" s="601">
        <v>30.8</v>
      </c>
      <c r="E7" s="601">
        <v>91866.05</v>
      </c>
      <c r="F7" s="601">
        <v>1379.7</v>
      </c>
      <c r="G7" s="624">
        <f>E7-C7</f>
        <v>-100477.81999999999</v>
      </c>
      <c r="H7" s="625">
        <f>F7-D7</f>
        <v>1348.9</v>
      </c>
    </row>
    <row r="8" spans="1:9" ht="30.6" customHeight="1" x14ac:dyDescent="0.25">
      <c r="A8" s="580">
        <f t="shared" ref="A8:A71" si="0">A7+1</f>
        <v>3</v>
      </c>
      <c r="B8" s="269" t="s">
        <v>852</v>
      </c>
      <c r="C8" s="601">
        <v>35024.22</v>
      </c>
      <c r="D8" s="601">
        <v>416.67</v>
      </c>
      <c r="E8" s="601">
        <v>64613.17</v>
      </c>
      <c r="F8" s="601">
        <v>0</v>
      </c>
      <c r="G8" s="624">
        <f t="shared" ref="G8:H71" si="1">E8-C8</f>
        <v>29588.949999999997</v>
      </c>
      <c r="H8" s="625">
        <f t="shared" si="1"/>
        <v>-416.67</v>
      </c>
    </row>
    <row r="9" spans="1:9" x14ac:dyDescent="0.25">
      <c r="A9" s="580">
        <f t="shared" si="0"/>
        <v>4</v>
      </c>
      <c r="B9" s="266" t="s">
        <v>750</v>
      </c>
      <c r="C9" s="601">
        <v>21444.3</v>
      </c>
      <c r="D9" s="601">
        <v>548.95000000000005</v>
      </c>
      <c r="E9" s="601">
        <v>17757.75</v>
      </c>
      <c r="F9" s="601">
        <v>48.1</v>
      </c>
      <c r="G9" s="624">
        <f t="shared" si="1"/>
        <v>-3686.5499999999993</v>
      </c>
      <c r="H9" s="625">
        <f t="shared" si="1"/>
        <v>-500.85</v>
      </c>
    </row>
    <row r="10" spans="1:9" x14ac:dyDescent="0.25">
      <c r="A10" s="580">
        <f t="shared" si="0"/>
        <v>5</v>
      </c>
      <c r="B10" s="266" t="s">
        <v>751</v>
      </c>
      <c r="C10" s="601">
        <v>7356.85</v>
      </c>
      <c r="D10" s="601">
        <v>0</v>
      </c>
      <c r="E10" s="601">
        <v>6178.4</v>
      </c>
      <c r="F10" s="601">
        <v>0</v>
      </c>
      <c r="G10" s="624">
        <f t="shared" si="1"/>
        <v>-1178.4500000000007</v>
      </c>
      <c r="H10" s="625">
        <f t="shared" si="1"/>
        <v>0</v>
      </c>
    </row>
    <row r="11" spans="1:9" x14ac:dyDescent="0.25">
      <c r="A11" s="580">
        <f t="shared" si="0"/>
        <v>6</v>
      </c>
      <c r="B11" s="266" t="s">
        <v>752</v>
      </c>
      <c r="C11" s="601">
        <v>21159.22</v>
      </c>
      <c r="D11" s="601">
        <v>292.91000000000003</v>
      </c>
      <c r="E11" s="601">
        <v>20315.05</v>
      </c>
      <c r="F11" s="601">
        <v>66.27</v>
      </c>
      <c r="G11" s="624">
        <f t="shared" si="1"/>
        <v>-844.17000000000189</v>
      </c>
      <c r="H11" s="625">
        <f t="shared" si="1"/>
        <v>-226.64000000000004</v>
      </c>
    </row>
    <row r="12" spans="1:9" x14ac:dyDescent="0.25">
      <c r="A12" s="580">
        <f t="shared" si="0"/>
        <v>7</v>
      </c>
      <c r="B12" s="266" t="s">
        <v>753</v>
      </c>
      <c r="C12" s="601">
        <v>21291.13</v>
      </c>
      <c r="D12" s="601">
        <v>419.06</v>
      </c>
      <c r="E12" s="601">
        <v>19589.62</v>
      </c>
      <c r="F12" s="601">
        <v>371.04</v>
      </c>
      <c r="G12" s="624">
        <f t="shared" si="1"/>
        <v>-1701.510000000002</v>
      </c>
      <c r="H12" s="625">
        <f t="shared" si="1"/>
        <v>-48.019999999999982</v>
      </c>
    </row>
    <row r="13" spans="1:9" ht="31.5" x14ac:dyDescent="0.25">
      <c r="A13" s="580">
        <f t="shared" si="0"/>
        <v>8</v>
      </c>
      <c r="B13" s="266" t="s">
        <v>102</v>
      </c>
      <c r="C13" s="601">
        <v>6564.48</v>
      </c>
      <c r="D13" s="601">
        <v>4</v>
      </c>
      <c r="E13" s="601">
        <v>5922.78</v>
      </c>
      <c r="F13" s="601">
        <v>0</v>
      </c>
      <c r="G13" s="624">
        <f t="shared" si="1"/>
        <v>-641.69999999999982</v>
      </c>
      <c r="H13" s="625">
        <f t="shared" si="1"/>
        <v>-4</v>
      </c>
    </row>
    <row r="14" spans="1:9" x14ac:dyDescent="0.25">
      <c r="A14" s="580">
        <f t="shared" si="0"/>
        <v>9</v>
      </c>
      <c r="B14" s="266" t="s">
        <v>103</v>
      </c>
      <c r="C14" s="601">
        <v>69692.81</v>
      </c>
      <c r="D14" s="601">
        <v>4033.89</v>
      </c>
      <c r="E14" s="601">
        <v>89770.78</v>
      </c>
      <c r="F14" s="601">
        <v>3728.44</v>
      </c>
      <c r="G14" s="624">
        <f t="shared" si="1"/>
        <v>20077.97</v>
      </c>
      <c r="H14" s="625">
        <f t="shared" si="1"/>
        <v>-305.44999999999982</v>
      </c>
    </row>
    <row r="15" spans="1:9" x14ac:dyDescent="0.25">
      <c r="A15" s="580">
        <f t="shared" si="0"/>
        <v>10</v>
      </c>
      <c r="B15" s="271" t="s">
        <v>104</v>
      </c>
      <c r="C15" s="601">
        <v>118761.41</v>
      </c>
      <c r="D15" s="601">
        <v>4057.53</v>
      </c>
      <c r="E15" s="601">
        <v>101907.56</v>
      </c>
      <c r="F15" s="601">
        <v>363.75</v>
      </c>
      <c r="G15" s="624">
        <f t="shared" si="1"/>
        <v>-16853.850000000006</v>
      </c>
      <c r="H15" s="625">
        <f t="shared" si="1"/>
        <v>-3693.78</v>
      </c>
    </row>
    <row r="16" spans="1:9" ht="16.149999999999999" customHeight="1" x14ac:dyDescent="0.25">
      <c r="A16" s="580">
        <f t="shared" si="0"/>
        <v>11</v>
      </c>
      <c r="B16" s="266" t="s">
        <v>105</v>
      </c>
      <c r="C16" s="601">
        <v>27143.65</v>
      </c>
      <c r="D16" s="601">
        <v>390</v>
      </c>
      <c r="E16" s="601">
        <v>20026.259999999998</v>
      </c>
      <c r="F16" s="601">
        <v>0</v>
      </c>
      <c r="G16" s="624">
        <f t="shared" si="1"/>
        <v>-7117.3900000000031</v>
      </c>
      <c r="H16" s="625">
        <f t="shared" si="1"/>
        <v>-390</v>
      </c>
    </row>
    <row r="17" spans="1:8" ht="31.5" x14ac:dyDescent="0.25">
      <c r="A17" s="580">
        <f t="shared" si="0"/>
        <v>12</v>
      </c>
      <c r="B17" s="271" t="s">
        <v>931</v>
      </c>
      <c r="C17" s="601">
        <v>148199.07999999999</v>
      </c>
      <c r="D17" s="601">
        <v>10633.42</v>
      </c>
      <c r="E17" s="601">
        <v>136342.32</v>
      </c>
      <c r="F17" s="601">
        <v>1252.93</v>
      </c>
      <c r="G17" s="624">
        <f t="shared" si="1"/>
        <v>-11856.75999999998</v>
      </c>
      <c r="H17" s="625">
        <f t="shared" si="1"/>
        <v>-9380.49</v>
      </c>
    </row>
    <row r="18" spans="1:8" x14ac:dyDescent="0.25">
      <c r="A18" s="580">
        <f t="shared" si="0"/>
        <v>13</v>
      </c>
      <c r="B18" s="266" t="s">
        <v>847</v>
      </c>
      <c r="C18" s="601">
        <v>57842.77</v>
      </c>
      <c r="D18" s="601">
        <v>504.58</v>
      </c>
      <c r="E18" s="601">
        <v>15193.94</v>
      </c>
      <c r="F18" s="601">
        <v>19.440000000000001</v>
      </c>
      <c r="G18" s="624">
        <f t="shared" si="1"/>
        <v>-42648.829999999994</v>
      </c>
      <c r="H18" s="625">
        <f t="shared" si="1"/>
        <v>-485.14</v>
      </c>
    </row>
    <row r="19" spans="1:8" x14ac:dyDescent="0.25">
      <c r="A19" s="580">
        <f t="shared" si="0"/>
        <v>14</v>
      </c>
      <c r="B19" s="268" t="s">
        <v>955</v>
      </c>
      <c r="C19" s="55">
        <f>SUM(C20:C25)</f>
        <v>287522.58</v>
      </c>
      <c r="D19" s="55">
        <f>SUM(D20:D25)</f>
        <v>12800.43</v>
      </c>
      <c r="E19" s="55">
        <f>SUM(E20:E25)</f>
        <v>341586.23000000004</v>
      </c>
      <c r="F19" s="55">
        <f>SUM(F20:F25)</f>
        <v>7713.1100000000006</v>
      </c>
      <c r="G19" s="55">
        <f t="shared" si="1"/>
        <v>54063.650000000023</v>
      </c>
      <c r="H19" s="606">
        <f t="shared" si="1"/>
        <v>-5087.32</v>
      </c>
    </row>
    <row r="20" spans="1:8" x14ac:dyDescent="0.25">
      <c r="A20" s="580">
        <f t="shared" si="0"/>
        <v>15</v>
      </c>
      <c r="B20" s="266" t="s">
        <v>754</v>
      </c>
      <c r="C20" s="601">
        <v>120927.6</v>
      </c>
      <c r="D20" s="601">
        <v>8285.48</v>
      </c>
      <c r="E20" s="601">
        <v>152042.63</v>
      </c>
      <c r="F20" s="601">
        <v>3476.46</v>
      </c>
      <c r="G20" s="624">
        <f t="shared" si="1"/>
        <v>31115.03</v>
      </c>
      <c r="H20" s="625">
        <f t="shared" si="1"/>
        <v>-4809.0199999999995</v>
      </c>
    </row>
    <row r="21" spans="1:8" x14ac:dyDescent="0.25">
      <c r="A21" s="580">
        <f t="shared" si="0"/>
        <v>16</v>
      </c>
      <c r="B21" s="266" t="s">
        <v>755</v>
      </c>
      <c r="C21" s="601">
        <v>122915.59</v>
      </c>
      <c r="D21" s="601">
        <v>2954.03</v>
      </c>
      <c r="E21" s="601">
        <v>138065.53</v>
      </c>
      <c r="F21" s="601">
        <v>3731</v>
      </c>
      <c r="G21" s="624">
        <f t="shared" si="1"/>
        <v>15149.940000000002</v>
      </c>
      <c r="H21" s="625">
        <f t="shared" si="1"/>
        <v>776.9699999999998</v>
      </c>
    </row>
    <row r="22" spans="1:8" x14ac:dyDescent="0.25">
      <c r="A22" s="580">
        <f t="shared" si="0"/>
        <v>17</v>
      </c>
      <c r="B22" s="266" t="s">
        <v>756</v>
      </c>
      <c r="C22" s="601">
        <v>11976.4</v>
      </c>
      <c r="D22" s="601">
        <v>1466.9</v>
      </c>
      <c r="E22" s="601">
        <v>11412.15</v>
      </c>
      <c r="F22" s="601">
        <v>415.97</v>
      </c>
      <c r="G22" s="624">
        <f t="shared" si="1"/>
        <v>-564.25</v>
      </c>
      <c r="H22" s="625">
        <f t="shared" si="1"/>
        <v>-1050.93</v>
      </c>
    </row>
    <row r="23" spans="1:8" x14ac:dyDescent="0.25">
      <c r="A23" s="580">
        <f t="shared" si="0"/>
        <v>18</v>
      </c>
      <c r="B23" s="266" t="s">
        <v>757</v>
      </c>
      <c r="C23" s="601">
        <v>31702.99</v>
      </c>
      <c r="D23" s="601">
        <v>94.02</v>
      </c>
      <c r="E23" s="601">
        <v>40065.919999999998</v>
      </c>
      <c r="F23" s="601">
        <v>89.68</v>
      </c>
      <c r="G23" s="624">
        <f t="shared" si="1"/>
        <v>8362.9299999999967</v>
      </c>
      <c r="H23" s="625">
        <f t="shared" si="1"/>
        <v>-4.3399999999999892</v>
      </c>
    </row>
    <row r="24" spans="1:8" x14ac:dyDescent="0.25">
      <c r="A24" s="580">
        <f t="shared" si="0"/>
        <v>19</v>
      </c>
      <c r="B24" s="266" t="s">
        <v>758</v>
      </c>
      <c r="C24" s="601">
        <v>0</v>
      </c>
      <c r="D24" s="601">
        <v>0</v>
      </c>
      <c r="E24" s="601">
        <v>0</v>
      </c>
      <c r="F24" s="601">
        <v>0</v>
      </c>
      <c r="G24" s="624">
        <f t="shared" si="1"/>
        <v>0</v>
      </c>
      <c r="H24" s="625">
        <f t="shared" si="1"/>
        <v>0</v>
      </c>
    </row>
    <row r="25" spans="1:8" x14ac:dyDescent="0.25">
      <c r="A25" s="580">
        <f t="shared" si="0"/>
        <v>20</v>
      </c>
      <c r="B25" s="266" t="s">
        <v>848</v>
      </c>
      <c r="C25" s="601">
        <v>0</v>
      </c>
      <c r="D25" s="601">
        <v>0</v>
      </c>
      <c r="E25" s="601">
        <v>0</v>
      </c>
      <c r="F25" s="601">
        <v>0</v>
      </c>
      <c r="G25" s="624">
        <f t="shared" si="1"/>
        <v>0</v>
      </c>
      <c r="H25" s="625">
        <f t="shared" si="1"/>
        <v>0</v>
      </c>
    </row>
    <row r="26" spans="1:8" x14ac:dyDescent="0.25">
      <c r="A26" s="580">
        <f t="shared" si="0"/>
        <v>21</v>
      </c>
      <c r="B26" s="268" t="s">
        <v>295</v>
      </c>
      <c r="C26" s="36" t="s">
        <v>285</v>
      </c>
      <c r="D26" s="36" t="s">
        <v>285</v>
      </c>
      <c r="E26" s="36" t="s">
        <v>285</v>
      </c>
      <c r="F26" s="36" t="s">
        <v>285</v>
      </c>
      <c r="G26" s="59" t="s">
        <v>147</v>
      </c>
      <c r="H26" s="626" t="s">
        <v>147</v>
      </c>
    </row>
    <row r="27" spans="1:8" x14ac:dyDescent="0.25">
      <c r="A27" s="580">
        <f t="shared" si="0"/>
        <v>22</v>
      </c>
      <c r="B27" s="268" t="s">
        <v>956</v>
      </c>
      <c r="C27" s="55">
        <f>SUM(C28:C31)</f>
        <v>10128.99</v>
      </c>
      <c r="D27" s="55">
        <f>SUM(D28:D31)</f>
        <v>15193.599999999999</v>
      </c>
      <c r="E27" s="55">
        <f>SUM(E28:E31)</f>
        <v>8977.51</v>
      </c>
      <c r="F27" s="55">
        <f>SUM(F28:F31)</f>
        <v>15371.11</v>
      </c>
      <c r="G27" s="55">
        <f t="shared" si="1"/>
        <v>-1151.4799999999996</v>
      </c>
      <c r="H27" s="606">
        <f t="shared" si="1"/>
        <v>177.51000000000204</v>
      </c>
    </row>
    <row r="28" spans="1:8" x14ac:dyDescent="0.25">
      <c r="A28" s="580">
        <f t="shared" si="0"/>
        <v>23</v>
      </c>
      <c r="B28" s="266" t="s">
        <v>249</v>
      </c>
      <c r="C28" s="601">
        <v>0</v>
      </c>
      <c r="D28" s="601">
        <v>0</v>
      </c>
      <c r="E28" s="601">
        <v>0</v>
      </c>
      <c r="F28" s="601">
        <v>0</v>
      </c>
      <c r="G28" s="624">
        <f t="shared" si="1"/>
        <v>0</v>
      </c>
      <c r="H28" s="625">
        <f t="shared" si="1"/>
        <v>0</v>
      </c>
    </row>
    <row r="29" spans="1:8" x14ac:dyDescent="0.25">
      <c r="A29" s="580">
        <f t="shared" si="0"/>
        <v>24</v>
      </c>
      <c r="B29" s="269" t="s">
        <v>273</v>
      </c>
      <c r="C29" s="601">
        <v>0</v>
      </c>
      <c r="D29" s="601">
        <v>0</v>
      </c>
      <c r="E29" s="601">
        <v>0</v>
      </c>
      <c r="F29" s="601">
        <v>0</v>
      </c>
      <c r="G29" s="624">
        <f t="shared" si="1"/>
        <v>0</v>
      </c>
      <c r="H29" s="625">
        <f t="shared" si="1"/>
        <v>0</v>
      </c>
    </row>
    <row r="30" spans="1:8" x14ac:dyDescent="0.25">
      <c r="A30" s="580">
        <f t="shared" si="0"/>
        <v>25</v>
      </c>
      <c r="B30" s="269" t="s">
        <v>54</v>
      </c>
      <c r="C30" s="601">
        <v>0</v>
      </c>
      <c r="D30" s="601">
        <v>10448.9</v>
      </c>
      <c r="E30" s="601">
        <v>0</v>
      </c>
      <c r="F30" s="601">
        <v>12222.58</v>
      </c>
      <c r="G30" s="624">
        <f t="shared" si="1"/>
        <v>0</v>
      </c>
      <c r="H30" s="625">
        <f t="shared" si="1"/>
        <v>1773.6800000000003</v>
      </c>
    </row>
    <row r="31" spans="1:8" x14ac:dyDescent="0.25">
      <c r="A31" s="580">
        <f t="shared" si="0"/>
        <v>26</v>
      </c>
      <c r="B31" s="266" t="s">
        <v>55</v>
      </c>
      <c r="C31" s="601">
        <v>10128.99</v>
      </c>
      <c r="D31" s="601">
        <v>4744.7</v>
      </c>
      <c r="E31" s="601">
        <v>8977.51</v>
      </c>
      <c r="F31" s="601">
        <v>3148.53</v>
      </c>
      <c r="G31" s="624">
        <f t="shared" si="1"/>
        <v>-1151.4799999999996</v>
      </c>
      <c r="H31" s="625">
        <f t="shared" si="1"/>
        <v>-1596.1699999999996</v>
      </c>
    </row>
    <row r="32" spans="1:8" x14ac:dyDescent="0.25">
      <c r="A32" s="580">
        <f t="shared" si="0"/>
        <v>27</v>
      </c>
      <c r="B32" s="268" t="s">
        <v>957</v>
      </c>
      <c r="C32" s="55">
        <f>SUM(C33:C39)</f>
        <v>192860.96999999997</v>
      </c>
      <c r="D32" s="55">
        <f>SUM(D33:D39)</f>
        <v>1658.24</v>
      </c>
      <c r="E32" s="55">
        <f>SUM(E33:E39)</f>
        <v>130148.78</v>
      </c>
      <c r="F32" s="55">
        <f>SUM(F33:F39)</f>
        <v>1276.46</v>
      </c>
      <c r="G32" s="55">
        <f t="shared" si="1"/>
        <v>-62712.189999999973</v>
      </c>
      <c r="H32" s="606">
        <f t="shared" si="1"/>
        <v>-381.78</v>
      </c>
    </row>
    <row r="33" spans="1:8" x14ac:dyDescent="0.25">
      <c r="A33" s="580">
        <f t="shared" si="0"/>
        <v>28</v>
      </c>
      <c r="B33" s="266" t="s">
        <v>106</v>
      </c>
      <c r="C33" s="601">
        <v>86907.78</v>
      </c>
      <c r="D33" s="601">
        <v>0</v>
      </c>
      <c r="E33" s="601">
        <v>36229.089999999997</v>
      </c>
      <c r="F33" s="601">
        <v>0</v>
      </c>
      <c r="G33" s="624">
        <f t="shared" si="1"/>
        <v>-50678.69</v>
      </c>
      <c r="H33" s="625">
        <f t="shared" si="1"/>
        <v>0</v>
      </c>
    </row>
    <row r="34" spans="1:8" x14ac:dyDescent="0.25">
      <c r="A34" s="580">
        <f t="shared" si="0"/>
        <v>29</v>
      </c>
      <c r="B34" s="266" t="s">
        <v>107</v>
      </c>
      <c r="C34" s="601">
        <v>55525.22</v>
      </c>
      <c r="D34" s="601">
        <v>898</v>
      </c>
      <c r="E34" s="601">
        <v>37430.67</v>
      </c>
      <c r="F34" s="601">
        <v>778.62</v>
      </c>
      <c r="G34" s="624">
        <f t="shared" si="1"/>
        <v>-18094.550000000003</v>
      </c>
      <c r="H34" s="625">
        <f t="shared" si="1"/>
        <v>-119.38</v>
      </c>
    </row>
    <row r="35" spans="1:8" x14ac:dyDescent="0.25">
      <c r="A35" s="580">
        <f t="shared" si="0"/>
        <v>30</v>
      </c>
      <c r="B35" s="266" t="s">
        <v>108</v>
      </c>
      <c r="C35" s="601">
        <v>4364.5200000000004</v>
      </c>
      <c r="D35" s="601">
        <v>0</v>
      </c>
      <c r="E35" s="601">
        <v>5065.74</v>
      </c>
      <c r="F35" s="601">
        <v>0</v>
      </c>
      <c r="G35" s="624">
        <f t="shared" si="1"/>
        <v>701.21999999999935</v>
      </c>
      <c r="H35" s="625">
        <f t="shared" si="1"/>
        <v>0</v>
      </c>
    </row>
    <row r="36" spans="1:8" x14ac:dyDescent="0.25">
      <c r="A36" s="580">
        <f t="shared" si="0"/>
        <v>31</v>
      </c>
      <c r="B36" s="266" t="s">
        <v>109</v>
      </c>
      <c r="C36" s="601">
        <v>37791.56</v>
      </c>
      <c r="D36" s="601">
        <v>0</v>
      </c>
      <c r="E36" s="601">
        <v>47123.47</v>
      </c>
      <c r="F36" s="601">
        <v>0</v>
      </c>
      <c r="G36" s="624">
        <f t="shared" si="1"/>
        <v>9331.9100000000035</v>
      </c>
      <c r="H36" s="625">
        <f t="shared" si="1"/>
        <v>0</v>
      </c>
    </row>
    <row r="37" spans="1:8" x14ac:dyDescent="0.25">
      <c r="A37" s="580">
        <f t="shared" si="0"/>
        <v>32</v>
      </c>
      <c r="B37" s="271" t="s">
        <v>110</v>
      </c>
      <c r="C37" s="601">
        <v>0</v>
      </c>
      <c r="D37" s="601">
        <v>0</v>
      </c>
      <c r="E37" s="601">
        <v>0</v>
      </c>
      <c r="F37" s="601">
        <v>0</v>
      </c>
      <c r="G37" s="624">
        <f t="shared" si="1"/>
        <v>0</v>
      </c>
      <c r="H37" s="625">
        <f t="shared" si="1"/>
        <v>0</v>
      </c>
    </row>
    <row r="38" spans="1:8" x14ac:dyDescent="0.25">
      <c r="A38" s="580">
        <f t="shared" si="0"/>
        <v>33</v>
      </c>
      <c r="B38" s="266" t="s">
        <v>794</v>
      </c>
      <c r="C38" s="601">
        <v>5367.56</v>
      </c>
      <c r="D38" s="601">
        <v>0</v>
      </c>
      <c r="E38" s="601">
        <v>2326.2800000000002</v>
      </c>
      <c r="F38" s="601">
        <v>0</v>
      </c>
      <c r="G38" s="624">
        <f t="shared" si="1"/>
        <v>-3041.28</v>
      </c>
      <c r="H38" s="625">
        <f t="shared" si="1"/>
        <v>0</v>
      </c>
    </row>
    <row r="39" spans="1:8" x14ac:dyDescent="0.25">
      <c r="A39" s="580">
        <f t="shared" si="0"/>
        <v>34</v>
      </c>
      <c r="B39" s="266" t="s">
        <v>111</v>
      </c>
      <c r="C39" s="601">
        <v>2904.33</v>
      </c>
      <c r="D39" s="601">
        <v>760.24</v>
      </c>
      <c r="E39" s="601">
        <v>1973.53</v>
      </c>
      <c r="F39" s="601">
        <v>497.84</v>
      </c>
      <c r="G39" s="624">
        <f t="shared" si="1"/>
        <v>-930.8</v>
      </c>
      <c r="H39" s="625">
        <f t="shared" si="1"/>
        <v>-262.40000000000003</v>
      </c>
    </row>
    <row r="40" spans="1:8" x14ac:dyDescent="0.25">
      <c r="A40" s="580">
        <f t="shared" si="0"/>
        <v>35</v>
      </c>
      <c r="B40" s="268" t="s">
        <v>958</v>
      </c>
      <c r="C40" s="55">
        <f>C41+C42</f>
        <v>305075.57</v>
      </c>
      <c r="D40" s="55">
        <f>D41+D42</f>
        <v>4184.45</v>
      </c>
      <c r="E40" s="55">
        <f>E41+E42</f>
        <v>261280.93</v>
      </c>
      <c r="F40" s="55">
        <f>F41+F42</f>
        <v>251.1</v>
      </c>
      <c r="G40" s="55">
        <f t="shared" si="1"/>
        <v>-43794.640000000014</v>
      </c>
      <c r="H40" s="606">
        <f t="shared" si="1"/>
        <v>-3933.35</v>
      </c>
    </row>
    <row r="41" spans="1:8" x14ac:dyDescent="0.25">
      <c r="A41" s="580">
        <f t="shared" si="0"/>
        <v>36</v>
      </c>
      <c r="B41" s="266" t="s">
        <v>759</v>
      </c>
      <c r="C41" s="601">
        <v>18985.490000000002</v>
      </c>
      <c r="D41" s="601">
        <v>1539</v>
      </c>
      <c r="E41" s="601">
        <v>26136.639999999999</v>
      </c>
      <c r="F41" s="601">
        <v>102.5</v>
      </c>
      <c r="G41" s="624">
        <f t="shared" si="1"/>
        <v>7151.1499999999978</v>
      </c>
      <c r="H41" s="625">
        <f t="shared" si="1"/>
        <v>-1436.5</v>
      </c>
    </row>
    <row r="42" spans="1:8" x14ac:dyDescent="0.25">
      <c r="A42" s="580">
        <f t="shared" si="0"/>
        <v>37</v>
      </c>
      <c r="B42" s="266" t="s">
        <v>891</v>
      </c>
      <c r="C42" s="601">
        <v>286090.08</v>
      </c>
      <c r="D42" s="601">
        <v>2645.45</v>
      </c>
      <c r="E42" s="601">
        <v>235144.29</v>
      </c>
      <c r="F42" s="601">
        <v>148.6</v>
      </c>
      <c r="G42" s="624">
        <f t="shared" si="1"/>
        <v>-50945.790000000008</v>
      </c>
      <c r="H42" s="625">
        <f t="shared" si="1"/>
        <v>-2496.85</v>
      </c>
    </row>
    <row r="43" spans="1:8" x14ac:dyDescent="0.25">
      <c r="A43" s="580">
        <f t="shared" si="0"/>
        <v>38</v>
      </c>
      <c r="B43" s="268" t="s">
        <v>296</v>
      </c>
      <c r="C43" s="627">
        <v>49979.74</v>
      </c>
      <c r="D43" s="627">
        <v>1475.97</v>
      </c>
      <c r="E43" s="627">
        <v>24218.68</v>
      </c>
      <c r="F43" s="627">
        <v>210.9</v>
      </c>
      <c r="G43" s="624">
        <f t="shared" si="1"/>
        <v>-25761.059999999998</v>
      </c>
      <c r="H43" s="625">
        <f t="shared" si="1"/>
        <v>-1265.07</v>
      </c>
    </row>
    <row r="44" spans="1:8" x14ac:dyDescent="0.25">
      <c r="A44" s="580">
        <f t="shared" si="0"/>
        <v>39</v>
      </c>
      <c r="B44" s="268" t="s">
        <v>959</v>
      </c>
      <c r="C44" s="55">
        <f>SUM(C45:C59)</f>
        <v>1024768.7</v>
      </c>
      <c r="D44" s="55">
        <f>SUM(D45:D59)</f>
        <v>35278.43</v>
      </c>
      <c r="E44" s="55">
        <f>SUM(E45:E59)</f>
        <v>1264316.2400000002</v>
      </c>
      <c r="F44" s="55">
        <f>SUM(F45:F59)</f>
        <v>23313.38</v>
      </c>
      <c r="G44" s="55">
        <f t="shared" si="1"/>
        <v>239547.54000000027</v>
      </c>
      <c r="H44" s="606">
        <f t="shared" si="1"/>
        <v>-11965.05</v>
      </c>
    </row>
    <row r="45" spans="1:8" x14ac:dyDescent="0.25">
      <c r="A45" s="580">
        <f t="shared" si="0"/>
        <v>40</v>
      </c>
      <c r="B45" s="266" t="s">
        <v>113</v>
      </c>
      <c r="C45" s="601">
        <v>145166.38</v>
      </c>
      <c r="D45" s="601">
        <v>2336.73</v>
      </c>
      <c r="E45" s="601">
        <v>152334.20000000001</v>
      </c>
      <c r="F45" s="601">
        <v>2519</v>
      </c>
      <c r="G45" s="624">
        <f t="shared" si="1"/>
        <v>7167.820000000007</v>
      </c>
      <c r="H45" s="625">
        <f t="shared" si="1"/>
        <v>182.26999999999998</v>
      </c>
    </row>
    <row r="46" spans="1:8" x14ac:dyDescent="0.25">
      <c r="A46" s="580">
        <f t="shared" si="0"/>
        <v>41</v>
      </c>
      <c r="B46" s="266" t="s">
        <v>112</v>
      </c>
      <c r="C46" s="601">
        <v>182.73</v>
      </c>
      <c r="D46" s="601">
        <v>0</v>
      </c>
      <c r="E46" s="601">
        <v>7954.29</v>
      </c>
      <c r="F46" s="601">
        <v>0</v>
      </c>
      <c r="G46" s="624">
        <f t="shared" si="1"/>
        <v>7771.56</v>
      </c>
      <c r="H46" s="625">
        <f t="shared" si="1"/>
        <v>0</v>
      </c>
    </row>
    <row r="47" spans="1:8" x14ac:dyDescent="0.25">
      <c r="A47" s="580">
        <f t="shared" si="0"/>
        <v>42</v>
      </c>
      <c r="B47" s="266" t="s">
        <v>967</v>
      </c>
      <c r="C47" s="601">
        <v>29709.67</v>
      </c>
      <c r="D47" s="601">
        <v>1148.97</v>
      </c>
      <c r="E47" s="601">
        <v>30336.2</v>
      </c>
      <c r="F47" s="601">
        <v>355.64</v>
      </c>
      <c r="G47" s="624">
        <f t="shared" si="1"/>
        <v>626.53000000000247</v>
      </c>
      <c r="H47" s="625">
        <f t="shared" si="1"/>
        <v>-793.33</v>
      </c>
    </row>
    <row r="48" spans="1:8" x14ac:dyDescent="0.25">
      <c r="A48" s="580">
        <f t="shared" si="0"/>
        <v>43</v>
      </c>
      <c r="B48" s="266" t="s">
        <v>114</v>
      </c>
      <c r="C48" s="601">
        <v>13761.8</v>
      </c>
      <c r="D48" s="601">
        <v>96</v>
      </c>
      <c r="E48" s="601">
        <v>6096.6</v>
      </c>
      <c r="F48" s="601">
        <v>0</v>
      </c>
      <c r="G48" s="624">
        <f t="shared" si="1"/>
        <v>-7665.1999999999989</v>
      </c>
      <c r="H48" s="625">
        <f t="shared" si="1"/>
        <v>-96</v>
      </c>
    </row>
    <row r="49" spans="1:12" x14ac:dyDescent="0.25">
      <c r="A49" s="580">
        <f t="shared" si="0"/>
        <v>44</v>
      </c>
      <c r="B49" s="266" t="s">
        <v>760</v>
      </c>
      <c r="C49" s="601">
        <v>30818.38</v>
      </c>
      <c r="D49" s="601">
        <v>55</v>
      </c>
      <c r="E49" s="601">
        <v>27642.18</v>
      </c>
      <c r="F49" s="601">
        <v>46.19</v>
      </c>
      <c r="G49" s="624">
        <f t="shared" si="1"/>
        <v>-3176.2000000000007</v>
      </c>
      <c r="H49" s="625">
        <f t="shared" si="1"/>
        <v>-8.8100000000000023</v>
      </c>
    </row>
    <row r="50" spans="1:12" x14ac:dyDescent="0.25">
      <c r="A50" s="580">
        <f t="shared" si="0"/>
        <v>45</v>
      </c>
      <c r="B50" s="266" t="s">
        <v>115</v>
      </c>
      <c r="C50" s="601">
        <v>129187.92</v>
      </c>
      <c r="D50" s="601">
        <v>0</v>
      </c>
      <c r="E50" s="601">
        <v>66852.98</v>
      </c>
      <c r="F50" s="601">
        <v>0</v>
      </c>
      <c r="G50" s="624">
        <f t="shared" si="1"/>
        <v>-62334.94</v>
      </c>
      <c r="H50" s="625">
        <f t="shared" si="1"/>
        <v>0</v>
      </c>
    </row>
    <row r="51" spans="1:12" x14ac:dyDescent="0.25">
      <c r="A51" s="580">
        <f t="shared" si="0"/>
        <v>46</v>
      </c>
      <c r="B51" s="266" t="s">
        <v>761</v>
      </c>
      <c r="C51" s="601">
        <v>23186.5</v>
      </c>
      <c r="D51" s="601">
        <v>0</v>
      </c>
      <c r="E51" s="601">
        <v>25488.35</v>
      </c>
      <c r="F51" s="601">
        <v>0</v>
      </c>
      <c r="G51" s="624">
        <f t="shared" si="1"/>
        <v>2301.8499999999985</v>
      </c>
      <c r="H51" s="625">
        <f t="shared" si="1"/>
        <v>0</v>
      </c>
    </row>
    <row r="52" spans="1:12" x14ac:dyDescent="0.25">
      <c r="A52" s="580">
        <f t="shared" si="0"/>
        <v>47</v>
      </c>
      <c r="B52" s="266" t="s">
        <v>762</v>
      </c>
      <c r="C52" s="601">
        <v>1379.36</v>
      </c>
      <c r="D52" s="601">
        <v>0</v>
      </c>
      <c r="E52" s="601">
        <v>1200.77</v>
      </c>
      <c r="F52" s="601">
        <v>13.03</v>
      </c>
      <c r="G52" s="624">
        <f t="shared" si="1"/>
        <v>-178.58999999999992</v>
      </c>
      <c r="H52" s="625">
        <f t="shared" si="1"/>
        <v>13.03</v>
      </c>
    </row>
    <row r="53" spans="1:12" x14ac:dyDescent="0.25">
      <c r="A53" s="580">
        <f t="shared" si="0"/>
        <v>48</v>
      </c>
      <c r="B53" s="266" t="s">
        <v>116</v>
      </c>
      <c r="C53" s="601">
        <v>31582.38</v>
      </c>
      <c r="D53" s="601">
        <v>0</v>
      </c>
      <c r="E53" s="601">
        <v>35840.03</v>
      </c>
      <c r="F53" s="601">
        <v>0</v>
      </c>
      <c r="G53" s="624">
        <f t="shared" si="1"/>
        <v>4257.6499999999978</v>
      </c>
      <c r="H53" s="625">
        <f t="shared" si="1"/>
        <v>0</v>
      </c>
    </row>
    <row r="54" spans="1:12" x14ac:dyDescent="0.25">
      <c r="A54" s="580">
        <f t="shared" si="0"/>
        <v>49</v>
      </c>
      <c r="B54" s="266" t="s">
        <v>117</v>
      </c>
      <c r="C54" s="601">
        <v>0</v>
      </c>
      <c r="D54" s="601">
        <v>0</v>
      </c>
      <c r="E54" s="601">
        <v>0</v>
      </c>
      <c r="F54" s="601">
        <v>0</v>
      </c>
      <c r="G54" s="624">
        <f t="shared" si="1"/>
        <v>0</v>
      </c>
      <c r="H54" s="625">
        <f t="shared" si="1"/>
        <v>0</v>
      </c>
    </row>
    <row r="55" spans="1:12" x14ac:dyDescent="0.25">
      <c r="A55" s="580">
        <f t="shared" si="0"/>
        <v>50</v>
      </c>
      <c r="B55" s="266" t="s">
        <v>849</v>
      </c>
      <c r="C55" s="601">
        <v>30706.11</v>
      </c>
      <c r="D55" s="601">
        <v>217</v>
      </c>
      <c r="E55" s="601">
        <v>40864.65</v>
      </c>
      <c r="F55" s="601">
        <v>0</v>
      </c>
      <c r="G55" s="624">
        <f t="shared" si="1"/>
        <v>10158.540000000001</v>
      </c>
      <c r="H55" s="625">
        <f t="shared" si="1"/>
        <v>-217</v>
      </c>
    </row>
    <row r="56" spans="1:12" x14ac:dyDescent="0.25">
      <c r="A56" s="580">
        <f t="shared" si="0"/>
        <v>51</v>
      </c>
      <c r="B56" s="266" t="s">
        <v>91</v>
      </c>
      <c r="C56" s="601">
        <v>13367.71</v>
      </c>
      <c r="D56" s="601">
        <v>16.649999999999999</v>
      </c>
      <c r="E56" s="601">
        <v>15352.52</v>
      </c>
      <c r="F56" s="601">
        <v>83.25</v>
      </c>
      <c r="G56" s="624">
        <f t="shared" si="1"/>
        <v>1984.8100000000013</v>
      </c>
      <c r="H56" s="625">
        <f t="shared" si="1"/>
        <v>66.599999999999994</v>
      </c>
    </row>
    <row r="57" spans="1:12" x14ac:dyDescent="0.25">
      <c r="A57" s="580">
        <f t="shared" si="0"/>
        <v>52</v>
      </c>
      <c r="B57" s="266" t="s">
        <v>92</v>
      </c>
      <c r="C57" s="601">
        <v>2908</v>
      </c>
      <c r="D57" s="601">
        <v>0</v>
      </c>
      <c r="E57" s="601">
        <v>3284</v>
      </c>
      <c r="F57" s="601">
        <v>0</v>
      </c>
      <c r="G57" s="624">
        <f t="shared" si="1"/>
        <v>376</v>
      </c>
      <c r="H57" s="625">
        <f t="shared" si="1"/>
        <v>0</v>
      </c>
    </row>
    <row r="58" spans="1:12" ht="47.25" x14ac:dyDescent="0.25">
      <c r="A58" s="580">
        <f t="shared" si="0"/>
        <v>53</v>
      </c>
      <c r="B58" s="266" t="s">
        <v>932</v>
      </c>
      <c r="C58" s="601">
        <v>571598.78</v>
      </c>
      <c r="D58" s="601">
        <v>31408.080000000002</v>
      </c>
      <c r="E58" s="601">
        <v>847934.68</v>
      </c>
      <c r="F58" s="601">
        <v>20296.27</v>
      </c>
      <c r="G58" s="624">
        <f t="shared" si="1"/>
        <v>276335.90000000002</v>
      </c>
      <c r="H58" s="625">
        <f t="shared" si="1"/>
        <v>-11111.810000000001</v>
      </c>
      <c r="J58" s="783"/>
      <c r="K58" s="783"/>
      <c r="L58" s="783"/>
    </row>
    <row r="59" spans="1:12" x14ac:dyDescent="0.25">
      <c r="A59" s="580">
        <f t="shared" si="0"/>
        <v>54</v>
      </c>
      <c r="B59" s="266" t="s">
        <v>925</v>
      </c>
      <c r="C59" s="601">
        <v>1212.98</v>
      </c>
      <c r="D59" s="601">
        <v>0</v>
      </c>
      <c r="E59" s="601">
        <v>3134.79</v>
      </c>
      <c r="F59" s="601">
        <v>0</v>
      </c>
      <c r="G59" s="624">
        <f t="shared" si="1"/>
        <v>1921.81</v>
      </c>
      <c r="H59" s="625">
        <f t="shared" si="1"/>
        <v>0</v>
      </c>
    </row>
    <row r="60" spans="1:12" x14ac:dyDescent="0.25">
      <c r="A60" s="580">
        <f t="shared" si="0"/>
        <v>55</v>
      </c>
      <c r="B60" s="268" t="s">
        <v>960</v>
      </c>
      <c r="C60" s="55">
        <f>C61+C62</f>
        <v>8096396.8099999996</v>
      </c>
      <c r="D60" s="55">
        <f>D61+D62</f>
        <v>71712.759999999995</v>
      </c>
      <c r="E60" s="55">
        <f>E61+E62</f>
        <v>8773171.3399999999</v>
      </c>
      <c r="F60" s="55">
        <f>F61+F62</f>
        <v>73997.709999999992</v>
      </c>
      <c r="G60" s="55">
        <f t="shared" si="1"/>
        <v>676774.53000000026</v>
      </c>
      <c r="H60" s="606">
        <f t="shared" si="1"/>
        <v>2284.9499999999971</v>
      </c>
    </row>
    <row r="61" spans="1:12" x14ac:dyDescent="0.25">
      <c r="A61" s="580">
        <f t="shared" si="0"/>
        <v>56</v>
      </c>
      <c r="B61" s="266" t="s">
        <v>961</v>
      </c>
      <c r="C61" s="601">
        <v>7830543.2199999997</v>
      </c>
      <c r="D61" s="601">
        <v>63530.49</v>
      </c>
      <c r="E61" s="601">
        <v>8458999.7799999993</v>
      </c>
      <c r="F61" s="601">
        <v>72630.53</v>
      </c>
      <c r="G61" s="624">
        <f t="shared" si="1"/>
        <v>628456.55999999959</v>
      </c>
      <c r="H61" s="625">
        <f t="shared" si="1"/>
        <v>9100.0400000000009</v>
      </c>
    </row>
    <row r="62" spans="1:12" x14ac:dyDescent="0.25">
      <c r="A62" s="580">
        <f t="shared" si="0"/>
        <v>57</v>
      </c>
      <c r="B62" s="268" t="s">
        <v>962</v>
      </c>
      <c r="C62" s="55">
        <f>SUM(C63:C65)</f>
        <v>265853.58999999997</v>
      </c>
      <c r="D62" s="55">
        <f>SUM(D63:D65)</f>
        <v>8182.27</v>
      </c>
      <c r="E62" s="55">
        <f>SUM(E63:E65)</f>
        <v>314171.56</v>
      </c>
      <c r="F62" s="55">
        <f>SUM(F63:F65)</f>
        <v>1367.18</v>
      </c>
      <c r="G62" s="55">
        <f t="shared" si="1"/>
        <v>48317.97000000003</v>
      </c>
      <c r="H62" s="606">
        <f t="shared" si="1"/>
        <v>-6815.09</v>
      </c>
    </row>
    <row r="63" spans="1:12" s="127" customFormat="1" x14ac:dyDescent="0.2">
      <c r="A63" s="580">
        <f t="shared" si="0"/>
        <v>58</v>
      </c>
      <c r="B63" s="272" t="s">
        <v>13</v>
      </c>
      <c r="C63" s="601">
        <v>45977.32</v>
      </c>
      <c r="D63" s="601">
        <v>1257.97</v>
      </c>
      <c r="E63" s="601">
        <v>62354.73</v>
      </c>
      <c r="F63" s="601">
        <v>1170</v>
      </c>
      <c r="G63" s="624">
        <f t="shared" si="1"/>
        <v>16377.410000000003</v>
      </c>
      <c r="H63" s="625">
        <f t="shared" si="1"/>
        <v>-87.970000000000027</v>
      </c>
      <c r="I63" s="472"/>
    </row>
    <row r="64" spans="1:12" ht="31.5" x14ac:dyDescent="0.25">
      <c r="A64" s="580">
        <f t="shared" si="0"/>
        <v>59</v>
      </c>
      <c r="B64" s="272" t="s">
        <v>14</v>
      </c>
      <c r="C64" s="601">
        <v>219456.27</v>
      </c>
      <c r="D64" s="601">
        <v>6620.5</v>
      </c>
      <c r="E64" s="601">
        <v>248944.53</v>
      </c>
      <c r="F64" s="601">
        <v>197.18</v>
      </c>
      <c r="G64" s="624">
        <f t="shared" si="1"/>
        <v>29488.260000000009</v>
      </c>
      <c r="H64" s="625">
        <f t="shared" si="1"/>
        <v>-6423.32</v>
      </c>
    </row>
    <row r="65" spans="1:12" x14ac:dyDescent="0.25">
      <c r="A65" s="580">
        <f t="shared" si="0"/>
        <v>60</v>
      </c>
      <c r="B65" s="266" t="s">
        <v>218</v>
      </c>
      <c r="C65" s="601">
        <v>420</v>
      </c>
      <c r="D65" s="601">
        <v>303.8</v>
      </c>
      <c r="E65" s="601">
        <v>2872.3</v>
      </c>
      <c r="F65" s="601">
        <v>0</v>
      </c>
      <c r="G65" s="624">
        <f t="shared" si="1"/>
        <v>2452.3000000000002</v>
      </c>
      <c r="H65" s="625">
        <f t="shared" si="1"/>
        <v>-303.8</v>
      </c>
    </row>
    <row r="66" spans="1:12" x14ac:dyDescent="0.25">
      <c r="A66" s="580">
        <f t="shared" si="0"/>
        <v>61</v>
      </c>
      <c r="B66" s="268" t="s">
        <v>157</v>
      </c>
      <c r="C66" s="601">
        <v>2795376.23</v>
      </c>
      <c r="D66" s="601">
        <v>24477.439999999999</v>
      </c>
      <c r="E66" s="601">
        <v>3008345</v>
      </c>
      <c r="F66" s="601">
        <v>25639.21</v>
      </c>
      <c r="G66" s="624">
        <f t="shared" si="1"/>
        <v>212968.77000000002</v>
      </c>
      <c r="H66" s="625">
        <f t="shared" si="1"/>
        <v>1161.7700000000004</v>
      </c>
    </row>
    <row r="67" spans="1:12" x14ac:dyDescent="0.25">
      <c r="A67" s="580">
        <f t="shared" si="0"/>
        <v>62</v>
      </c>
      <c r="B67" s="268" t="s">
        <v>28</v>
      </c>
      <c r="C67" s="601">
        <v>49671.56</v>
      </c>
      <c r="D67" s="601">
        <v>185</v>
      </c>
      <c r="E67" s="601">
        <v>49117.88</v>
      </c>
      <c r="F67" s="601">
        <v>217.12</v>
      </c>
      <c r="G67" s="624">
        <f t="shared" si="1"/>
        <v>-553.68000000000029</v>
      </c>
      <c r="H67" s="625">
        <f t="shared" si="1"/>
        <v>32.120000000000005</v>
      </c>
    </row>
    <row r="68" spans="1:12" ht="18.75" customHeight="1" x14ac:dyDescent="0.25">
      <c r="A68" s="580">
        <f t="shared" si="0"/>
        <v>63</v>
      </c>
      <c r="B68" s="268" t="s">
        <v>963</v>
      </c>
      <c r="C68" s="55">
        <f>SUM(C69:C75)</f>
        <v>290812.92</v>
      </c>
      <c r="D68" s="55">
        <f>SUM(D69:D75)</f>
        <v>953.1099999999999</v>
      </c>
      <c r="E68" s="55">
        <f>SUM(E69:E75)</f>
        <v>397189.23</v>
      </c>
      <c r="F68" s="55">
        <f>SUM(F69:F75)</f>
        <v>771.43999999999994</v>
      </c>
      <c r="G68" s="55">
        <f t="shared" si="1"/>
        <v>106376.31</v>
      </c>
      <c r="H68" s="606">
        <f t="shared" si="1"/>
        <v>-181.66999999999996</v>
      </c>
    </row>
    <row r="69" spans="1:12" x14ac:dyDescent="0.25">
      <c r="A69" s="580">
        <f t="shared" si="0"/>
        <v>64</v>
      </c>
      <c r="B69" s="266" t="s">
        <v>79</v>
      </c>
      <c r="C69" s="601">
        <v>101691</v>
      </c>
      <c r="D69" s="601">
        <v>212</v>
      </c>
      <c r="E69" s="601">
        <v>109178.37</v>
      </c>
      <c r="F69" s="601">
        <v>232.63</v>
      </c>
      <c r="G69" s="624">
        <f t="shared" si="1"/>
        <v>7487.3699999999953</v>
      </c>
      <c r="H69" s="625">
        <f t="shared" si="1"/>
        <v>20.629999999999995</v>
      </c>
    </row>
    <row r="70" spans="1:12" x14ac:dyDescent="0.25">
      <c r="A70" s="580">
        <f t="shared" si="0"/>
        <v>65</v>
      </c>
      <c r="B70" s="266" t="s">
        <v>901</v>
      </c>
      <c r="C70" s="601">
        <v>117435.4</v>
      </c>
      <c r="D70" s="601">
        <v>397</v>
      </c>
      <c r="E70" s="601">
        <v>131211.54999999999</v>
      </c>
      <c r="F70" s="601">
        <v>399.25</v>
      </c>
      <c r="G70" s="624">
        <f t="shared" si="1"/>
        <v>13776.149999999994</v>
      </c>
      <c r="H70" s="625">
        <f t="shared" si="1"/>
        <v>2.25</v>
      </c>
    </row>
    <row r="71" spans="1:12" x14ac:dyDescent="0.25">
      <c r="A71" s="580">
        <f t="shared" si="0"/>
        <v>66</v>
      </c>
      <c r="B71" s="266" t="s">
        <v>118</v>
      </c>
      <c r="C71" s="601">
        <v>45980.86</v>
      </c>
      <c r="D71" s="601">
        <v>0</v>
      </c>
      <c r="E71" s="601">
        <v>93763.5</v>
      </c>
      <c r="F71" s="601">
        <v>0</v>
      </c>
      <c r="G71" s="624">
        <f t="shared" si="1"/>
        <v>47782.64</v>
      </c>
      <c r="H71" s="625">
        <f t="shared" si="1"/>
        <v>0</v>
      </c>
    </row>
    <row r="72" spans="1:12" x14ac:dyDescent="0.25">
      <c r="A72" s="580">
        <f t="shared" ref="A72:A103" si="2">A71+1</f>
        <v>67</v>
      </c>
      <c r="B72" s="266" t="s">
        <v>119</v>
      </c>
      <c r="C72" s="601">
        <v>22751.47</v>
      </c>
      <c r="D72" s="601">
        <v>306.06</v>
      </c>
      <c r="E72" s="601">
        <v>24142.26</v>
      </c>
      <c r="F72" s="601">
        <v>122.13</v>
      </c>
      <c r="G72" s="624">
        <f t="shared" ref="G72:H102" si="3">E72-C72</f>
        <v>1390.7899999999972</v>
      </c>
      <c r="H72" s="625">
        <f t="shared" si="3"/>
        <v>-183.93</v>
      </c>
    </row>
    <row r="73" spans="1:12" x14ac:dyDescent="0.25">
      <c r="A73" s="580">
        <f t="shared" si="2"/>
        <v>68</v>
      </c>
      <c r="B73" s="266" t="s">
        <v>120</v>
      </c>
      <c r="C73" s="601">
        <v>2579.19</v>
      </c>
      <c r="D73" s="601">
        <v>0</v>
      </c>
      <c r="E73" s="601">
        <v>2383.86</v>
      </c>
      <c r="F73" s="601">
        <v>4.1399999999999997</v>
      </c>
      <c r="G73" s="624">
        <f t="shared" si="3"/>
        <v>-195.32999999999993</v>
      </c>
      <c r="H73" s="625">
        <f t="shared" si="3"/>
        <v>4.1399999999999997</v>
      </c>
    </row>
    <row r="74" spans="1:12" x14ac:dyDescent="0.25">
      <c r="A74" s="587" t="s">
        <v>1257</v>
      </c>
      <c r="B74" s="588" t="s">
        <v>1258</v>
      </c>
      <c r="C74" s="601">
        <v>0</v>
      </c>
      <c r="D74" s="601">
        <v>0</v>
      </c>
      <c r="E74" s="601">
        <v>36035.980000000003</v>
      </c>
      <c r="F74" s="601">
        <v>0</v>
      </c>
      <c r="G74" s="624">
        <f t="shared" si="3"/>
        <v>36035.980000000003</v>
      </c>
      <c r="H74" s="625">
        <f t="shared" si="3"/>
        <v>0</v>
      </c>
      <c r="I74" s="589" t="s">
        <v>1259</v>
      </c>
      <c r="J74" s="590"/>
      <c r="K74" s="590"/>
      <c r="L74" s="590"/>
    </row>
    <row r="75" spans="1:12" x14ac:dyDescent="0.25">
      <c r="A75" s="580">
        <f>A73+1</f>
        <v>69</v>
      </c>
      <c r="B75" s="266" t="s">
        <v>121</v>
      </c>
      <c r="C75" s="601">
        <v>375</v>
      </c>
      <c r="D75" s="601">
        <v>38.049999999999997</v>
      </c>
      <c r="E75" s="601">
        <v>473.71</v>
      </c>
      <c r="F75" s="601">
        <v>13.29</v>
      </c>
      <c r="G75" s="624">
        <f t="shared" si="3"/>
        <v>98.70999999999998</v>
      </c>
      <c r="H75" s="625">
        <f t="shared" si="3"/>
        <v>-24.759999999999998</v>
      </c>
    </row>
    <row r="76" spans="1:12" x14ac:dyDescent="0.25">
      <c r="A76" s="580">
        <f t="shared" si="2"/>
        <v>70</v>
      </c>
      <c r="B76" s="268" t="s">
        <v>42</v>
      </c>
      <c r="C76" s="601">
        <v>0</v>
      </c>
      <c r="D76" s="601">
        <v>0</v>
      </c>
      <c r="E76" s="601">
        <v>0</v>
      </c>
      <c r="F76" s="601">
        <v>0</v>
      </c>
      <c r="G76" s="624">
        <f t="shared" si="3"/>
        <v>0</v>
      </c>
      <c r="H76" s="625">
        <f t="shared" si="3"/>
        <v>0</v>
      </c>
    </row>
    <row r="77" spans="1:12" x14ac:dyDescent="0.25">
      <c r="A77" s="580">
        <f t="shared" si="2"/>
        <v>71</v>
      </c>
      <c r="B77" s="268" t="s">
        <v>346</v>
      </c>
      <c r="C77" s="601">
        <v>0</v>
      </c>
      <c r="D77" s="601">
        <v>0</v>
      </c>
      <c r="E77" s="601">
        <v>0</v>
      </c>
      <c r="F77" s="601">
        <v>0</v>
      </c>
      <c r="G77" s="624">
        <f t="shared" si="3"/>
        <v>0</v>
      </c>
      <c r="H77" s="625">
        <f t="shared" si="3"/>
        <v>0</v>
      </c>
    </row>
    <row r="78" spans="1:12" x14ac:dyDescent="0.25">
      <c r="A78" s="580">
        <f t="shared" si="2"/>
        <v>72</v>
      </c>
      <c r="B78" s="268" t="s">
        <v>158</v>
      </c>
      <c r="C78" s="601">
        <v>0</v>
      </c>
      <c r="D78" s="601">
        <v>1875.09</v>
      </c>
      <c r="E78" s="601">
        <v>0</v>
      </c>
      <c r="F78" s="601">
        <v>1865.64</v>
      </c>
      <c r="G78" s="624">
        <f t="shared" si="3"/>
        <v>0</v>
      </c>
      <c r="H78" s="625">
        <f t="shared" si="3"/>
        <v>-9.4499999999998181</v>
      </c>
    </row>
    <row r="79" spans="1:12" x14ac:dyDescent="0.25">
      <c r="A79" s="580">
        <f t="shared" si="2"/>
        <v>73</v>
      </c>
      <c r="B79" s="268" t="s">
        <v>270</v>
      </c>
      <c r="C79" s="601">
        <v>18475.900000000001</v>
      </c>
      <c r="D79" s="601">
        <v>104</v>
      </c>
      <c r="E79" s="601">
        <v>15561.53</v>
      </c>
      <c r="F79" s="601">
        <v>141.36000000000001</v>
      </c>
      <c r="G79" s="624">
        <f t="shared" si="3"/>
        <v>-2914.3700000000008</v>
      </c>
      <c r="H79" s="625">
        <f t="shared" si="3"/>
        <v>37.360000000000014</v>
      </c>
    </row>
    <row r="80" spans="1:12" x14ac:dyDescent="0.25">
      <c r="A80" s="580">
        <f t="shared" si="2"/>
        <v>74</v>
      </c>
      <c r="B80" s="268" t="s">
        <v>952</v>
      </c>
      <c r="C80" s="55">
        <f>C81+C82</f>
        <v>661877.25</v>
      </c>
      <c r="D80" s="55">
        <f>D81+D82</f>
        <v>3115.55</v>
      </c>
      <c r="E80" s="55">
        <f>E81+E82</f>
        <v>955329.16</v>
      </c>
      <c r="F80" s="55">
        <f>F81+F82</f>
        <v>827.26</v>
      </c>
      <c r="G80" s="55">
        <f t="shared" si="3"/>
        <v>293451.91000000003</v>
      </c>
      <c r="H80" s="606">
        <f t="shared" si="3"/>
        <v>-2288.29</v>
      </c>
    </row>
    <row r="81" spans="1:13" ht="16.5" customHeight="1" x14ac:dyDescent="0.25">
      <c r="A81" s="580">
        <f t="shared" si="2"/>
        <v>75</v>
      </c>
      <c r="B81" s="268" t="s">
        <v>850</v>
      </c>
      <c r="C81" s="627">
        <v>1169.83</v>
      </c>
      <c r="D81" s="627">
        <v>73.69</v>
      </c>
      <c r="E81" s="627">
        <v>221348.39</v>
      </c>
      <c r="F81" s="627">
        <v>762</v>
      </c>
      <c r="G81" s="624">
        <f t="shared" si="3"/>
        <v>220178.56000000003</v>
      </c>
      <c r="H81" s="625">
        <f t="shared" si="3"/>
        <v>688.31</v>
      </c>
      <c r="I81" s="473"/>
    </row>
    <row r="82" spans="1:13" x14ac:dyDescent="0.25">
      <c r="A82" s="580">
        <f t="shared" si="2"/>
        <v>76</v>
      </c>
      <c r="B82" s="268" t="s">
        <v>15</v>
      </c>
      <c r="C82" s="55">
        <f>SUM(C83:C90)</f>
        <v>660707.42000000004</v>
      </c>
      <c r="D82" s="55">
        <f>SUM(D83:D90)</f>
        <v>3041.86</v>
      </c>
      <c r="E82" s="55">
        <f>SUM(E83:E90)</f>
        <v>733980.77</v>
      </c>
      <c r="F82" s="55">
        <f>SUM(F83:F90)</f>
        <v>65.260000000000005</v>
      </c>
      <c r="G82" s="55">
        <f t="shared" si="3"/>
        <v>73273.349999999977</v>
      </c>
      <c r="H82" s="606">
        <f t="shared" si="3"/>
        <v>-2976.6</v>
      </c>
    </row>
    <row r="83" spans="1:13" ht="16.5" customHeight="1" x14ac:dyDescent="0.25">
      <c r="A83" s="580">
        <f t="shared" si="2"/>
        <v>77</v>
      </c>
      <c r="B83" s="266" t="s">
        <v>730</v>
      </c>
      <c r="C83" s="601">
        <v>392512</v>
      </c>
      <c r="D83" s="601">
        <v>0</v>
      </c>
      <c r="E83" s="601">
        <v>451509.5</v>
      </c>
      <c r="F83" s="601">
        <v>0</v>
      </c>
      <c r="G83" s="624">
        <f t="shared" si="3"/>
        <v>58997.5</v>
      </c>
      <c r="H83" s="625">
        <f t="shared" si="3"/>
        <v>0</v>
      </c>
    </row>
    <row r="84" spans="1:13" x14ac:dyDescent="0.25">
      <c r="A84" s="580">
        <f t="shared" si="2"/>
        <v>78</v>
      </c>
      <c r="B84" s="266" t="s">
        <v>122</v>
      </c>
      <c r="C84" s="601">
        <v>2046.33</v>
      </c>
      <c r="D84" s="601">
        <v>110</v>
      </c>
      <c r="E84" s="601">
        <v>1557.27</v>
      </c>
      <c r="F84" s="601">
        <v>62.25</v>
      </c>
      <c r="G84" s="624">
        <f t="shared" si="3"/>
        <v>-489.05999999999995</v>
      </c>
      <c r="H84" s="625">
        <f t="shared" si="3"/>
        <v>-47.75</v>
      </c>
    </row>
    <row r="85" spans="1:13" x14ac:dyDescent="0.25">
      <c r="A85" s="580">
        <f t="shared" si="2"/>
        <v>79</v>
      </c>
      <c r="B85" s="266" t="s">
        <v>123</v>
      </c>
      <c r="C85" s="601">
        <v>0</v>
      </c>
      <c r="D85" s="601">
        <v>0</v>
      </c>
      <c r="E85" s="601">
        <v>0</v>
      </c>
      <c r="F85" s="601">
        <v>0</v>
      </c>
      <c r="G85" s="624">
        <f t="shared" si="3"/>
        <v>0</v>
      </c>
      <c r="H85" s="625">
        <f t="shared" si="3"/>
        <v>0</v>
      </c>
    </row>
    <row r="86" spans="1:13" ht="31.5" x14ac:dyDescent="0.25">
      <c r="A86" s="580">
        <f t="shared" si="2"/>
        <v>80</v>
      </c>
      <c r="B86" s="266" t="s">
        <v>795</v>
      </c>
      <c r="C86" s="601">
        <v>29116.05</v>
      </c>
      <c r="D86" s="601">
        <v>121.86</v>
      </c>
      <c r="E86" s="601">
        <v>25912.01</v>
      </c>
      <c r="F86" s="601">
        <v>0</v>
      </c>
      <c r="G86" s="624">
        <f t="shared" si="3"/>
        <v>-3204.0400000000009</v>
      </c>
      <c r="H86" s="625">
        <f t="shared" si="3"/>
        <v>-121.86</v>
      </c>
      <c r="I86" s="474"/>
      <c r="J86" s="350"/>
      <c r="K86" s="350"/>
      <c r="L86" s="350"/>
      <c r="M86" s="350"/>
    </row>
    <row r="87" spans="1:13" x14ac:dyDescent="0.25">
      <c r="A87" s="580">
        <f t="shared" si="2"/>
        <v>81</v>
      </c>
      <c r="B87" s="266" t="s">
        <v>1291</v>
      </c>
      <c r="C87" s="601">
        <v>68295</v>
      </c>
      <c r="D87" s="601">
        <v>0</v>
      </c>
      <c r="E87" s="601">
        <v>77700</v>
      </c>
      <c r="F87" s="601">
        <v>0</v>
      </c>
      <c r="G87" s="624">
        <f t="shared" si="3"/>
        <v>9405</v>
      </c>
      <c r="H87" s="625">
        <f t="shared" si="3"/>
        <v>0</v>
      </c>
      <c r="I87" s="469"/>
      <c r="J87" s="187"/>
    </row>
    <row r="88" spans="1:13" x14ac:dyDescent="0.25">
      <c r="A88" s="580" t="s">
        <v>854</v>
      </c>
      <c r="B88" s="266" t="s">
        <v>853</v>
      </c>
      <c r="C88" s="601">
        <v>0</v>
      </c>
      <c r="D88" s="601">
        <v>0</v>
      </c>
      <c r="E88" s="601">
        <v>0</v>
      </c>
      <c r="F88" s="601">
        <v>0</v>
      </c>
      <c r="G88" s="624">
        <f t="shared" si="3"/>
        <v>0</v>
      </c>
      <c r="H88" s="625">
        <f t="shared" si="3"/>
        <v>0</v>
      </c>
      <c r="I88" s="469"/>
      <c r="J88" s="187"/>
    </row>
    <row r="89" spans="1:13" x14ac:dyDescent="0.25">
      <c r="A89" s="580">
        <f>A87+1</f>
        <v>82</v>
      </c>
      <c r="B89" s="266" t="s">
        <v>857</v>
      </c>
      <c r="C89" s="601">
        <v>28690</v>
      </c>
      <c r="D89" s="601">
        <v>0</v>
      </c>
      <c r="E89" s="601">
        <v>26660</v>
      </c>
      <c r="F89" s="601">
        <v>0</v>
      </c>
      <c r="G89" s="624">
        <f t="shared" si="3"/>
        <v>-2030</v>
      </c>
      <c r="H89" s="625">
        <f t="shared" si="3"/>
        <v>0</v>
      </c>
      <c r="I89" s="469"/>
    </row>
    <row r="90" spans="1:13" x14ac:dyDescent="0.25">
      <c r="A90" s="580">
        <f t="shared" si="2"/>
        <v>83</v>
      </c>
      <c r="B90" s="266" t="s">
        <v>856</v>
      </c>
      <c r="C90" s="601">
        <v>140048.04</v>
      </c>
      <c r="D90" s="601">
        <v>2810</v>
      </c>
      <c r="E90" s="601">
        <v>150641.99</v>
      </c>
      <c r="F90" s="601">
        <v>3.01</v>
      </c>
      <c r="G90" s="624">
        <f t="shared" si="3"/>
        <v>10593.949999999983</v>
      </c>
      <c r="H90" s="625">
        <f t="shared" si="3"/>
        <v>-2806.99</v>
      </c>
      <c r="I90" s="469"/>
    </row>
    <row r="91" spans="1:13" ht="31.5" x14ac:dyDescent="0.25">
      <c r="A91" s="580">
        <f t="shared" si="2"/>
        <v>84</v>
      </c>
      <c r="B91" s="268" t="s">
        <v>953</v>
      </c>
      <c r="C91" s="55">
        <f>SUM(C92:C100)</f>
        <v>1931990.15</v>
      </c>
      <c r="D91" s="55">
        <f>SUM(D92:D100)</f>
        <v>5175</v>
      </c>
      <c r="E91" s="55">
        <f>SUM(E92:E100)</f>
        <v>1879345.18</v>
      </c>
      <c r="F91" s="55">
        <f>SUM(F92:F100)</f>
        <v>541</v>
      </c>
      <c r="G91" s="55">
        <f t="shared" si="3"/>
        <v>-52644.969999999972</v>
      </c>
      <c r="H91" s="606">
        <f t="shared" si="3"/>
        <v>-4634</v>
      </c>
      <c r="I91" s="469"/>
    </row>
    <row r="92" spans="1:13" ht="31.5" customHeight="1" x14ac:dyDescent="0.25">
      <c r="A92" s="580">
        <f t="shared" si="2"/>
        <v>85</v>
      </c>
      <c r="B92" s="266" t="s">
        <v>763</v>
      </c>
      <c r="C92" s="601">
        <v>459574.96</v>
      </c>
      <c r="D92" s="601">
        <v>0</v>
      </c>
      <c r="E92" s="601">
        <v>454727.89</v>
      </c>
      <c r="F92" s="601">
        <v>0</v>
      </c>
      <c r="G92" s="624">
        <f t="shared" si="3"/>
        <v>-4847.070000000007</v>
      </c>
      <c r="H92" s="625">
        <f t="shared" si="3"/>
        <v>0</v>
      </c>
      <c r="I92" s="469"/>
    </row>
    <row r="93" spans="1:13" ht="31.5" x14ac:dyDescent="0.25">
      <c r="A93" s="580">
        <f t="shared" si="2"/>
        <v>86</v>
      </c>
      <c r="B93" s="273" t="s">
        <v>892</v>
      </c>
      <c r="C93" s="601">
        <v>263734.32</v>
      </c>
      <c r="D93" s="601">
        <v>475</v>
      </c>
      <c r="E93" s="601">
        <v>277393.83</v>
      </c>
      <c r="F93" s="601">
        <v>541</v>
      </c>
      <c r="G93" s="624">
        <f t="shared" si="3"/>
        <v>13659.510000000009</v>
      </c>
      <c r="H93" s="625">
        <f t="shared" si="3"/>
        <v>66</v>
      </c>
      <c r="I93" s="469"/>
    </row>
    <row r="94" spans="1:13" ht="31.5" x14ac:dyDescent="0.25">
      <c r="A94" s="580" t="s">
        <v>668</v>
      </c>
      <c r="B94" s="273" t="s">
        <v>893</v>
      </c>
      <c r="C94" s="601">
        <v>582532.47</v>
      </c>
      <c r="D94" s="601">
        <v>0</v>
      </c>
      <c r="E94" s="601">
        <v>576255.96</v>
      </c>
      <c r="F94" s="601">
        <v>0</v>
      </c>
      <c r="G94" s="624">
        <f>E94-C94</f>
        <v>-6276.5100000000093</v>
      </c>
      <c r="H94" s="625">
        <f>F94-D94</f>
        <v>0</v>
      </c>
    </row>
    <row r="95" spans="1:13" ht="15.75" customHeight="1" x14ac:dyDescent="0.25">
      <c r="A95" s="580">
        <f>A93+1</f>
        <v>87</v>
      </c>
      <c r="B95" s="266" t="s">
        <v>851</v>
      </c>
      <c r="C95" s="601">
        <v>0</v>
      </c>
      <c r="D95" s="601">
        <v>4700</v>
      </c>
      <c r="E95" s="601">
        <v>0</v>
      </c>
      <c r="F95" s="601">
        <v>0</v>
      </c>
      <c r="G95" s="624">
        <f t="shared" si="3"/>
        <v>0</v>
      </c>
      <c r="H95" s="625">
        <f t="shared" si="3"/>
        <v>-4700</v>
      </c>
    </row>
    <row r="96" spans="1:13" x14ac:dyDescent="0.25">
      <c r="A96" s="580">
        <f t="shared" si="2"/>
        <v>88</v>
      </c>
      <c r="B96" s="266" t="s">
        <v>150</v>
      </c>
      <c r="C96" s="601">
        <v>0</v>
      </c>
      <c r="D96" s="601">
        <v>0</v>
      </c>
      <c r="E96" s="601">
        <v>0</v>
      </c>
      <c r="F96" s="601">
        <v>0</v>
      </c>
      <c r="G96" s="624">
        <f t="shared" si="3"/>
        <v>0</v>
      </c>
      <c r="H96" s="625">
        <f t="shared" si="3"/>
        <v>0</v>
      </c>
    </row>
    <row r="97" spans="1:9" x14ac:dyDescent="0.25">
      <c r="A97" s="580">
        <f t="shared" si="2"/>
        <v>89</v>
      </c>
      <c r="B97" s="266" t="s">
        <v>151</v>
      </c>
      <c r="C97" s="601">
        <v>626148.4</v>
      </c>
      <c r="D97" s="601">
        <v>0</v>
      </c>
      <c r="E97" s="601">
        <v>570967.5</v>
      </c>
      <c r="F97" s="601">
        <v>0</v>
      </c>
      <c r="G97" s="624">
        <f t="shared" si="3"/>
        <v>-55180.900000000023</v>
      </c>
      <c r="H97" s="625">
        <f t="shared" si="3"/>
        <v>0</v>
      </c>
    </row>
    <row r="98" spans="1:9" ht="31.5" x14ac:dyDescent="0.25">
      <c r="A98" s="580">
        <f t="shared" si="2"/>
        <v>90</v>
      </c>
      <c r="B98" s="351" t="s">
        <v>855</v>
      </c>
      <c r="C98" s="601">
        <v>0</v>
      </c>
      <c r="D98" s="601">
        <v>0</v>
      </c>
      <c r="E98" s="601">
        <v>0</v>
      </c>
      <c r="F98" s="601">
        <v>0</v>
      </c>
      <c r="G98" s="624">
        <f t="shared" si="3"/>
        <v>0</v>
      </c>
      <c r="H98" s="625">
        <f t="shared" si="3"/>
        <v>0</v>
      </c>
      <c r="I98" s="475"/>
    </row>
    <row r="99" spans="1:9" ht="40.5" customHeight="1" x14ac:dyDescent="0.25">
      <c r="A99" s="580">
        <f t="shared" si="2"/>
        <v>91</v>
      </c>
      <c r="B99" s="271" t="s">
        <v>808</v>
      </c>
      <c r="C99" s="601">
        <v>0</v>
      </c>
      <c r="D99" s="601">
        <v>0</v>
      </c>
      <c r="E99" s="601">
        <v>0</v>
      </c>
      <c r="F99" s="601">
        <v>0</v>
      </c>
      <c r="G99" s="624">
        <f t="shared" si="3"/>
        <v>0</v>
      </c>
      <c r="H99" s="625">
        <f t="shared" si="3"/>
        <v>0</v>
      </c>
    </row>
    <row r="100" spans="1:9" ht="16.5" customHeight="1" x14ac:dyDescent="0.25">
      <c r="A100" s="580">
        <f>A99+1</f>
        <v>92</v>
      </c>
      <c r="B100" s="266" t="s">
        <v>802</v>
      </c>
      <c r="C100" s="601">
        <v>0</v>
      </c>
      <c r="D100" s="601">
        <v>0</v>
      </c>
      <c r="E100" s="601">
        <v>0</v>
      </c>
      <c r="F100" s="601">
        <v>0</v>
      </c>
      <c r="G100" s="624">
        <f t="shared" si="3"/>
        <v>0</v>
      </c>
      <c r="H100" s="625">
        <f t="shared" si="3"/>
        <v>0</v>
      </c>
    </row>
    <row r="101" spans="1:9" ht="16.5" customHeight="1" x14ac:dyDescent="0.25">
      <c r="A101" s="580">
        <f t="shared" si="2"/>
        <v>93</v>
      </c>
      <c r="B101" s="268" t="s">
        <v>902</v>
      </c>
      <c r="C101" s="601">
        <v>0</v>
      </c>
      <c r="D101" s="601">
        <v>0</v>
      </c>
      <c r="E101" s="601">
        <v>0</v>
      </c>
      <c r="F101" s="601">
        <v>0</v>
      </c>
      <c r="G101" s="624">
        <f t="shared" si="3"/>
        <v>0</v>
      </c>
      <c r="H101" s="625">
        <f t="shared" si="3"/>
        <v>0</v>
      </c>
    </row>
    <row r="102" spans="1:9" x14ac:dyDescent="0.25">
      <c r="A102" s="580">
        <f>A101+1</f>
        <v>94</v>
      </c>
      <c r="B102" s="268" t="s">
        <v>903</v>
      </c>
      <c r="C102" s="601">
        <v>3.23</v>
      </c>
      <c r="D102" s="601">
        <v>7838.96</v>
      </c>
      <c r="E102" s="601">
        <v>3.44</v>
      </c>
      <c r="F102" s="601">
        <v>3275.69</v>
      </c>
      <c r="G102" s="624">
        <f t="shared" si="3"/>
        <v>0.20999999999999996</v>
      </c>
      <c r="H102" s="625">
        <f t="shared" si="3"/>
        <v>-4563.2700000000004</v>
      </c>
    </row>
    <row r="103" spans="1:9" ht="34.5" customHeight="1" thickBot="1" x14ac:dyDescent="0.3">
      <c r="A103" s="32">
        <f t="shared" si="2"/>
        <v>95</v>
      </c>
      <c r="B103" s="444" t="s">
        <v>964</v>
      </c>
      <c r="C103" s="56">
        <f>C6+C19+C27+C32+C40+C43+C44+C60+C66+C67+C68+C76+C77+C78+C79+C80+C91+C101+C102</f>
        <v>16441764.390000001</v>
      </c>
      <c r="D103" s="56">
        <f t="shared" ref="D103:F103" si="4">D6+D19+D27+D32+D40+D43+D44+D60+D66+D67+D68+D76+D77+D78+D79+D80+D91+D101+D102</f>
        <v>207359.83999999997</v>
      </c>
      <c r="E103" s="56">
        <f t="shared" si="4"/>
        <v>17698074.810000002</v>
      </c>
      <c r="F103" s="56">
        <f t="shared" si="4"/>
        <v>162642.16</v>
      </c>
      <c r="G103" s="56">
        <f>E103-C103</f>
        <v>1256310.4200000018</v>
      </c>
      <c r="H103" s="609">
        <f>F103-D103</f>
        <v>-44717.679999999964</v>
      </c>
      <c r="I103" s="476"/>
    </row>
    <row r="104" spans="1:9" x14ac:dyDescent="0.25">
      <c r="A104" s="4"/>
      <c r="B104" s="445"/>
      <c r="D104" s="340">
        <f>C103+D103-C102-D102</f>
        <v>16641282.039999999</v>
      </c>
      <c r="E104" s="341"/>
      <c r="F104" s="340">
        <f>E103+F103-E102-F102</f>
        <v>17857437.84</v>
      </c>
      <c r="I104" s="477" t="s">
        <v>837</v>
      </c>
    </row>
    <row r="105" spans="1:9" ht="31.5" x14ac:dyDescent="0.25">
      <c r="A105" s="267" t="s">
        <v>764</v>
      </c>
      <c r="B105" s="446" t="s">
        <v>904</v>
      </c>
    </row>
    <row r="106" spans="1:9" x14ac:dyDescent="0.25">
      <c r="A106" s="562" t="s">
        <v>1272</v>
      </c>
    </row>
    <row r="973" spans="6:6" x14ac:dyDescent="0.25">
      <c r="F973" s="579" t="s">
        <v>350</v>
      </c>
    </row>
    <row r="992" spans="4:4" x14ac:dyDescent="0.25">
      <c r="D992" s="579" t="s">
        <v>349</v>
      </c>
    </row>
  </sheetData>
  <mergeCells count="8">
    <mergeCell ref="J58:L58"/>
    <mergeCell ref="A1:H1"/>
    <mergeCell ref="A2:H2"/>
    <mergeCell ref="A3:A4"/>
    <mergeCell ref="B3:B4"/>
    <mergeCell ref="C3:D3"/>
    <mergeCell ref="E3:F3"/>
    <mergeCell ref="G3:H3"/>
  </mergeCells>
  <printOptions gridLines="1"/>
  <pageMargins left="0.47244094488188981" right="0.19685039370078741" top="0.62992125984251968" bottom="0.39370078740157483" header="0.39370078740157483" footer="0.23622047244094491"/>
  <pageSetup paperSize="9" scale="71" fitToWidth="3" fitToHeight="3" orientation="landscape" r:id="rId1"/>
  <headerFooter alignWithMargins="0">
    <oddFooter xml:space="preserve">&amp;C &amp;P z &amp;N  </oddFooter>
  </headerFooter>
  <rowBreaks count="2" manualBreakCount="2">
    <brk id="39" max="7" man="1"/>
    <brk id="78"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80" zoomScaleNormal="80" workbookViewId="0">
      <pane xSplit="2" ySplit="6" topLeftCell="C7" activePane="bottomRight" state="frozen"/>
      <selection pane="topRight" activeCell="C1" sqref="C1"/>
      <selection pane="bottomLeft" activeCell="A7" sqref="A7"/>
      <selection pane="bottomRight" activeCell="J30" sqref="J30"/>
    </sheetView>
  </sheetViews>
  <sheetFormatPr defaultRowHeight="15.75" x14ac:dyDescent="0.2"/>
  <cols>
    <col min="1" max="1" width="5.5703125" style="23" customWidth="1"/>
    <col min="2" max="2" width="65.42578125" style="48" customWidth="1"/>
    <col min="3" max="3" width="14.7109375" style="18" customWidth="1"/>
    <col min="4" max="4" width="14" style="18" customWidth="1"/>
    <col min="5" max="5" width="15.85546875" style="18" customWidth="1"/>
    <col min="6" max="6" width="15.7109375" style="18" customWidth="1"/>
    <col min="7" max="7" width="19.140625" style="18" customWidth="1"/>
    <col min="8" max="8" width="18.7109375" style="18" customWidth="1"/>
    <col min="9" max="9" width="16.28515625" style="18" customWidth="1"/>
    <col min="10" max="10" width="17.7109375" style="18" bestFit="1" customWidth="1"/>
    <col min="11" max="11" width="13.28515625" style="18" customWidth="1"/>
    <col min="12" max="13" width="9.85546875" style="18" customWidth="1"/>
    <col min="14" max="14" width="9.140625" style="18" customWidth="1"/>
    <col min="15" max="16384" width="9.140625" style="18"/>
  </cols>
  <sheetData>
    <row r="1" spans="1:15" ht="35.1" customHeight="1" thickBot="1" x14ac:dyDescent="0.25">
      <c r="A1" s="800" t="s">
        <v>997</v>
      </c>
      <c r="B1" s="801"/>
      <c r="C1" s="801"/>
      <c r="D1" s="801"/>
      <c r="E1" s="801"/>
      <c r="F1" s="801"/>
      <c r="G1" s="801"/>
      <c r="H1" s="801"/>
      <c r="I1" s="801"/>
      <c r="J1" s="801"/>
      <c r="K1" s="801"/>
    </row>
    <row r="2" spans="1:15" ht="35.450000000000003" customHeight="1" thickBot="1" x14ac:dyDescent="0.25">
      <c r="A2" s="787" t="s">
        <v>1232</v>
      </c>
      <c r="B2" s="788"/>
      <c r="C2" s="788"/>
      <c r="D2" s="788"/>
      <c r="E2" s="788"/>
      <c r="F2" s="788"/>
      <c r="G2" s="788"/>
      <c r="H2" s="788"/>
      <c r="I2" s="788"/>
      <c r="J2" s="788"/>
      <c r="K2" s="789"/>
      <c r="L2" s="416"/>
      <c r="M2" s="416"/>
      <c r="N2" s="416"/>
    </row>
    <row r="3" spans="1:15" ht="32.25" customHeight="1" x14ac:dyDescent="0.2">
      <c r="A3" s="817" t="s">
        <v>180</v>
      </c>
      <c r="B3" s="778" t="s">
        <v>208</v>
      </c>
      <c r="C3" s="806" t="s">
        <v>1115</v>
      </c>
      <c r="D3" s="806"/>
      <c r="E3" s="806"/>
      <c r="F3" s="806"/>
      <c r="G3" s="806" t="s">
        <v>703</v>
      </c>
      <c r="H3" s="807" t="s">
        <v>274</v>
      </c>
      <c r="I3" s="806" t="s">
        <v>705</v>
      </c>
      <c r="J3" s="802" t="s">
        <v>706</v>
      </c>
      <c r="K3" s="809" t="s">
        <v>796</v>
      </c>
      <c r="L3" s="791" t="s">
        <v>927</v>
      </c>
      <c r="M3" s="794" t="s">
        <v>951</v>
      </c>
      <c r="N3" s="797" t="s">
        <v>928</v>
      </c>
      <c r="O3" s="441"/>
    </row>
    <row r="4" spans="1:15" ht="34.5" customHeight="1" x14ac:dyDescent="0.2">
      <c r="A4" s="818"/>
      <c r="B4" s="816"/>
      <c r="C4" s="812" t="s">
        <v>206</v>
      </c>
      <c r="D4" s="14" t="s">
        <v>274</v>
      </c>
      <c r="E4" s="812" t="s">
        <v>207</v>
      </c>
      <c r="F4" s="812" t="s">
        <v>162</v>
      </c>
      <c r="G4" s="812"/>
      <c r="H4" s="808"/>
      <c r="I4" s="812"/>
      <c r="J4" s="803"/>
      <c r="K4" s="809"/>
      <c r="L4" s="792"/>
      <c r="M4" s="795"/>
      <c r="N4" s="798"/>
      <c r="O4" s="441"/>
    </row>
    <row r="5" spans="1:15" s="68" customFormat="1" ht="63.75" thickBot="1" x14ac:dyDescent="0.25">
      <c r="A5" s="818"/>
      <c r="B5" s="816"/>
      <c r="C5" s="812"/>
      <c r="D5" s="14" t="s">
        <v>657</v>
      </c>
      <c r="E5" s="812"/>
      <c r="F5" s="812"/>
      <c r="G5" s="812"/>
      <c r="H5" s="14" t="s">
        <v>704</v>
      </c>
      <c r="I5" s="812"/>
      <c r="J5" s="803"/>
      <c r="K5" s="810"/>
      <c r="L5" s="793"/>
      <c r="M5" s="796"/>
      <c r="N5" s="799"/>
      <c r="O5" s="443"/>
    </row>
    <row r="6" spans="1:15" s="69" customFormat="1" ht="18" customHeight="1" thickBot="1" x14ac:dyDescent="0.25">
      <c r="A6" s="130"/>
      <c r="B6" s="57"/>
      <c r="C6" s="16" t="s">
        <v>257</v>
      </c>
      <c r="D6" s="16" t="s">
        <v>258</v>
      </c>
      <c r="E6" s="16" t="s">
        <v>259</v>
      </c>
      <c r="F6" s="16" t="s">
        <v>163</v>
      </c>
      <c r="G6" s="16" t="s">
        <v>260</v>
      </c>
      <c r="H6" s="16" t="s">
        <v>261</v>
      </c>
      <c r="I6" s="16" t="s">
        <v>262</v>
      </c>
      <c r="J6" s="285" t="s">
        <v>164</v>
      </c>
      <c r="K6" s="335" t="s">
        <v>797</v>
      </c>
    </row>
    <row r="7" spans="1:15" s="21" customFormat="1" x14ac:dyDescent="0.2">
      <c r="A7" s="29">
        <v>1</v>
      </c>
      <c r="B7" s="44" t="s">
        <v>253</v>
      </c>
      <c r="C7" s="564">
        <f>SUM(C8:C12)</f>
        <v>268</v>
      </c>
      <c r="D7" s="564">
        <f>SUM(D8:D12)</f>
        <v>264.59999999999997</v>
      </c>
      <c r="E7" s="564">
        <f>SUM(E8:E12)</f>
        <v>3.4</v>
      </c>
      <c r="F7" s="564">
        <f t="shared" ref="F7:F13" si="0">C7+E7</f>
        <v>271.39999999999998</v>
      </c>
      <c r="G7" s="55">
        <f>SUM(G8:G12)</f>
        <v>5052796</v>
      </c>
      <c r="H7" s="55">
        <f>SUM(H8:H12)</f>
        <v>4887449</v>
      </c>
      <c r="I7" s="55">
        <f>SUM(I8:I12)</f>
        <v>399584</v>
      </c>
      <c r="J7" s="135">
        <f t="shared" ref="J7:J13" si="1">G7+I7</f>
        <v>5452380</v>
      </c>
      <c r="K7" s="333">
        <f>IF(F7=0,0,J7/F7/12)</f>
        <v>1674.1525423728815</v>
      </c>
      <c r="L7" s="408">
        <v>1248</v>
      </c>
      <c r="M7" s="409">
        <v>1484</v>
      </c>
      <c r="N7" s="410">
        <v>1802</v>
      </c>
    </row>
    <row r="8" spans="1:15" x14ac:dyDescent="0.2">
      <c r="A8" s="29">
        <v>2</v>
      </c>
      <c r="B8" s="26" t="s">
        <v>798</v>
      </c>
      <c r="C8" s="558">
        <v>45.5</v>
      </c>
      <c r="D8" s="558">
        <v>45.3</v>
      </c>
      <c r="E8" s="558">
        <v>0.3</v>
      </c>
      <c r="F8" s="564">
        <f t="shared" si="0"/>
        <v>45.8</v>
      </c>
      <c r="G8" s="133">
        <v>1123014</v>
      </c>
      <c r="H8" s="133">
        <v>1093494</v>
      </c>
      <c r="I8" s="133">
        <v>83787</v>
      </c>
      <c r="J8" s="135">
        <f t="shared" si="1"/>
        <v>1206801</v>
      </c>
      <c r="K8" s="333">
        <f t="shared" ref="K8:K30" si="2">IF(F8=0,0,J8/F8/12)</f>
        <v>2195.7805676855896</v>
      </c>
      <c r="L8" s="411">
        <v>1752</v>
      </c>
      <c r="M8" s="407">
        <v>1923</v>
      </c>
      <c r="N8" s="412">
        <v>2311</v>
      </c>
    </row>
    <row r="9" spans="1:15" x14ac:dyDescent="0.2">
      <c r="A9" s="29">
        <v>3</v>
      </c>
      <c r="B9" s="26" t="s">
        <v>209</v>
      </c>
      <c r="C9" s="558">
        <v>85.1</v>
      </c>
      <c r="D9" s="558">
        <v>84.7</v>
      </c>
      <c r="E9" s="558">
        <v>0.8</v>
      </c>
      <c r="F9" s="564">
        <f t="shared" si="0"/>
        <v>85.899999999999991</v>
      </c>
      <c r="G9" s="133">
        <v>1786696</v>
      </c>
      <c r="H9" s="133">
        <v>1721464</v>
      </c>
      <c r="I9" s="133">
        <v>125986</v>
      </c>
      <c r="J9" s="135">
        <f t="shared" si="1"/>
        <v>1912682</v>
      </c>
      <c r="K9" s="333">
        <f t="shared" si="2"/>
        <v>1855.5316259216145</v>
      </c>
      <c r="L9" s="411">
        <v>1501</v>
      </c>
      <c r="M9" s="407">
        <v>1683</v>
      </c>
      <c r="N9" s="412">
        <v>2039</v>
      </c>
    </row>
    <row r="10" spans="1:15" x14ac:dyDescent="0.2">
      <c r="A10" s="29">
        <v>4</v>
      </c>
      <c r="B10" s="26" t="s">
        <v>210</v>
      </c>
      <c r="C10" s="558">
        <v>134.6</v>
      </c>
      <c r="D10" s="558">
        <v>131.9</v>
      </c>
      <c r="E10" s="558">
        <v>2.2999999999999998</v>
      </c>
      <c r="F10" s="564">
        <f t="shared" si="0"/>
        <v>136.9</v>
      </c>
      <c r="G10" s="133">
        <v>2107282</v>
      </c>
      <c r="H10" s="133">
        <v>2036687</v>
      </c>
      <c r="I10" s="133">
        <v>187299</v>
      </c>
      <c r="J10" s="135">
        <f t="shared" si="1"/>
        <v>2294581</v>
      </c>
      <c r="K10" s="333">
        <f t="shared" si="2"/>
        <v>1396.7500608716825</v>
      </c>
      <c r="L10" s="411">
        <v>1162</v>
      </c>
      <c r="M10" s="407">
        <v>1289</v>
      </c>
      <c r="N10" s="412">
        <v>1484</v>
      </c>
    </row>
    <row r="11" spans="1:15" x14ac:dyDescent="0.2">
      <c r="A11" s="29">
        <v>5</v>
      </c>
      <c r="B11" s="26" t="s">
        <v>211</v>
      </c>
      <c r="C11" s="558">
        <v>2</v>
      </c>
      <c r="D11" s="558">
        <v>1.9</v>
      </c>
      <c r="E11" s="558">
        <v>0</v>
      </c>
      <c r="F11" s="564">
        <f t="shared" si="0"/>
        <v>2</v>
      </c>
      <c r="G11" s="133">
        <v>25258</v>
      </c>
      <c r="H11" s="133">
        <v>25258</v>
      </c>
      <c r="I11" s="133">
        <v>2412</v>
      </c>
      <c r="J11" s="135">
        <f t="shared" si="1"/>
        <v>27670</v>
      </c>
      <c r="K11" s="333">
        <f t="shared" si="2"/>
        <v>1152.9166666666667</v>
      </c>
      <c r="L11" s="411">
        <v>1125</v>
      </c>
      <c r="M11" s="407">
        <v>1189</v>
      </c>
      <c r="N11" s="412">
        <v>1384</v>
      </c>
    </row>
    <row r="12" spans="1:15" x14ac:dyDescent="0.2">
      <c r="A12" s="29">
        <v>6</v>
      </c>
      <c r="B12" s="26" t="s">
        <v>212</v>
      </c>
      <c r="C12" s="558">
        <v>0.8</v>
      </c>
      <c r="D12" s="558">
        <v>0.8</v>
      </c>
      <c r="E12" s="558">
        <v>0</v>
      </c>
      <c r="F12" s="564">
        <f t="shared" si="0"/>
        <v>0.8</v>
      </c>
      <c r="G12" s="133">
        <v>10546</v>
      </c>
      <c r="H12" s="133">
        <v>10546</v>
      </c>
      <c r="I12" s="133">
        <v>100</v>
      </c>
      <c r="J12" s="135">
        <f t="shared" si="1"/>
        <v>10646</v>
      </c>
      <c r="K12" s="333">
        <f t="shared" si="2"/>
        <v>1108.9583333333333</v>
      </c>
      <c r="L12" s="411">
        <v>1002</v>
      </c>
      <c r="M12" s="407">
        <v>1002</v>
      </c>
      <c r="N12" s="412">
        <v>1002</v>
      </c>
    </row>
    <row r="13" spans="1:15" x14ac:dyDescent="0.2">
      <c r="A13" s="29">
        <v>7</v>
      </c>
      <c r="B13" s="44" t="s">
        <v>56</v>
      </c>
      <c r="C13" s="558">
        <v>33.5</v>
      </c>
      <c r="D13" s="558">
        <v>33.4</v>
      </c>
      <c r="E13" s="558">
        <v>0.1</v>
      </c>
      <c r="F13" s="564">
        <f t="shared" si="0"/>
        <v>33.6</v>
      </c>
      <c r="G13" s="133">
        <v>443031</v>
      </c>
      <c r="H13" s="133">
        <v>439038</v>
      </c>
      <c r="I13" s="133">
        <v>25584</v>
      </c>
      <c r="J13" s="135">
        <f t="shared" si="1"/>
        <v>468615</v>
      </c>
      <c r="K13" s="333">
        <f t="shared" si="2"/>
        <v>1162.2395833333333</v>
      </c>
      <c r="L13" s="411">
        <v>881</v>
      </c>
      <c r="M13" s="407">
        <v>1039</v>
      </c>
      <c r="N13" s="412">
        <v>1270</v>
      </c>
    </row>
    <row r="14" spans="1:15" x14ac:dyDescent="0.2">
      <c r="A14" s="29"/>
      <c r="B14" s="26" t="s">
        <v>274</v>
      </c>
      <c r="C14" s="559"/>
      <c r="D14" s="559"/>
      <c r="E14" s="559"/>
      <c r="F14" s="560"/>
      <c r="G14" s="134"/>
      <c r="H14" s="134"/>
      <c r="I14" s="134"/>
      <c r="J14" s="287"/>
      <c r="K14" s="333"/>
      <c r="L14" s="411"/>
      <c r="M14" s="407"/>
      <c r="N14" s="412"/>
    </row>
    <row r="15" spans="1:15" x14ac:dyDescent="0.2">
      <c r="A15" s="29">
        <v>8</v>
      </c>
      <c r="B15" s="26" t="s">
        <v>60</v>
      </c>
      <c r="C15" s="558">
        <v>13</v>
      </c>
      <c r="D15" s="558">
        <v>13</v>
      </c>
      <c r="E15" s="558">
        <v>0</v>
      </c>
      <c r="F15" s="564">
        <f t="shared" ref="F15:F21" si="3">C15+E15</f>
        <v>13</v>
      </c>
      <c r="G15" s="133">
        <v>202332</v>
      </c>
      <c r="H15" s="133">
        <v>201273</v>
      </c>
      <c r="I15" s="133">
        <v>15561</v>
      </c>
      <c r="J15" s="135">
        <f t="shared" ref="J15:J21" si="4">G15+I15</f>
        <v>217893</v>
      </c>
      <c r="K15" s="333">
        <f t="shared" si="2"/>
        <v>1396.75</v>
      </c>
      <c r="L15" s="411">
        <v>1098</v>
      </c>
      <c r="M15" s="407">
        <v>1404</v>
      </c>
      <c r="N15" s="412">
        <v>1537</v>
      </c>
    </row>
    <row r="16" spans="1:15" x14ac:dyDescent="0.2">
      <c r="A16" s="29">
        <v>9</v>
      </c>
      <c r="B16" s="44" t="s">
        <v>254</v>
      </c>
      <c r="C16" s="564">
        <f>SUM(C17:C19)</f>
        <v>100.1</v>
      </c>
      <c r="D16" s="564">
        <f>SUM(D17:D19)</f>
        <v>99.9</v>
      </c>
      <c r="E16" s="564">
        <f>SUM(E17:E19)</f>
        <v>0.2</v>
      </c>
      <c r="F16" s="564">
        <f>C16+E16</f>
        <v>100.3</v>
      </c>
      <c r="G16" s="55">
        <f>SUM(G17:G19)</f>
        <v>1534813</v>
      </c>
      <c r="H16" s="55">
        <f>SUM(H17:H19)</f>
        <v>1520354</v>
      </c>
      <c r="I16" s="55">
        <f>SUM(I17:I19)</f>
        <v>126619</v>
      </c>
      <c r="J16" s="135">
        <f t="shared" si="4"/>
        <v>1661432</v>
      </c>
      <c r="K16" s="333">
        <f t="shared" si="2"/>
        <v>1380.3855101362578</v>
      </c>
      <c r="L16" s="411">
        <v>972</v>
      </c>
      <c r="M16" s="407">
        <v>1118</v>
      </c>
      <c r="N16" s="412">
        <v>1483</v>
      </c>
    </row>
    <row r="17" spans="1:14" x14ac:dyDescent="0.2">
      <c r="A17" s="29">
        <v>10</v>
      </c>
      <c r="B17" s="26" t="s">
        <v>213</v>
      </c>
      <c r="C17" s="558">
        <v>41</v>
      </c>
      <c r="D17" s="558">
        <v>41</v>
      </c>
      <c r="E17" s="558">
        <v>0</v>
      </c>
      <c r="F17" s="564">
        <f t="shared" si="3"/>
        <v>41</v>
      </c>
      <c r="G17" s="566">
        <v>716878</v>
      </c>
      <c r="H17" s="566">
        <v>716678</v>
      </c>
      <c r="I17" s="566">
        <v>70487</v>
      </c>
      <c r="J17" s="135">
        <f t="shared" si="4"/>
        <v>787365</v>
      </c>
      <c r="K17" s="333">
        <f t="shared" si="2"/>
        <v>1600.3353658536587</v>
      </c>
      <c r="L17" s="411">
        <v>972</v>
      </c>
      <c r="M17" s="407">
        <v>1219</v>
      </c>
      <c r="N17" s="412">
        <v>1814</v>
      </c>
    </row>
    <row r="18" spans="1:14" x14ac:dyDescent="0.2">
      <c r="A18" s="29">
        <v>11</v>
      </c>
      <c r="B18" s="26" t="s">
        <v>165</v>
      </c>
      <c r="C18" s="558">
        <v>59.1</v>
      </c>
      <c r="D18" s="558">
        <v>58.9</v>
      </c>
      <c r="E18" s="558">
        <v>0.2</v>
      </c>
      <c r="F18" s="564">
        <f t="shared" si="3"/>
        <v>59.300000000000004</v>
      </c>
      <c r="G18" s="566">
        <v>817935</v>
      </c>
      <c r="H18" s="566">
        <v>803676</v>
      </c>
      <c r="I18" s="566">
        <v>56132</v>
      </c>
      <c r="J18" s="135">
        <f t="shared" si="4"/>
        <v>874067</v>
      </c>
      <c r="K18" s="333">
        <f t="shared" si="2"/>
        <v>1228.3122540753232</v>
      </c>
      <c r="L18" s="411">
        <v>964</v>
      </c>
      <c r="M18" s="407">
        <v>1101</v>
      </c>
      <c r="N18" s="412">
        <v>1281</v>
      </c>
    </row>
    <row r="19" spans="1:14" x14ac:dyDescent="0.2">
      <c r="A19" s="29">
        <v>12</v>
      </c>
      <c r="B19" s="26" t="s">
        <v>153</v>
      </c>
      <c r="C19" s="558">
        <v>0</v>
      </c>
      <c r="D19" s="558">
        <v>0</v>
      </c>
      <c r="E19" s="558">
        <v>0</v>
      </c>
      <c r="F19" s="564">
        <f t="shared" si="3"/>
        <v>0</v>
      </c>
      <c r="G19" s="558">
        <v>0</v>
      </c>
      <c r="H19" s="558">
        <v>0</v>
      </c>
      <c r="I19" s="558">
        <v>0</v>
      </c>
      <c r="J19" s="135">
        <f t="shared" si="4"/>
        <v>0</v>
      </c>
      <c r="K19" s="333">
        <f t="shared" si="2"/>
        <v>0</v>
      </c>
      <c r="L19" s="411">
        <v>0</v>
      </c>
      <c r="M19" s="407">
        <v>0</v>
      </c>
      <c r="N19" s="412">
        <v>0</v>
      </c>
    </row>
    <row r="20" spans="1:14" x14ac:dyDescent="0.2">
      <c r="A20" s="29">
        <v>13</v>
      </c>
      <c r="B20" s="44" t="s">
        <v>251</v>
      </c>
      <c r="C20" s="558">
        <v>10.7</v>
      </c>
      <c r="D20" s="558">
        <v>10.3</v>
      </c>
      <c r="E20" s="558">
        <v>1.2</v>
      </c>
      <c r="F20" s="564">
        <f t="shared" si="3"/>
        <v>11.899999999999999</v>
      </c>
      <c r="G20" s="566">
        <v>180852</v>
      </c>
      <c r="H20" s="566">
        <v>167066</v>
      </c>
      <c r="I20" s="566">
        <v>26093</v>
      </c>
      <c r="J20" s="135">
        <f t="shared" si="4"/>
        <v>206945</v>
      </c>
      <c r="K20" s="333">
        <f t="shared" si="2"/>
        <v>1449.1946778711488</v>
      </c>
      <c r="L20" s="411">
        <v>1244</v>
      </c>
      <c r="M20" s="407">
        <v>1441</v>
      </c>
      <c r="N20" s="412">
        <v>1838</v>
      </c>
    </row>
    <row r="21" spans="1:14" ht="31.5" x14ac:dyDescent="0.2">
      <c r="A21" s="29">
        <v>14</v>
      </c>
      <c r="B21" s="44" t="s">
        <v>57</v>
      </c>
      <c r="C21" s="558">
        <v>48.1</v>
      </c>
      <c r="D21" s="558">
        <v>48.1</v>
      </c>
      <c r="E21" s="558">
        <v>0</v>
      </c>
      <c r="F21" s="564">
        <f t="shared" si="3"/>
        <v>48.1</v>
      </c>
      <c r="G21" s="566">
        <v>454132</v>
      </c>
      <c r="H21" s="566">
        <v>454132</v>
      </c>
      <c r="I21" s="566">
        <v>14945</v>
      </c>
      <c r="J21" s="135">
        <f t="shared" si="4"/>
        <v>469077</v>
      </c>
      <c r="K21" s="333">
        <f t="shared" si="2"/>
        <v>812.67671517671522</v>
      </c>
      <c r="L21" s="411">
        <v>689</v>
      </c>
      <c r="M21" s="407">
        <v>714</v>
      </c>
      <c r="N21" s="412">
        <v>920</v>
      </c>
    </row>
    <row r="22" spans="1:14" ht="47.25" x14ac:dyDescent="0.2">
      <c r="A22" s="29">
        <v>15</v>
      </c>
      <c r="B22" s="44" t="s">
        <v>292</v>
      </c>
      <c r="C22" s="564">
        <f>SUM(C23:C26)</f>
        <v>0</v>
      </c>
      <c r="D22" s="564">
        <f>SUM(D23:D26)</f>
        <v>0</v>
      </c>
      <c r="E22" s="564">
        <f>SUM(E23:E26)</f>
        <v>0</v>
      </c>
      <c r="F22" s="564">
        <f>SUM(F27:F27)</f>
        <v>0</v>
      </c>
      <c r="G22" s="55">
        <f>SUM(G23:G26)</f>
        <v>0</v>
      </c>
      <c r="H22" s="55">
        <f>SUM(H23:H26)</f>
        <v>0</v>
      </c>
      <c r="I22" s="55">
        <f>SUM(I23:I26)</f>
        <v>0</v>
      </c>
      <c r="J22" s="135">
        <f>SUM(J23:J26)</f>
        <v>0</v>
      </c>
      <c r="K22" s="333">
        <f t="shared" si="2"/>
        <v>0</v>
      </c>
      <c r="L22" s="504" t="s">
        <v>285</v>
      </c>
      <c r="M22" s="24" t="s">
        <v>285</v>
      </c>
      <c r="N22" s="507" t="s">
        <v>285</v>
      </c>
    </row>
    <row r="23" spans="1:14" x14ac:dyDescent="0.2">
      <c r="A23" s="29" t="s">
        <v>252</v>
      </c>
      <c r="B23" s="45" t="s">
        <v>1270</v>
      </c>
      <c r="C23" s="558">
        <v>0</v>
      </c>
      <c r="D23" s="558">
        <v>0</v>
      </c>
      <c r="E23" s="558">
        <v>0</v>
      </c>
      <c r="F23" s="564">
        <f t="shared" ref="F23:F29" si="5">C23+E23</f>
        <v>0</v>
      </c>
      <c r="G23" s="594">
        <v>0</v>
      </c>
      <c r="H23" s="594">
        <v>0</v>
      </c>
      <c r="I23" s="594">
        <v>0</v>
      </c>
      <c r="J23" s="135">
        <f>G23+I23</f>
        <v>0</v>
      </c>
      <c r="K23" s="333">
        <f t="shared" si="2"/>
        <v>0</v>
      </c>
      <c r="L23" s="504" t="s">
        <v>285</v>
      </c>
      <c r="M23" s="24" t="s">
        <v>285</v>
      </c>
      <c r="N23" s="507" t="s">
        <v>285</v>
      </c>
    </row>
    <row r="24" spans="1:14" x14ac:dyDescent="0.2">
      <c r="A24" s="29" t="s">
        <v>358</v>
      </c>
      <c r="B24" s="45" t="s">
        <v>1271</v>
      </c>
      <c r="C24" s="558">
        <v>0</v>
      </c>
      <c r="D24" s="558">
        <v>0</v>
      </c>
      <c r="E24" s="558">
        <v>0</v>
      </c>
      <c r="F24" s="564">
        <f t="shared" si="5"/>
        <v>0</v>
      </c>
      <c r="G24" s="594">
        <v>0</v>
      </c>
      <c r="H24" s="594">
        <v>0</v>
      </c>
      <c r="I24" s="594">
        <v>0</v>
      </c>
      <c r="J24" s="135">
        <f>G24+I24</f>
        <v>0</v>
      </c>
      <c r="K24" s="333">
        <f t="shared" si="2"/>
        <v>0</v>
      </c>
      <c r="L24" s="504" t="s">
        <v>285</v>
      </c>
      <c r="M24" s="24" t="s">
        <v>285</v>
      </c>
      <c r="N24" s="507" t="s">
        <v>285</v>
      </c>
    </row>
    <row r="25" spans="1:14" x14ac:dyDescent="0.2">
      <c r="A25" s="29" t="s">
        <v>359</v>
      </c>
      <c r="B25" s="45" t="s">
        <v>1271</v>
      </c>
      <c r="C25" s="558">
        <v>0</v>
      </c>
      <c r="D25" s="558">
        <v>0</v>
      </c>
      <c r="E25" s="558">
        <v>0</v>
      </c>
      <c r="F25" s="564">
        <f t="shared" si="5"/>
        <v>0</v>
      </c>
      <c r="G25" s="594">
        <v>0</v>
      </c>
      <c r="H25" s="594">
        <v>0</v>
      </c>
      <c r="I25" s="594">
        <v>0</v>
      </c>
      <c r="J25" s="135">
        <f>G25+I25</f>
        <v>0</v>
      </c>
      <c r="K25" s="333">
        <f t="shared" si="2"/>
        <v>0</v>
      </c>
      <c r="L25" s="504" t="s">
        <v>285</v>
      </c>
      <c r="M25" s="24" t="s">
        <v>285</v>
      </c>
      <c r="N25" s="507" t="s">
        <v>285</v>
      </c>
    </row>
    <row r="26" spans="1:14" ht="16.5" customHeight="1" x14ac:dyDescent="0.2">
      <c r="A26" s="29" t="s">
        <v>360</v>
      </c>
      <c r="B26" s="45" t="s">
        <v>1271</v>
      </c>
      <c r="C26" s="558">
        <v>0</v>
      </c>
      <c r="D26" s="558">
        <v>0</v>
      </c>
      <c r="E26" s="558">
        <v>0</v>
      </c>
      <c r="F26" s="564">
        <f t="shared" si="5"/>
        <v>0</v>
      </c>
      <c r="G26" s="594">
        <v>0</v>
      </c>
      <c r="H26" s="594">
        <v>0</v>
      </c>
      <c r="I26" s="594">
        <v>0</v>
      </c>
      <c r="J26" s="135">
        <f>G26+I26</f>
        <v>0</v>
      </c>
      <c r="K26" s="333">
        <f t="shared" si="2"/>
        <v>0</v>
      </c>
      <c r="L26" s="504" t="s">
        <v>285</v>
      </c>
      <c r="M26" s="24" t="s">
        <v>285</v>
      </c>
      <c r="N26" s="507" t="s">
        <v>285</v>
      </c>
    </row>
    <row r="27" spans="1:14" x14ac:dyDescent="0.2">
      <c r="A27" s="29"/>
      <c r="B27" s="26"/>
      <c r="C27" s="559"/>
      <c r="D27" s="559"/>
      <c r="E27" s="559"/>
      <c r="F27" s="560">
        <f t="shared" si="5"/>
        <v>0</v>
      </c>
      <c r="G27" s="134"/>
      <c r="H27" s="134"/>
      <c r="I27" s="134"/>
      <c r="J27" s="287"/>
      <c r="K27" s="333"/>
      <c r="L27" s="505"/>
      <c r="M27" s="407"/>
      <c r="N27" s="506"/>
    </row>
    <row r="28" spans="1:14" x14ac:dyDescent="0.2">
      <c r="A28" s="29">
        <v>16</v>
      </c>
      <c r="B28" s="44" t="s">
        <v>58</v>
      </c>
      <c r="C28" s="558">
        <v>7.7</v>
      </c>
      <c r="D28" s="558">
        <v>7.7</v>
      </c>
      <c r="E28" s="558">
        <v>5.4</v>
      </c>
      <c r="F28" s="564">
        <f t="shared" si="5"/>
        <v>13.100000000000001</v>
      </c>
      <c r="G28" s="133">
        <v>83006</v>
      </c>
      <c r="H28" s="133">
        <v>83005</v>
      </c>
      <c r="I28" s="133">
        <v>72192</v>
      </c>
      <c r="J28" s="135">
        <f>G28+I28</f>
        <v>155198</v>
      </c>
      <c r="K28" s="333">
        <f t="shared" si="2"/>
        <v>987.26463104325694</v>
      </c>
      <c r="L28" s="411">
        <v>692</v>
      </c>
      <c r="M28" s="407">
        <v>949</v>
      </c>
      <c r="N28" s="412">
        <v>1121</v>
      </c>
    </row>
    <row r="29" spans="1:14" x14ac:dyDescent="0.2">
      <c r="A29" s="29">
        <v>17</v>
      </c>
      <c r="B29" s="44" t="s">
        <v>59</v>
      </c>
      <c r="C29" s="558">
        <v>2</v>
      </c>
      <c r="D29" s="558">
        <v>2</v>
      </c>
      <c r="E29" s="558">
        <v>9.8000000000000007</v>
      </c>
      <c r="F29" s="564">
        <f t="shared" si="5"/>
        <v>11.8</v>
      </c>
      <c r="G29" s="133">
        <v>15314</v>
      </c>
      <c r="H29" s="133">
        <v>15314</v>
      </c>
      <c r="I29" s="133">
        <v>103132</v>
      </c>
      <c r="J29" s="135">
        <f>G29+I29</f>
        <v>118446</v>
      </c>
      <c r="K29" s="333">
        <f t="shared" si="2"/>
        <v>836.48305084745755</v>
      </c>
      <c r="L29" s="411">
        <v>721</v>
      </c>
      <c r="M29" s="407">
        <v>784</v>
      </c>
      <c r="N29" s="412">
        <v>897</v>
      </c>
    </row>
    <row r="30" spans="1:14" ht="16.5" thickBot="1" x14ac:dyDescent="0.25">
      <c r="A30" s="30">
        <v>18</v>
      </c>
      <c r="B30" s="46" t="s">
        <v>293</v>
      </c>
      <c r="C30" s="561">
        <f t="shared" ref="C30:J30" si="6">C7+C13+C16+C20+C21+C28+C29</f>
        <v>470.1</v>
      </c>
      <c r="D30" s="561">
        <f t="shared" si="6"/>
        <v>466</v>
      </c>
      <c r="E30" s="561">
        <f t="shared" si="6"/>
        <v>20.100000000000001</v>
      </c>
      <c r="F30" s="561">
        <f t="shared" si="6"/>
        <v>490.20000000000005</v>
      </c>
      <c r="G30" s="56">
        <f t="shared" si="6"/>
        <v>7763944</v>
      </c>
      <c r="H30" s="56">
        <f t="shared" si="6"/>
        <v>7566358</v>
      </c>
      <c r="I30" s="56">
        <f t="shared" si="6"/>
        <v>768149</v>
      </c>
      <c r="J30" s="136">
        <f t="shared" si="6"/>
        <v>8532093</v>
      </c>
      <c r="K30" s="334">
        <f t="shared" si="2"/>
        <v>1450.4442064463483</v>
      </c>
      <c r="L30" s="413">
        <v>1086</v>
      </c>
      <c r="M30" s="414">
        <v>1334</v>
      </c>
      <c r="N30" s="415">
        <v>1695</v>
      </c>
    </row>
    <row r="31" spans="1:14" ht="16.5" thickBot="1" x14ac:dyDescent="0.25">
      <c r="A31" s="17"/>
      <c r="B31" s="17"/>
      <c r="C31" s="20"/>
      <c r="D31" s="17"/>
      <c r="E31" s="17"/>
      <c r="F31" s="20"/>
      <c r="G31" s="20"/>
      <c r="H31" s="20"/>
      <c r="I31" s="20"/>
      <c r="J31" s="20"/>
    </row>
    <row r="32" spans="1:14" ht="16.5" thickBot="1" x14ac:dyDescent="0.3">
      <c r="A32" s="804" t="s">
        <v>10</v>
      </c>
      <c r="B32" s="805"/>
      <c r="C32" s="805"/>
      <c r="D32" s="805"/>
      <c r="E32" s="805"/>
      <c r="F32" s="805"/>
      <c r="G32" s="805"/>
      <c r="H32" s="805"/>
      <c r="I32" s="805"/>
      <c r="J32" s="805"/>
      <c r="L32" s="508" t="s">
        <v>929</v>
      </c>
      <c r="M32" s="509"/>
      <c r="N32" s="510"/>
    </row>
    <row r="33" spans="1:10" x14ac:dyDescent="0.25">
      <c r="A33" s="813" t="s">
        <v>799</v>
      </c>
      <c r="B33" s="814"/>
      <c r="C33" s="814"/>
      <c r="D33" s="814"/>
      <c r="E33" s="814"/>
      <c r="F33" s="814"/>
      <c r="G33" s="814"/>
      <c r="H33" s="814"/>
      <c r="I33" s="814"/>
      <c r="J33" s="815"/>
    </row>
    <row r="34" spans="1:10" ht="50.25" customHeight="1" x14ac:dyDescent="0.2">
      <c r="B34" s="811" t="s">
        <v>1139</v>
      </c>
      <c r="C34" s="811"/>
      <c r="D34" s="811"/>
      <c r="E34" s="811"/>
      <c r="F34" s="811"/>
      <c r="G34" s="811"/>
      <c r="H34" s="811"/>
      <c r="I34" s="811"/>
      <c r="J34" s="811"/>
    </row>
    <row r="35" spans="1:10" x14ac:dyDescent="0.2">
      <c r="B35" s="528" t="s">
        <v>685</v>
      </c>
      <c r="C35" s="529"/>
      <c r="D35" s="529"/>
      <c r="E35" s="529"/>
      <c r="F35" s="529"/>
      <c r="G35" s="529"/>
      <c r="H35" s="529"/>
      <c r="I35" s="529"/>
      <c r="J35" s="529"/>
    </row>
    <row r="36" spans="1:10" x14ac:dyDescent="0.2">
      <c r="B36" s="528" t="s">
        <v>686</v>
      </c>
      <c r="C36" s="529"/>
      <c r="D36" s="529"/>
      <c r="E36" s="529"/>
      <c r="F36" s="529"/>
      <c r="G36" s="529"/>
      <c r="H36" s="529"/>
      <c r="I36" s="529"/>
      <c r="J36" s="529"/>
    </row>
    <row r="37" spans="1:10" x14ac:dyDescent="0.2">
      <c r="B37" s="528" t="s">
        <v>687</v>
      </c>
      <c r="C37" s="529"/>
      <c r="D37" s="529"/>
      <c r="E37" s="529"/>
      <c r="F37" s="529"/>
      <c r="G37" s="529"/>
      <c r="H37" s="529"/>
      <c r="I37" s="529"/>
      <c r="J37" s="529"/>
    </row>
    <row r="38" spans="1:10" x14ac:dyDescent="0.2">
      <c r="A38" s="562" t="s">
        <v>1290</v>
      </c>
      <c r="B38" s="530"/>
      <c r="C38" s="529"/>
      <c r="D38" s="529"/>
      <c r="E38" s="529"/>
      <c r="F38" s="529"/>
      <c r="G38" s="529"/>
      <c r="H38" s="529"/>
      <c r="I38" s="529"/>
      <c r="J38" s="529"/>
    </row>
  </sheetData>
  <mergeCells count="19">
    <mergeCell ref="A32:J32"/>
    <mergeCell ref="C3:F3"/>
    <mergeCell ref="H3:H4"/>
    <mergeCell ref="K3:K5"/>
    <mergeCell ref="B34:J34"/>
    <mergeCell ref="G3:G5"/>
    <mergeCell ref="I3:I5"/>
    <mergeCell ref="C4:C5"/>
    <mergeCell ref="A33:J33"/>
    <mergeCell ref="E4:E5"/>
    <mergeCell ref="F4:F5"/>
    <mergeCell ref="B3:B5"/>
    <mergeCell ref="A3:A5"/>
    <mergeCell ref="L3:L5"/>
    <mergeCell ref="M3:M5"/>
    <mergeCell ref="N3:N5"/>
    <mergeCell ref="A1:K1"/>
    <mergeCell ref="A2:K2"/>
    <mergeCell ref="J3:J5"/>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80" zoomScaleNormal="80" workbookViewId="0">
      <pane xSplit="2" ySplit="6" topLeftCell="C7" activePane="bottomRight" state="frozen"/>
      <selection pane="topRight" activeCell="C1" sqref="C1"/>
      <selection pane="bottomLeft" activeCell="A7" sqref="A7"/>
      <selection pane="bottomRight" activeCell="T17" sqref="T17"/>
    </sheetView>
  </sheetViews>
  <sheetFormatPr defaultRowHeight="15.75" x14ac:dyDescent="0.2"/>
  <cols>
    <col min="1" max="1" width="5.5703125" style="23" customWidth="1"/>
    <col min="2" max="2" width="60.28515625" style="48" customWidth="1"/>
    <col min="3" max="3" width="14.7109375" style="18" customWidth="1"/>
    <col min="4" max="4" width="14" style="18" customWidth="1"/>
    <col min="5" max="5" width="15.85546875" style="18" customWidth="1"/>
    <col min="6" max="6" width="15.7109375" style="18" customWidth="1"/>
    <col min="7" max="7" width="19.140625" style="18" customWidth="1"/>
    <col min="8" max="8" width="18.7109375" style="18" customWidth="1"/>
    <col min="9" max="9" width="16.28515625" style="18" customWidth="1"/>
    <col min="10" max="10" width="17.7109375" style="18" bestFit="1" customWidth="1"/>
    <col min="11" max="11" width="13.28515625" style="18" customWidth="1"/>
    <col min="12" max="12" width="12.42578125" style="18" customWidth="1"/>
    <col min="13" max="13" width="9.7109375" style="18" customWidth="1"/>
    <col min="14" max="14" width="9" style="18" customWidth="1"/>
    <col min="15" max="15" width="8.7109375" style="18" customWidth="1"/>
    <col min="16" max="16" width="3.5703125" style="18" customWidth="1"/>
    <col min="17" max="18" width="3.85546875" style="18" customWidth="1"/>
    <col min="19" max="16384" width="9.140625" style="18"/>
  </cols>
  <sheetData>
    <row r="1" spans="1:15" ht="35.1" customHeight="1" thickBot="1" x14ac:dyDescent="0.25">
      <c r="A1" s="819" t="s">
        <v>998</v>
      </c>
      <c r="B1" s="820"/>
      <c r="C1" s="820"/>
      <c r="D1" s="820"/>
      <c r="E1" s="820"/>
      <c r="F1" s="820"/>
      <c r="G1" s="820"/>
      <c r="H1" s="820"/>
      <c r="I1" s="820"/>
      <c r="J1" s="820"/>
      <c r="K1" s="820"/>
    </row>
    <row r="2" spans="1:15" ht="35.450000000000003" customHeight="1" thickBot="1" x14ac:dyDescent="0.25">
      <c r="A2" s="787" t="s">
        <v>1231</v>
      </c>
      <c r="B2" s="788"/>
      <c r="C2" s="788"/>
      <c r="D2" s="788"/>
      <c r="E2" s="788"/>
      <c r="F2" s="788"/>
      <c r="G2" s="788"/>
      <c r="H2" s="788"/>
      <c r="I2" s="788"/>
      <c r="J2" s="788"/>
      <c r="K2" s="788"/>
      <c r="L2" s="514" t="s">
        <v>829</v>
      </c>
      <c r="M2" s="430"/>
      <c r="N2" s="430"/>
      <c r="O2" s="430"/>
    </row>
    <row r="3" spans="1:15" ht="21" customHeight="1" x14ac:dyDescent="0.2">
      <c r="A3" s="817" t="s">
        <v>180</v>
      </c>
      <c r="B3" s="821" t="s">
        <v>950</v>
      </c>
      <c r="C3" s="806" t="s">
        <v>1114</v>
      </c>
      <c r="D3" s="806"/>
      <c r="E3" s="806"/>
      <c r="F3" s="806"/>
      <c r="G3" s="806" t="s">
        <v>703</v>
      </c>
      <c r="H3" s="807" t="s">
        <v>274</v>
      </c>
      <c r="I3" s="806" t="s">
        <v>705</v>
      </c>
      <c r="J3" s="802" t="s">
        <v>706</v>
      </c>
      <c r="K3" s="823" t="s">
        <v>830</v>
      </c>
      <c r="L3" s="826" t="s">
        <v>1113</v>
      </c>
      <c r="M3" s="791" t="s">
        <v>927</v>
      </c>
      <c r="N3" s="794" t="s">
        <v>951</v>
      </c>
      <c r="O3" s="797" t="s">
        <v>928</v>
      </c>
    </row>
    <row r="4" spans="1:15" ht="34.5" customHeight="1" x14ac:dyDescent="0.2">
      <c r="A4" s="818"/>
      <c r="B4" s="822"/>
      <c r="C4" s="812" t="s">
        <v>831</v>
      </c>
      <c r="D4" s="14" t="s">
        <v>274</v>
      </c>
      <c r="E4" s="812" t="s">
        <v>833</v>
      </c>
      <c r="F4" s="812" t="s">
        <v>834</v>
      </c>
      <c r="G4" s="812"/>
      <c r="H4" s="808"/>
      <c r="I4" s="812"/>
      <c r="J4" s="803"/>
      <c r="K4" s="823"/>
      <c r="L4" s="826"/>
      <c r="M4" s="792"/>
      <c r="N4" s="795"/>
      <c r="O4" s="798"/>
    </row>
    <row r="5" spans="1:15" s="68" customFormat="1" ht="63.75" thickBot="1" x14ac:dyDescent="0.25">
      <c r="A5" s="818"/>
      <c r="B5" s="822"/>
      <c r="C5" s="812"/>
      <c r="D5" s="88" t="s">
        <v>832</v>
      </c>
      <c r="E5" s="812"/>
      <c r="F5" s="812"/>
      <c r="G5" s="812"/>
      <c r="H5" s="14" t="s">
        <v>704</v>
      </c>
      <c r="I5" s="812"/>
      <c r="J5" s="803"/>
      <c r="K5" s="824"/>
      <c r="L5" s="827"/>
      <c r="M5" s="793"/>
      <c r="N5" s="796"/>
      <c r="O5" s="799"/>
    </row>
    <row r="6" spans="1:15" s="69" customFormat="1" ht="18" customHeight="1" thickBot="1" x14ac:dyDescent="0.25">
      <c r="A6" s="130"/>
      <c r="B6" s="57"/>
      <c r="C6" s="16" t="s">
        <v>257</v>
      </c>
      <c r="D6" s="16" t="s">
        <v>258</v>
      </c>
      <c r="E6" s="16" t="s">
        <v>259</v>
      </c>
      <c r="F6" s="16" t="s">
        <v>163</v>
      </c>
      <c r="G6" s="16" t="s">
        <v>260</v>
      </c>
      <c r="H6" s="16" t="s">
        <v>261</v>
      </c>
      <c r="I6" s="16" t="s">
        <v>262</v>
      </c>
      <c r="J6" s="285" t="s">
        <v>164</v>
      </c>
      <c r="K6" s="336" t="s">
        <v>797</v>
      </c>
      <c r="L6" s="511" t="s">
        <v>674</v>
      </c>
      <c r="M6" s="431"/>
      <c r="N6" s="431"/>
      <c r="O6" s="431"/>
    </row>
    <row r="7" spans="1:15" s="21" customFormat="1" x14ac:dyDescent="0.2">
      <c r="A7" s="29">
        <v>1</v>
      </c>
      <c r="B7" s="44" t="s">
        <v>253</v>
      </c>
      <c r="C7" s="564">
        <f>SUM(C8:C12)</f>
        <v>136.26999999999998</v>
      </c>
      <c r="D7" s="564">
        <f>SUM(D8:D12)</f>
        <v>133.642</v>
      </c>
      <c r="E7" s="564">
        <f>SUM(E8:E12)</f>
        <v>0.26900000000000002</v>
      </c>
      <c r="F7" s="564">
        <f t="shared" ref="F7:F13" si="0">C7+E7</f>
        <v>136.53899999999999</v>
      </c>
      <c r="G7" s="55">
        <f>SUM(G8:G12)</f>
        <v>2530042.2199999997</v>
      </c>
      <c r="H7" s="55">
        <f>SUM(H8:H12)</f>
        <v>2438545.59</v>
      </c>
      <c r="I7" s="55">
        <f>SUM(I8:I12)</f>
        <v>148855.57</v>
      </c>
      <c r="J7" s="135">
        <f t="shared" ref="J7:J13" si="1">G7+I7</f>
        <v>2678897.7899999996</v>
      </c>
      <c r="K7" s="333">
        <f>IF(F7=0,0,J7/F7/12)</f>
        <v>1635.0015929514641</v>
      </c>
      <c r="L7" s="512">
        <f>IF('T6-Zamestnanci_a_mzdy'!F7-'T6a-Zamestnanci_a_mzdy (ženy)'!F7=0,0,('T6-Zamestnanci_a_mzdy'!J7-'T6a-Zamestnanci_a_mzdy (ženy)'!J7)/('T6-Zamestnanci_a_mzdy'!F7-'T6a-Zamestnanci_a_mzdy (ženy)'!F7)/12)</f>
        <v>1713.7906251622044</v>
      </c>
      <c r="M7" s="432">
        <v>1253</v>
      </c>
      <c r="N7" s="433">
        <v>1474</v>
      </c>
      <c r="O7" s="434">
        <v>1801</v>
      </c>
    </row>
    <row r="8" spans="1:15" ht="31.5" x14ac:dyDescent="0.2">
      <c r="A8" s="29">
        <v>2</v>
      </c>
      <c r="B8" s="26" t="s">
        <v>798</v>
      </c>
      <c r="C8" s="558">
        <v>14.340999999999999</v>
      </c>
      <c r="D8" s="558">
        <v>14.303000000000001</v>
      </c>
      <c r="E8" s="558">
        <v>5.0999999999999997E-2</v>
      </c>
      <c r="F8" s="564">
        <f t="shared" si="0"/>
        <v>14.391999999999999</v>
      </c>
      <c r="G8" s="594">
        <v>363684.33</v>
      </c>
      <c r="H8" s="594">
        <v>355298.84</v>
      </c>
      <c r="I8" s="594">
        <v>17370.509999999998</v>
      </c>
      <c r="J8" s="135">
        <f t="shared" si="1"/>
        <v>381054.84</v>
      </c>
      <c r="K8" s="333">
        <f t="shared" ref="K8:K30" si="2">IF(F8=0,0,J8/F8/12)</f>
        <v>2206.4042523624239</v>
      </c>
      <c r="L8" s="512">
        <f>IF('T6-Zamestnanci_a_mzdy'!F8-'T6a-Zamestnanci_a_mzdy (ženy)'!F8=0,0,('T6-Zamestnanci_a_mzdy'!J8-'T6a-Zamestnanci_a_mzdy (ženy)'!J8)/('T6-Zamestnanci_a_mzdy'!F8-'T6a-Zamestnanci_a_mzdy (ženy)'!F8)/12)</f>
        <v>2190.9125063678043</v>
      </c>
      <c r="M8" s="435">
        <v>1848</v>
      </c>
      <c r="N8" s="436">
        <v>1885</v>
      </c>
      <c r="O8" s="437">
        <v>2404</v>
      </c>
    </row>
    <row r="9" spans="1:15" x14ac:dyDescent="0.2">
      <c r="A9" s="29">
        <v>3</v>
      </c>
      <c r="B9" s="26" t="s">
        <v>209</v>
      </c>
      <c r="C9" s="558">
        <v>43.261000000000003</v>
      </c>
      <c r="D9" s="558">
        <v>43.165999999999997</v>
      </c>
      <c r="E9" s="558">
        <v>1.4999999999999999E-2</v>
      </c>
      <c r="F9" s="564">
        <f t="shared" si="0"/>
        <v>43.276000000000003</v>
      </c>
      <c r="G9" s="594">
        <v>914889.85</v>
      </c>
      <c r="H9" s="594">
        <v>878638.14</v>
      </c>
      <c r="I9" s="594">
        <v>50483.82</v>
      </c>
      <c r="J9" s="135">
        <f t="shared" si="1"/>
        <v>965373.66999999993</v>
      </c>
      <c r="K9" s="333">
        <f t="shared" si="2"/>
        <v>1858.947357272699</v>
      </c>
      <c r="L9" s="512">
        <f>IF('T6-Zamestnanci_a_mzdy'!F9-'T6a-Zamestnanci_a_mzdy (ženy)'!F9=0,0,('T6-Zamestnanci_a_mzdy'!J9-'T6a-Zamestnanci_a_mzdy (ženy)'!J9)/('T6-Zamestnanci_a_mzdy'!F9-'T6a-Zamestnanci_a_mzdy (ženy)'!F9)/12)</f>
        <v>1852.0636456769278</v>
      </c>
      <c r="M9" s="435">
        <v>1537</v>
      </c>
      <c r="N9" s="436">
        <v>1704</v>
      </c>
      <c r="O9" s="437">
        <v>2073</v>
      </c>
    </row>
    <row r="10" spans="1:15" ht="31.5" x14ac:dyDescent="0.2">
      <c r="A10" s="29">
        <v>4</v>
      </c>
      <c r="B10" s="26" t="s">
        <v>210</v>
      </c>
      <c r="C10" s="558">
        <v>77.977999999999994</v>
      </c>
      <c r="D10" s="558">
        <v>75.483000000000004</v>
      </c>
      <c r="E10" s="558">
        <v>0.20300000000000001</v>
      </c>
      <c r="F10" s="564">
        <f t="shared" si="0"/>
        <v>78.180999999999997</v>
      </c>
      <c r="G10" s="594">
        <v>1242701.6599999999</v>
      </c>
      <c r="H10" s="594">
        <v>1195842.23</v>
      </c>
      <c r="I10" s="594">
        <v>80451.240000000005</v>
      </c>
      <c r="J10" s="135">
        <f t="shared" si="1"/>
        <v>1323152.8999999999</v>
      </c>
      <c r="K10" s="333">
        <f t="shared" si="2"/>
        <v>1410.3521529101272</v>
      </c>
      <c r="L10" s="512">
        <f>IF('T6-Zamestnanci_a_mzdy'!F10-'T6a-Zamestnanci_a_mzdy (ženy)'!F10=0,0,('T6-Zamestnanci_a_mzdy'!J10-'T6a-Zamestnanci_a_mzdy (ženy)'!J10)/('T6-Zamestnanci_a_mzdy'!F10-'T6a-Zamestnanci_a_mzdy (ženy)'!F10)/12)</f>
        <v>1378.6396509931481</v>
      </c>
      <c r="M10" s="435">
        <v>1167</v>
      </c>
      <c r="N10" s="436">
        <v>1289</v>
      </c>
      <c r="O10" s="437">
        <v>1476</v>
      </c>
    </row>
    <row r="11" spans="1:15" x14ac:dyDescent="0.2">
      <c r="A11" s="29">
        <v>5</v>
      </c>
      <c r="B11" s="26" t="s">
        <v>211</v>
      </c>
      <c r="C11" s="558">
        <v>0.69</v>
      </c>
      <c r="D11" s="558">
        <v>0.69</v>
      </c>
      <c r="E11" s="558">
        <v>0</v>
      </c>
      <c r="F11" s="564">
        <f t="shared" si="0"/>
        <v>0.69</v>
      </c>
      <c r="G11" s="594">
        <v>8766.3799999999992</v>
      </c>
      <c r="H11" s="594">
        <v>8766.3799999999992</v>
      </c>
      <c r="I11" s="594">
        <v>550</v>
      </c>
      <c r="J11" s="135">
        <f t="shared" si="1"/>
        <v>9316.3799999999992</v>
      </c>
      <c r="K11" s="333">
        <f t="shared" si="2"/>
        <v>1125.1666666666667</v>
      </c>
      <c r="L11" s="512">
        <f>IF('T6-Zamestnanci_a_mzdy'!F11-'T6a-Zamestnanci_a_mzdy (ženy)'!F11=0,0,('T6-Zamestnanci_a_mzdy'!J11-'T6a-Zamestnanci_a_mzdy (ženy)'!J11)/('T6-Zamestnanci_a_mzdy'!F11-'T6a-Zamestnanci_a_mzdy (ženy)'!F11)/12)</f>
        <v>1167.5330788804072</v>
      </c>
      <c r="M11" s="435">
        <v>1125</v>
      </c>
      <c r="N11" s="436">
        <v>1125</v>
      </c>
      <c r="O11" s="437">
        <v>1125</v>
      </c>
    </row>
    <row r="12" spans="1:15" x14ac:dyDescent="0.2">
      <c r="A12" s="29">
        <v>6</v>
      </c>
      <c r="B12" s="26" t="s">
        <v>212</v>
      </c>
      <c r="C12" s="558">
        <v>0</v>
      </c>
      <c r="D12" s="558">
        <v>0</v>
      </c>
      <c r="E12" s="558">
        <v>0</v>
      </c>
      <c r="F12" s="564">
        <f t="shared" si="0"/>
        <v>0</v>
      </c>
      <c r="G12" s="594">
        <v>0</v>
      </c>
      <c r="H12" s="594">
        <v>0</v>
      </c>
      <c r="I12" s="594">
        <v>0</v>
      </c>
      <c r="J12" s="135">
        <f t="shared" si="1"/>
        <v>0</v>
      </c>
      <c r="K12" s="333">
        <f t="shared" si="2"/>
        <v>0</v>
      </c>
      <c r="L12" s="512">
        <f>IF('T6-Zamestnanci_a_mzdy'!F12-'T6a-Zamestnanci_a_mzdy (ženy)'!F12=0,0,('T6-Zamestnanci_a_mzdy'!J12-'T6a-Zamestnanci_a_mzdy (ženy)'!J12)/('T6-Zamestnanci_a_mzdy'!F12-'T6a-Zamestnanci_a_mzdy (ženy)'!F12)/12)</f>
        <v>1108.9583333333333</v>
      </c>
      <c r="M12" s="435">
        <v>0</v>
      </c>
      <c r="N12" s="436">
        <v>0</v>
      </c>
      <c r="O12" s="437">
        <v>0</v>
      </c>
    </row>
    <row r="13" spans="1:15" x14ac:dyDescent="0.2">
      <c r="A13" s="29">
        <v>7</v>
      </c>
      <c r="B13" s="44" t="s">
        <v>56</v>
      </c>
      <c r="C13" s="558">
        <v>19.265999999999998</v>
      </c>
      <c r="D13" s="558">
        <v>19.149999999999999</v>
      </c>
      <c r="E13" s="558">
        <v>4.2000000000000003E-2</v>
      </c>
      <c r="F13" s="564">
        <f t="shared" si="0"/>
        <v>19.308</v>
      </c>
      <c r="G13" s="594">
        <v>235973.96</v>
      </c>
      <c r="H13" s="594">
        <v>233039.2</v>
      </c>
      <c r="I13" s="594">
        <v>12353.65</v>
      </c>
      <c r="J13" s="135">
        <f t="shared" si="1"/>
        <v>248327.61</v>
      </c>
      <c r="K13" s="333">
        <f t="shared" si="2"/>
        <v>1071.7820333540501</v>
      </c>
      <c r="L13" s="512">
        <f>IF('T6-Zamestnanci_a_mzdy'!F13-'T6a-Zamestnanci_a_mzdy (ženy)'!F13=0,0,('T6-Zamestnanci_a_mzdy'!J13-'T6a-Zamestnanci_a_mzdy (ženy)'!J13)/('T6-Zamestnanci_a_mzdy'!F13-'T6a-Zamestnanci_a_mzdy (ženy)'!F13)/12)</f>
        <v>1284.4446193674783</v>
      </c>
      <c r="M13" s="435">
        <v>844</v>
      </c>
      <c r="N13" s="436">
        <v>1002</v>
      </c>
      <c r="O13" s="437">
        <v>1110</v>
      </c>
    </row>
    <row r="14" spans="1:15" x14ac:dyDescent="0.2">
      <c r="A14" s="29"/>
      <c r="B14" s="26" t="s">
        <v>274</v>
      </c>
      <c r="C14" s="559"/>
      <c r="D14" s="559"/>
      <c r="E14" s="559"/>
      <c r="F14" s="560"/>
      <c r="G14" s="628"/>
      <c r="H14" s="628"/>
      <c r="I14" s="628"/>
      <c r="J14" s="287"/>
      <c r="K14" s="287"/>
      <c r="L14" s="512"/>
      <c r="M14" s="435"/>
      <c r="N14" s="436"/>
      <c r="O14" s="437"/>
    </row>
    <row r="15" spans="1:15" x14ac:dyDescent="0.2">
      <c r="A15" s="29">
        <v>8</v>
      </c>
      <c r="B15" s="26" t="s">
        <v>60</v>
      </c>
      <c r="C15" s="558">
        <v>2</v>
      </c>
      <c r="D15" s="558">
        <v>2</v>
      </c>
      <c r="E15" s="558">
        <v>0</v>
      </c>
      <c r="F15" s="564">
        <f t="shared" ref="F15:F21" si="3">C15+E15</f>
        <v>2</v>
      </c>
      <c r="G15" s="594">
        <v>35749.870000000003</v>
      </c>
      <c r="H15" s="594">
        <v>35749.870000000003</v>
      </c>
      <c r="I15" s="594">
        <v>4050</v>
      </c>
      <c r="J15" s="135">
        <f t="shared" ref="J15:J21" si="4">G15+I15</f>
        <v>39799.870000000003</v>
      </c>
      <c r="K15" s="333">
        <f t="shared" si="2"/>
        <v>1658.3279166666669</v>
      </c>
      <c r="L15" s="512">
        <f>IF('T6-Zamestnanci_a_mzdy'!F15-'T6a-Zamestnanci_a_mzdy (ženy)'!F15=0,0,('T6-Zamestnanci_a_mzdy'!J15-'T6a-Zamestnanci_a_mzdy (ženy)'!J15)/('T6-Zamestnanci_a_mzdy'!F15-'T6a-Zamestnanci_a_mzdy (ženy)'!F15)/12)</f>
        <v>1349.1903787878789</v>
      </c>
      <c r="M15" s="435">
        <v>1404</v>
      </c>
      <c r="N15" s="436">
        <v>1404</v>
      </c>
      <c r="O15" s="437">
        <v>1912</v>
      </c>
    </row>
    <row r="16" spans="1:15" x14ac:dyDescent="0.2">
      <c r="A16" s="29">
        <v>9</v>
      </c>
      <c r="B16" s="44" t="s">
        <v>254</v>
      </c>
      <c r="C16" s="564">
        <f>SUM(C17:C19)</f>
        <v>93.670999999999992</v>
      </c>
      <c r="D16" s="564">
        <f>SUM(D17:D19)</f>
        <v>93.512</v>
      </c>
      <c r="E16" s="564">
        <f>SUM(E17:E19)</f>
        <v>0.14699999999999999</v>
      </c>
      <c r="F16" s="564">
        <f t="shared" si="3"/>
        <v>93.817999999999998</v>
      </c>
      <c r="G16" s="55">
        <f>SUM(G17:G19)</f>
        <v>1290922.25</v>
      </c>
      <c r="H16" s="55">
        <f>SUM(H17:H19)</f>
        <v>1277711.94</v>
      </c>
      <c r="I16" s="55">
        <f>SUM(I17:I19)</f>
        <v>105219.13</v>
      </c>
      <c r="J16" s="135">
        <f t="shared" si="4"/>
        <v>1396141.38</v>
      </c>
      <c r="K16" s="333">
        <f t="shared" si="2"/>
        <v>1240.1150632074866</v>
      </c>
      <c r="L16" s="512">
        <f>IF('T6-Zamestnanci_a_mzdy'!F16-'T6a-Zamestnanci_a_mzdy (ženy)'!F16=0,0,('T6-Zamestnanci_a_mzdy'!J16-'T6a-Zamestnanci_a_mzdy (ženy)'!J16)/('T6-Zamestnanci_a_mzdy'!F16-'T6a-Zamestnanci_a_mzdy (ženy)'!F16)/12)</f>
        <v>3410.6065514758834</v>
      </c>
      <c r="M16" s="435">
        <v>964</v>
      </c>
      <c r="N16" s="436">
        <v>1098</v>
      </c>
      <c r="O16" s="437">
        <v>1340</v>
      </c>
    </row>
    <row r="17" spans="1:15" x14ac:dyDescent="0.2">
      <c r="A17" s="29">
        <v>10</v>
      </c>
      <c r="B17" s="26" t="s">
        <v>213</v>
      </c>
      <c r="C17" s="558">
        <v>36.552</v>
      </c>
      <c r="D17" s="558">
        <v>36.552</v>
      </c>
      <c r="E17" s="558">
        <v>0</v>
      </c>
      <c r="F17" s="564">
        <f t="shared" si="3"/>
        <v>36.552</v>
      </c>
      <c r="G17" s="594">
        <v>498824.09</v>
      </c>
      <c r="H17" s="594">
        <v>498624.09</v>
      </c>
      <c r="I17" s="594">
        <v>49437.09</v>
      </c>
      <c r="J17" s="135">
        <f t="shared" si="4"/>
        <v>548261.18000000005</v>
      </c>
      <c r="K17" s="333">
        <f t="shared" si="2"/>
        <v>1249.9570930911216</v>
      </c>
      <c r="L17" s="512">
        <f>IF('T6-Zamestnanci_a_mzdy'!F17-'T6a-Zamestnanci_a_mzdy (ženy)'!F17=0,0,('T6-Zamestnanci_a_mzdy'!J17-'T6a-Zamestnanci_a_mzdy (ženy)'!J17)/('T6-Zamestnanci_a_mzdy'!F17-'T6a-Zamestnanci_a_mzdy (ženy)'!F17)/12)</f>
        <v>4479.6129346522766</v>
      </c>
      <c r="M17" s="435">
        <v>942</v>
      </c>
      <c r="N17" s="436">
        <v>1082</v>
      </c>
      <c r="O17" s="437">
        <v>1340</v>
      </c>
    </row>
    <row r="18" spans="1:15" x14ac:dyDescent="0.2">
      <c r="A18" s="29">
        <v>11</v>
      </c>
      <c r="B18" s="26" t="s">
        <v>165</v>
      </c>
      <c r="C18" s="558">
        <v>57.119</v>
      </c>
      <c r="D18" s="558">
        <v>56.96</v>
      </c>
      <c r="E18" s="558">
        <v>0.14699999999999999</v>
      </c>
      <c r="F18" s="564">
        <f t="shared" si="3"/>
        <v>57.265999999999998</v>
      </c>
      <c r="G18" s="594">
        <v>792098.16</v>
      </c>
      <c r="H18" s="594">
        <v>779087.85</v>
      </c>
      <c r="I18" s="594">
        <v>55782.04</v>
      </c>
      <c r="J18" s="135">
        <f t="shared" si="4"/>
        <v>847880.20000000007</v>
      </c>
      <c r="K18" s="333">
        <f t="shared" si="2"/>
        <v>1233.8330481146465</v>
      </c>
      <c r="L18" s="512">
        <f>IF('T6-Zamestnanci_a_mzdy'!F18-'T6a-Zamestnanci_a_mzdy (ženy)'!F18=0,0,('T6-Zamestnanci_a_mzdy'!J18-'T6a-Zamestnanci_a_mzdy (ženy)'!J18)/('T6-Zamestnanci_a_mzdy'!F18-'T6a-Zamestnanci_a_mzdy (ženy)'!F18)/12)</f>
        <v>1072.8777450016328</v>
      </c>
      <c r="M18" s="435">
        <v>965</v>
      </c>
      <c r="N18" s="436">
        <v>1101</v>
      </c>
      <c r="O18" s="437">
        <v>1281</v>
      </c>
    </row>
    <row r="19" spans="1:15" x14ac:dyDescent="0.2">
      <c r="A19" s="29">
        <v>12</v>
      </c>
      <c r="B19" s="26" t="s">
        <v>153</v>
      </c>
      <c r="C19" s="558">
        <v>0</v>
      </c>
      <c r="D19" s="558">
        <v>0</v>
      </c>
      <c r="E19" s="558">
        <v>0</v>
      </c>
      <c r="F19" s="564">
        <f t="shared" si="3"/>
        <v>0</v>
      </c>
      <c r="G19" s="594">
        <v>0</v>
      </c>
      <c r="H19" s="594">
        <v>0</v>
      </c>
      <c r="I19" s="594">
        <v>0</v>
      </c>
      <c r="J19" s="135">
        <f t="shared" si="4"/>
        <v>0</v>
      </c>
      <c r="K19" s="333">
        <f t="shared" si="2"/>
        <v>0</v>
      </c>
      <c r="L19" s="512">
        <f>IF('T6-Zamestnanci_a_mzdy'!F19-'T6a-Zamestnanci_a_mzdy (ženy)'!F19=0,0,('T6-Zamestnanci_a_mzdy'!J19-'T6a-Zamestnanci_a_mzdy (ženy)'!J19)/('T6-Zamestnanci_a_mzdy'!F19-'T6a-Zamestnanci_a_mzdy (ženy)'!F19)/12)</f>
        <v>0</v>
      </c>
      <c r="M19" s="435">
        <v>0</v>
      </c>
      <c r="N19" s="436">
        <v>0</v>
      </c>
      <c r="O19" s="437">
        <v>0</v>
      </c>
    </row>
    <row r="20" spans="1:15" x14ac:dyDescent="0.2">
      <c r="A20" s="29">
        <v>13</v>
      </c>
      <c r="B20" s="44" t="s">
        <v>251</v>
      </c>
      <c r="C20" s="558">
        <v>5.024</v>
      </c>
      <c r="D20" s="558">
        <v>5</v>
      </c>
      <c r="E20" s="558">
        <v>0.375</v>
      </c>
      <c r="F20" s="564">
        <f t="shared" si="3"/>
        <v>5.399</v>
      </c>
      <c r="G20" s="594">
        <v>79057.36</v>
      </c>
      <c r="H20" s="594">
        <v>75752.639999999999</v>
      </c>
      <c r="I20" s="594">
        <v>8020.7</v>
      </c>
      <c r="J20" s="135">
        <f t="shared" si="4"/>
        <v>87078.06</v>
      </c>
      <c r="K20" s="333">
        <f t="shared" si="2"/>
        <v>1344.0461196517874</v>
      </c>
      <c r="L20" s="512">
        <f>IF('T6-Zamestnanci_a_mzdy'!F20-'T6a-Zamestnanci_a_mzdy (ženy)'!F20=0,0,('T6-Zamestnanci_a_mzdy'!J20-'T6a-Zamestnanci_a_mzdy (ženy)'!J20)/('T6-Zamestnanci_a_mzdy'!F20-'T6a-Zamestnanci_a_mzdy (ženy)'!F20)/12)</f>
        <v>1536.5192534481878</v>
      </c>
      <c r="M20" s="435">
        <v>1125</v>
      </c>
      <c r="N20" s="436">
        <v>1314</v>
      </c>
      <c r="O20" s="437">
        <v>1352</v>
      </c>
    </row>
    <row r="21" spans="1:15" ht="31.5" x14ac:dyDescent="0.2">
      <c r="A21" s="29">
        <v>14</v>
      </c>
      <c r="B21" s="44" t="s">
        <v>57</v>
      </c>
      <c r="C21" s="558">
        <v>26.22</v>
      </c>
      <c r="D21" s="558">
        <v>26.22</v>
      </c>
      <c r="E21" s="558">
        <v>0</v>
      </c>
      <c r="F21" s="564">
        <f t="shared" si="3"/>
        <v>26.22</v>
      </c>
      <c r="G21" s="594">
        <v>212898</v>
      </c>
      <c r="H21" s="594">
        <v>212898</v>
      </c>
      <c r="I21" s="594">
        <v>5424</v>
      </c>
      <c r="J21" s="135">
        <f t="shared" si="4"/>
        <v>218322</v>
      </c>
      <c r="K21" s="333">
        <f t="shared" si="2"/>
        <v>693.87871853546915</v>
      </c>
      <c r="L21" s="512">
        <f>IF('T6-Zamestnanci_a_mzdy'!F21-'T6a-Zamestnanci_a_mzdy (ženy)'!F21=0,0,('T6-Zamestnanci_a_mzdy'!J21-'T6a-Zamestnanci_a_mzdy (ženy)'!J21)/('T6-Zamestnanci_a_mzdy'!F21-'T6a-Zamestnanci_a_mzdy (ženy)'!F21)/12)</f>
        <v>955.03884826325395</v>
      </c>
      <c r="M21" s="435">
        <v>662</v>
      </c>
      <c r="N21" s="436">
        <v>695</v>
      </c>
      <c r="O21" s="437">
        <v>708</v>
      </c>
    </row>
    <row r="22" spans="1:15" ht="47.25" x14ac:dyDescent="0.2">
      <c r="A22" s="29">
        <v>15</v>
      </c>
      <c r="B22" s="44" t="s">
        <v>292</v>
      </c>
      <c r="C22" s="564">
        <f>SUM(C23:C26)</f>
        <v>0</v>
      </c>
      <c r="D22" s="564">
        <f>SUM(D23:D26)</f>
        <v>0</v>
      </c>
      <c r="E22" s="564">
        <f>SUM(E23:E26)</f>
        <v>0</v>
      </c>
      <c r="F22" s="564">
        <f>SUM(F27:F27)</f>
        <v>0</v>
      </c>
      <c r="G22" s="55">
        <f>SUM(G23:G26)</f>
        <v>0</v>
      </c>
      <c r="H22" s="55">
        <f>SUM(H23:H26)</f>
        <v>0</v>
      </c>
      <c r="I22" s="55">
        <f>SUM(I23:I26)</f>
        <v>0</v>
      </c>
      <c r="J22" s="135">
        <f>SUM(J23:J26)</f>
        <v>0</v>
      </c>
      <c r="K22" s="333">
        <f t="shared" si="2"/>
        <v>0</v>
      </c>
      <c r="L22" s="512">
        <f>IF('T6-Zamestnanci_a_mzdy'!F22-'T6a-Zamestnanci_a_mzdy (ženy)'!F22=0,0,('T6-Zamestnanci_a_mzdy'!J22-'T6a-Zamestnanci_a_mzdy (ženy)'!J22)/('T6-Zamestnanci_a_mzdy'!F22-'T6a-Zamestnanci_a_mzdy (ženy)'!F22)/12)</f>
        <v>0</v>
      </c>
      <c r="M22" s="515" t="s">
        <v>285</v>
      </c>
      <c r="N22" s="500" t="s">
        <v>285</v>
      </c>
      <c r="O22" s="518" t="s">
        <v>285</v>
      </c>
    </row>
    <row r="23" spans="1:15" x14ac:dyDescent="0.2">
      <c r="A23" s="29" t="s">
        <v>252</v>
      </c>
      <c r="B23" s="45" t="s">
        <v>1270</v>
      </c>
      <c r="C23" s="558">
        <v>0</v>
      </c>
      <c r="D23" s="558">
        <v>0</v>
      </c>
      <c r="E23" s="558">
        <v>0</v>
      </c>
      <c r="F23" s="564">
        <f t="shared" ref="F23:F29" si="5">C23+E23</f>
        <v>0</v>
      </c>
      <c r="G23" s="594">
        <v>0</v>
      </c>
      <c r="H23" s="594">
        <v>0</v>
      </c>
      <c r="I23" s="594">
        <v>0</v>
      </c>
      <c r="J23" s="135">
        <f>G23+I23</f>
        <v>0</v>
      </c>
      <c r="K23" s="333">
        <f t="shared" si="2"/>
        <v>0</v>
      </c>
      <c r="L23" s="512">
        <f>IF('T6-Zamestnanci_a_mzdy'!F23-'T6a-Zamestnanci_a_mzdy (ženy)'!F23=0,0,('T6-Zamestnanci_a_mzdy'!J23-'T6a-Zamestnanci_a_mzdy (ženy)'!J23)/('T6-Zamestnanci_a_mzdy'!F23-'T6a-Zamestnanci_a_mzdy (ženy)'!F23)/12)</f>
        <v>0</v>
      </c>
      <c r="M23" s="515" t="s">
        <v>285</v>
      </c>
      <c r="N23" s="500" t="s">
        <v>285</v>
      </c>
      <c r="O23" s="518" t="s">
        <v>285</v>
      </c>
    </row>
    <row r="24" spans="1:15" x14ac:dyDescent="0.2">
      <c r="A24" s="29" t="s">
        <v>358</v>
      </c>
      <c r="B24" s="45" t="s">
        <v>1271</v>
      </c>
      <c r="C24" s="558">
        <v>0</v>
      </c>
      <c r="D24" s="558">
        <v>0</v>
      </c>
      <c r="E24" s="558">
        <v>0</v>
      </c>
      <c r="F24" s="564">
        <f t="shared" si="5"/>
        <v>0</v>
      </c>
      <c r="G24" s="594">
        <v>0</v>
      </c>
      <c r="H24" s="594">
        <v>0</v>
      </c>
      <c r="I24" s="594">
        <v>0</v>
      </c>
      <c r="J24" s="135">
        <f>G24+I24</f>
        <v>0</v>
      </c>
      <c r="K24" s="333">
        <f t="shared" si="2"/>
        <v>0</v>
      </c>
      <c r="L24" s="512">
        <f>IF('T6-Zamestnanci_a_mzdy'!F24-'T6a-Zamestnanci_a_mzdy (ženy)'!F24=0,0,('T6-Zamestnanci_a_mzdy'!J24-'T6a-Zamestnanci_a_mzdy (ženy)'!J24)/('T6-Zamestnanci_a_mzdy'!F24-'T6a-Zamestnanci_a_mzdy (ženy)'!F24)/12)</f>
        <v>0</v>
      </c>
      <c r="M24" s="515" t="s">
        <v>285</v>
      </c>
      <c r="N24" s="500" t="s">
        <v>285</v>
      </c>
      <c r="O24" s="518" t="s">
        <v>285</v>
      </c>
    </row>
    <row r="25" spans="1:15" x14ac:dyDescent="0.2">
      <c r="A25" s="29" t="s">
        <v>359</v>
      </c>
      <c r="B25" s="45" t="s">
        <v>1271</v>
      </c>
      <c r="C25" s="558">
        <v>0</v>
      </c>
      <c r="D25" s="558">
        <v>0</v>
      </c>
      <c r="E25" s="558">
        <v>0</v>
      </c>
      <c r="F25" s="564">
        <f t="shared" si="5"/>
        <v>0</v>
      </c>
      <c r="G25" s="594">
        <v>0</v>
      </c>
      <c r="H25" s="594">
        <v>0</v>
      </c>
      <c r="I25" s="594">
        <v>0</v>
      </c>
      <c r="J25" s="135">
        <f>G25+I25</f>
        <v>0</v>
      </c>
      <c r="K25" s="333">
        <f t="shared" si="2"/>
        <v>0</v>
      </c>
      <c r="L25" s="512">
        <f>IF('T6-Zamestnanci_a_mzdy'!F25-'T6a-Zamestnanci_a_mzdy (ženy)'!F25=0,0,('T6-Zamestnanci_a_mzdy'!J25-'T6a-Zamestnanci_a_mzdy (ženy)'!J25)/('T6-Zamestnanci_a_mzdy'!F25-'T6a-Zamestnanci_a_mzdy (ženy)'!F25)/12)</f>
        <v>0</v>
      </c>
      <c r="M25" s="515" t="s">
        <v>285</v>
      </c>
      <c r="N25" s="500" t="s">
        <v>285</v>
      </c>
      <c r="O25" s="518" t="s">
        <v>285</v>
      </c>
    </row>
    <row r="26" spans="1:15" ht="16.5" customHeight="1" x14ac:dyDescent="0.2">
      <c r="A26" s="29" t="s">
        <v>360</v>
      </c>
      <c r="B26" s="45" t="s">
        <v>1271</v>
      </c>
      <c r="C26" s="558">
        <v>0</v>
      </c>
      <c r="D26" s="558">
        <v>0</v>
      </c>
      <c r="E26" s="558">
        <v>0</v>
      </c>
      <c r="F26" s="564">
        <f t="shared" si="5"/>
        <v>0</v>
      </c>
      <c r="G26" s="594">
        <v>0</v>
      </c>
      <c r="H26" s="594">
        <v>0</v>
      </c>
      <c r="I26" s="594">
        <v>0</v>
      </c>
      <c r="J26" s="135">
        <f>G26+I26</f>
        <v>0</v>
      </c>
      <c r="K26" s="333">
        <f t="shared" si="2"/>
        <v>0</v>
      </c>
      <c r="L26" s="512">
        <f>IF('T6-Zamestnanci_a_mzdy'!F26-'T6a-Zamestnanci_a_mzdy (ženy)'!F26=0,0,('T6-Zamestnanci_a_mzdy'!J26-'T6a-Zamestnanci_a_mzdy (ženy)'!J26)/('T6-Zamestnanci_a_mzdy'!F26-'T6a-Zamestnanci_a_mzdy (ženy)'!F26)/12)</f>
        <v>0</v>
      </c>
      <c r="M26" s="515" t="s">
        <v>285</v>
      </c>
      <c r="N26" s="500" t="s">
        <v>285</v>
      </c>
      <c r="O26" s="518" t="s">
        <v>285</v>
      </c>
    </row>
    <row r="27" spans="1:15" x14ac:dyDescent="0.2">
      <c r="A27" s="29"/>
      <c r="B27" s="26"/>
      <c r="C27" s="559"/>
      <c r="D27" s="559"/>
      <c r="E27" s="559"/>
      <c r="F27" s="560">
        <f t="shared" si="5"/>
        <v>0</v>
      </c>
      <c r="G27" s="628"/>
      <c r="H27" s="628"/>
      <c r="I27" s="628"/>
      <c r="J27" s="287"/>
      <c r="K27" s="287"/>
      <c r="L27" s="512"/>
      <c r="M27" s="516"/>
      <c r="N27" s="436"/>
      <c r="O27" s="517"/>
    </row>
    <row r="28" spans="1:15" x14ac:dyDescent="0.2">
      <c r="A28" s="29">
        <v>16</v>
      </c>
      <c r="B28" s="44" t="s">
        <v>58</v>
      </c>
      <c r="C28" s="558">
        <v>4.3490000000000002</v>
      </c>
      <c r="D28" s="558">
        <v>4.3490000000000002</v>
      </c>
      <c r="E28" s="558">
        <v>3.089</v>
      </c>
      <c r="F28" s="564">
        <f t="shared" si="5"/>
        <v>7.4380000000000006</v>
      </c>
      <c r="G28" s="594">
        <v>37729.31</v>
      </c>
      <c r="H28" s="594">
        <v>37729.31</v>
      </c>
      <c r="I28" s="594">
        <v>32637.93</v>
      </c>
      <c r="J28" s="135">
        <f>G28+I28</f>
        <v>70367.239999999991</v>
      </c>
      <c r="K28" s="333">
        <f t="shared" si="2"/>
        <v>788.37545935287244</v>
      </c>
      <c r="L28" s="512">
        <f>IF('T6-Zamestnanci_a_mzdy'!F28-'T6a-Zamestnanci_a_mzdy (ženy)'!F28=0,0,('T6-Zamestnanci_a_mzdy'!J28-'T6a-Zamestnanci_a_mzdy (ženy)'!J28)/('T6-Zamestnanci_a_mzdy'!F28-'T6a-Zamestnanci_a_mzdy (ženy)'!F28)/12)</f>
        <v>1248.5393853761921</v>
      </c>
      <c r="M28" s="435">
        <v>575</v>
      </c>
      <c r="N28" s="436">
        <v>719</v>
      </c>
      <c r="O28" s="437">
        <v>769</v>
      </c>
    </row>
    <row r="29" spans="1:15" x14ac:dyDescent="0.2">
      <c r="A29" s="29">
        <v>17</v>
      </c>
      <c r="B29" s="44" t="s">
        <v>59</v>
      </c>
      <c r="C29" s="558">
        <v>1.9279999999999999</v>
      </c>
      <c r="D29" s="558">
        <v>1.9279999999999999</v>
      </c>
      <c r="E29" s="558">
        <v>8.1370000000000005</v>
      </c>
      <c r="F29" s="564">
        <f t="shared" si="5"/>
        <v>10.065000000000001</v>
      </c>
      <c r="G29" s="594">
        <v>15314.01</v>
      </c>
      <c r="H29" s="594">
        <v>15314.01</v>
      </c>
      <c r="I29" s="594">
        <v>80502.429999999993</v>
      </c>
      <c r="J29" s="135">
        <f>G29+I29</f>
        <v>95816.439999999988</v>
      </c>
      <c r="K29" s="333">
        <f t="shared" si="2"/>
        <v>793.31379367444924</v>
      </c>
      <c r="L29" s="512">
        <f>IF('T6-Zamestnanci_a_mzdy'!F29-'T6a-Zamestnanci_a_mzdy (ženy)'!F29=0,0,('T6-Zamestnanci_a_mzdy'!J29-'T6a-Zamestnanci_a_mzdy (ženy)'!J29)/('T6-Zamestnanci_a_mzdy'!F29-'T6a-Zamestnanci_a_mzdy (ženy)'!F29)/12)</f>
        <v>1086.9145052833824</v>
      </c>
      <c r="M29" s="435">
        <v>713</v>
      </c>
      <c r="N29" s="436">
        <v>768</v>
      </c>
      <c r="O29" s="437">
        <v>847</v>
      </c>
    </row>
    <row r="30" spans="1:15" ht="16.5" thickBot="1" x14ac:dyDescent="0.25">
      <c r="A30" s="30">
        <v>18</v>
      </c>
      <c r="B30" s="46" t="s">
        <v>293</v>
      </c>
      <c r="C30" s="561">
        <f t="shared" ref="C30:J30" si="6">C7+C13+C16+C20+C21+C28+C29</f>
        <v>286.72799999999995</v>
      </c>
      <c r="D30" s="561">
        <f t="shared" si="6"/>
        <v>283.80099999999999</v>
      </c>
      <c r="E30" s="561">
        <f t="shared" si="6"/>
        <v>12.059000000000001</v>
      </c>
      <c r="F30" s="561">
        <f t="shared" si="6"/>
        <v>298.78699999999998</v>
      </c>
      <c r="G30" s="56">
        <f t="shared" si="6"/>
        <v>4401937.1099999985</v>
      </c>
      <c r="H30" s="56">
        <f t="shared" si="6"/>
        <v>4290990.6899999995</v>
      </c>
      <c r="I30" s="56">
        <f t="shared" si="6"/>
        <v>393013.41</v>
      </c>
      <c r="J30" s="136">
        <f t="shared" si="6"/>
        <v>4794950.5199999996</v>
      </c>
      <c r="K30" s="334">
        <f t="shared" si="2"/>
        <v>1337.3380033267847</v>
      </c>
      <c r="L30" s="513">
        <f>IF('T6-Zamestnanci_a_mzdy'!F30-'T6a-Zamestnanci_a_mzdy (ženy)'!F30=0,0,('T6-Zamestnanci_a_mzdy'!J30-'T6a-Zamestnanci_a_mzdy (ženy)'!J30)/('T6-Zamestnanci_a_mzdy'!F30-'T6a-Zamestnanci_a_mzdy (ženy)'!F30)/12)</f>
        <v>1626.9978528104148</v>
      </c>
      <c r="M30" s="438">
        <v>1001</v>
      </c>
      <c r="N30" s="439">
        <v>1279</v>
      </c>
      <c r="O30" s="440">
        <v>1665</v>
      </c>
    </row>
    <row r="31" spans="1:15" x14ac:dyDescent="0.2">
      <c r="A31" s="17"/>
      <c r="B31" s="17"/>
      <c r="C31" s="20"/>
      <c r="D31" s="17"/>
      <c r="E31" s="17"/>
      <c r="F31" s="20"/>
      <c r="G31" s="20"/>
      <c r="H31" s="20"/>
      <c r="I31" s="20"/>
      <c r="J31" s="20"/>
      <c r="L31" s="441"/>
      <c r="M31" s="441"/>
      <c r="N31" s="441"/>
      <c r="O31" s="441"/>
    </row>
    <row r="32" spans="1:15" x14ac:dyDescent="0.25">
      <c r="A32" s="804" t="s">
        <v>10</v>
      </c>
      <c r="B32" s="805"/>
      <c r="C32" s="805"/>
      <c r="D32" s="805"/>
      <c r="E32" s="805"/>
      <c r="F32" s="805"/>
      <c r="G32" s="805"/>
      <c r="H32" s="805"/>
      <c r="I32" s="805"/>
      <c r="J32" s="825"/>
      <c r="L32" s="441"/>
      <c r="M32" s="441"/>
      <c r="N32" s="441"/>
      <c r="O32" s="441"/>
    </row>
    <row r="33" spans="1:15" x14ac:dyDescent="0.25">
      <c r="A33" s="813" t="s">
        <v>799</v>
      </c>
      <c r="B33" s="814"/>
      <c r="C33" s="814"/>
      <c r="D33" s="814"/>
      <c r="E33" s="814"/>
      <c r="F33" s="814"/>
      <c r="G33" s="814"/>
      <c r="H33" s="814"/>
      <c r="I33" s="814"/>
      <c r="J33" s="815"/>
      <c r="L33" s="441"/>
      <c r="M33" s="442" t="s">
        <v>929</v>
      </c>
      <c r="N33" s="441"/>
      <c r="O33" s="441"/>
    </row>
    <row r="34" spans="1:15" ht="50.25" customHeight="1" x14ac:dyDescent="0.2">
      <c r="B34" s="811" t="s">
        <v>1139</v>
      </c>
      <c r="C34" s="811"/>
      <c r="D34" s="811"/>
      <c r="E34" s="811"/>
      <c r="F34" s="811"/>
      <c r="G34" s="811"/>
      <c r="H34" s="811"/>
      <c r="I34" s="811"/>
      <c r="J34" s="811"/>
      <c r="L34" s="441"/>
      <c r="M34" s="441"/>
      <c r="N34" s="441"/>
      <c r="O34" s="441"/>
    </row>
    <row r="35" spans="1:15" x14ac:dyDescent="0.2">
      <c r="B35" s="528" t="s">
        <v>685</v>
      </c>
      <c r="C35" s="529"/>
      <c r="D35" s="529"/>
      <c r="E35" s="529"/>
      <c r="F35" s="529"/>
      <c r="G35" s="529"/>
      <c r="H35" s="529"/>
      <c r="I35" s="529"/>
      <c r="J35" s="529"/>
      <c r="L35" s="441"/>
      <c r="M35" s="441"/>
      <c r="N35" s="441"/>
      <c r="O35" s="441"/>
    </row>
    <row r="36" spans="1:15" x14ac:dyDescent="0.2">
      <c r="B36" s="528" t="s">
        <v>686</v>
      </c>
      <c r="C36" s="529"/>
      <c r="D36" s="529"/>
      <c r="E36" s="529"/>
      <c r="F36" s="529"/>
      <c r="G36" s="529"/>
      <c r="H36" s="529"/>
      <c r="I36" s="529"/>
      <c r="J36" s="529"/>
    </row>
    <row r="37" spans="1:15" x14ac:dyDescent="0.2">
      <c r="B37" s="528" t="s">
        <v>687</v>
      </c>
      <c r="C37" s="529"/>
      <c r="D37" s="529"/>
      <c r="E37" s="529"/>
      <c r="F37" s="529"/>
      <c r="G37" s="529"/>
      <c r="H37" s="529"/>
      <c r="I37" s="529"/>
      <c r="J37" s="529"/>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11"/>
  <sheetViews>
    <sheetView zoomScale="90" zoomScaleNormal="90" workbookViewId="0">
      <pane xSplit="2" ySplit="4" topLeftCell="C5" activePane="bottomRight" state="frozen"/>
      <selection pane="topRight" activeCell="C1" sqref="C1"/>
      <selection pane="bottomLeft" activeCell="A7" sqref="A7"/>
      <selection pane="bottomRight" activeCell="D15" sqref="D15"/>
    </sheetView>
  </sheetViews>
  <sheetFormatPr defaultRowHeight="15.75" x14ac:dyDescent="0.25"/>
  <cols>
    <col min="1" max="1" width="9.140625" style="137"/>
    <col min="2" max="2" width="69.7109375" style="137" customWidth="1"/>
    <col min="3" max="3" width="18" style="137" bestFit="1" customWidth="1"/>
    <col min="4" max="4" width="20.28515625" style="137" bestFit="1" customWidth="1"/>
    <col min="5" max="5" width="26.42578125" style="137" customWidth="1"/>
    <col min="6" max="6" width="15.42578125" style="137" customWidth="1"/>
    <col min="7" max="7" width="12" style="137" customWidth="1"/>
    <col min="8" max="16384" width="9.140625" style="137"/>
  </cols>
  <sheetData>
    <row r="1" spans="1:7" ht="39.75" customHeight="1" thickBot="1" x14ac:dyDescent="0.3">
      <c r="A1" s="828" t="s">
        <v>1218</v>
      </c>
      <c r="B1" s="829"/>
      <c r="C1" s="829"/>
      <c r="D1" s="829"/>
      <c r="E1" s="830"/>
    </row>
    <row r="2" spans="1:7" ht="44.25" customHeight="1" thickBot="1" x14ac:dyDescent="0.3">
      <c r="A2" s="831" t="s">
        <v>1230</v>
      </c>
      <c r="B2" s="832"/>
      <c r="C2" s="832"/>
      <c r="D2" s="832"/>
      <c r="E2" s="833"/>
    </row>
    <row r="3" spans="1:7" ht="65.25" customHeight="1" x14ac:dyDescent="0.25">
      <c r="A3" s="393" t="s">
        <v>180</v>
      </c>
      <c r="B3" s="394" t="s">
        <v>299</v>
      </c>
      <c r="C3" s="395" t="s">
        <v>907</v>
      </c>
      <c r="D3" s="395" t="s">
        <v>949</v>
      </c>
      <c r="E3" s="396" t="s">
        <v>745</v>
      </c>
    </row>
    <row r="4" spans="1:7" ht="26.25" customHeight="1" x14ac:dyDescent="0.25">
      <c r="A4" s="397"/>
      <c r="B4" s="392"/>
      <c r="C4" s="391" t="s">
        <v>257</v>
      </c>
      <c r="D4" s="391" t="s">
        <v>258</v>
      </c>
      <c r="E4" s="398" t="s">
        <v>906</v>
      </c>
    </row>
    <row r="5" spans="1:7" ht="35.25" customHeight="1" thickBot="1" x14ac:dyDescent="0.3">
      <c r="A5" s="402">
        <v>1</v>
      </c>
      <c r="B5" s="403" t="s">
        <v>1217</v>
      </c>
      <c r="C5" s="629">
        <v>136394.5</v>
      </c>
      <c r="D5" s="629">
        <v>315115</v>
      </c>
      <c r="E5" s="630">
        <f>C5+D5</f>
        <v>451509.5</v>
      </c>
      <c r="F5" s="634"/>
      <c r="G5" s="406"/>
    </row>
    <row r="6" spans="1:7" ht="30.75" customHeight="1" thickTop="1" x14ac:dyDescent="0.25">
      <c r="A6" s="400">
        <v>2</v>
      </c>
      <c r="B6" s="401" t="s">
        <v>1223</v>
      </c>
      <c r="C6" s="405">
        <v>175</v>
      </c>
      <c r="D6" s="405">
        <v>425</v>
      </c>
      <c r="E6" s="631">
        <f>C6+D6</f>
        <v>600</v>
      </c>
      <c r="F6" s="404"/>
    </row>
    <row r="7" spans="1:7" ht="31.5" customHeight="1" thickBot="1" x14ac:dyDescent="0.3">
      <c r="A7" s="246">
        <v>3</v>
      </c>
      <c r="B7" s="399" t="s">
        <v>1224</v>
      </c>
      <c r="C7" s="632">
        <f>IF(C6=0,0,+C5/C6)</f>
        <v>779.39714285714285</v>
      </c>
      <c r="D7" s="632">
        <f t="shared" ref="D7:E7" si="0">IF(D6=0,0,+D5/D6)</f>
        <v>741.44705882352946</v>
      </c>
      <c r="E7" s="633">
        <f t="shared" si="0"/>
        <v>752.51583333333338</v>
      </c>
    </row>
    <row r="8" spans="1:7" x14ac:dyDescent="0.25">
      <c r="A8" s="562" t="s">
        <v>1239</v>
      </c>
    </row>
    <row r="11" spans="1:7" ht="48.75" customHeight="1" x14ac:dyDescent="0.25">
      <c r="A11" s="834"/>
      <c r="B11" s="834"/>
    </row>
  </sheetData>
  <mergeCells count="3">
    <mergeCell ref="A1:E1"/>
    <mergeCell ref="A2:E2"/>
    <mergeCell ref="A11:B11"/>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H16"/>
  <sheetViews>
    <sheetView zoomScale="90" zoomScaleNormal="90" workbookViewId="0">
      <pane xSplit="2" ySplit="5" topLeftCell="C6" activePane="bottomRight" state="frozen"/>
      <selection pane="topRight" activeCell="C1" sqref="C1"/>
      <selection pane="bottomLeft" activeCell="A6" sqref="A6"/>
      <selection pane="bottomRight" activeCell="E11" sqref="E11"/>
    </sheetView>
  </sheetViews>
  <sheetFormatPr defaultRowHeight="15.75" x14ac:dyDescent="0.2"/>
  <cols>
    <col min="1" max="1" width="8.140625" style="18" customWidth="1"/>
    <col min="2" max="2" width="93.140625" style="64" customWidth="1"/>
    <col min="3" max="3" width="17.28515625" style="18" customWidth="1"/>
    <col min="4" max="4" width="17.140625" style="18" customWidth="1"/>
    <col min="5" max="5" width="15.7109375" style="18" customWidth="1"/>
    <col min="6" max="6" width="18" style="18" customWidth="1"/>
    <col min="7" max="7" width="7.5703125" style="18" customWidth="1"/>
    <col min="8" max="16384" width="9.140625" style="18"/>
  </cols>
  <sheetData>
    <row r="1" spans="1:8" ht="50.1" customHeight="1" thickBot="1" x14ac:dyDescent="0.25">
      <c r="A1" s="841" t="s">
        <v>999</v>
      </c>
      <c r="B1" s="842"/>
      <c r="C1" s="842"/>
      <c r="D1" s="842"/>
      <c r="E1" s="842"/>
      <c r="F1" s="843"/>
      <c r="G1" s="140"/>
      <c r="H1" s="23"/>
    </row>
    <row r="2" spans="1:8" ht="36.75" customHeight="1" x14ac:dyDescent="0.2">
      <c r="A2" s="787" t="s">
        <v>1231</v>
      </c>
      <c r="B2" s="852"/>
      <c r="C2" s="853" t="s">
        <v>769</v>
      </c>
      <c r="D2" s="853"/>
      <c r="E2" s="853"/>
      <c r="F2" s="854"/>
      <c r="G2" s="141"/>
    </row>
    <row r="3" spans="1:8" x14ac:dyDescent="0.2">
      <c r="A3" s="850" t="s">
        <v>180</v>
      </c>
      <c r="B3" s="848" t="s">
        <v>299</v>
      </c>
      <c r="C3" s="844">
        <v>2018</v>
      </c>
      <c r="D3" s="845"/>
      <c r="E3" s="846">
        <v>2019</v>
      </c>
      <c r="F3" s="847"/>
      <c r="G3" s="141"/>
    </row>
    <row r="4" spans="1:8" ht="69" customHeight="1" x14ac:dyDescent="0.2">
      <c r="A4" s="851"/>
      <c r="B4" s="849"/>
      <c r="C4" s="107" t="s">
        <v>707</v>
      </c>
      <c r="D4" s="107" t="s">
        <v>167</v>
      </c>
      <c r="E4" s="107" t="s">
        <v>707</v>
      </c>
      <c r="F4" s="28" t="s">
        <v>248</v>
      </c>
      <c r="G4" s="141"/>
    </row>
    <row r="5" spans="1:8" x14ac:dyDescent="0.2">
      <c r="A5" s="112"/>
      <c r="B5" s="82"/>
      <c r="C5" s="35" t="s">
        <v>257</v>
      </c>
      <c r="D5" s="35" t="s">
        <v>258</v>
      </c>
      <c r="E5" s="79" t="s">
        <v>259</v>
      </c>
      <c r="F5" s="89" t="s">
        <v>266</v>
      </c>
      <c r="G5" s="141"/>
    </row>
    <row r="6" spans="1:8" ht="38.25" customHeight="1" x14ac:dyDescent="0.2">
      <c r="A6" s="29">
        <v>1</v>
      </c>
      <c r="B6" s="83" t="s">
        <v>65</v>
      </c>
      <c r="C6" s="635">
        <v>346105</v>
      </c>
      <c r="D6" s="636" t="s">
        <v>285</v>
      </c>
      <c r="E6" s="635">
        <v>289820</v>
      </c>
      <c r="F6" s="637" t="s">
        <v>285</v>
      </c>
      <c r="G6" s="141"/>
    </row>
    <row r="7" spans="1:8" ht="38.25" customHeight="1" x14ac:dyDescent="0.2">
      <c r="A7" s="29">
        <f>A6+1</f>
        <v>2</v>
      </c>
      <c r="B7" s="83" t="s">
        <v>309</v>
      </c>
      <c r="C7" s="636" t="s">
        <v>285</v>
      </c>
      <c r="D7" s="627">
        <v>2019</v>
      </c>
      <c r="E7" s="636" t="s">
        <v>285</v>
      </c>
      <c r="F7" s="638">
        <v>1607</v>
      </c>
      <c r="G7" s="141"/>
    </row>
    <row r="8" spans="1:8" ht="38.25" customHeight="1" x14ac:dyDescent="0.2">
      <c r="A8" s="29">
        <f>A7+1</f>
        <v>3</v>
      </c>
      <c r="B8" s="83" t="s">
        <v>736</v>
      </c>
      <c r="C8" s="636" t="s">
        <v>285</v>
      </c>
      <c r="D8" s="627">
        <v>296</v>
      </c>
      <c r="E8" s="636" t="s">
        <v>285</v>
      </c>
      <c r="F8" s="638">
        <v>232</v>
      </c>
      <c r="G8" s="141"/>
    </row>
    <row r="9" spans="1:8" ht="35.25" customHeight="1" x14ac:dyDescent="0.2">
      <c r="A9" s="29">
        <f>A8+1</f>
        <v>4</v>
      </c>
      <c r="B9" s="61" t="s">
        <v>663</v>
      </c>
      <c r="C9" s="635">
        <v>96178.37</v>
      </c>
      <c r="D9" s="636" t="s">
        <v>285</v>
      </c>
      <c r="E9" s="639">
        <f>+C11</f>
        <v>79349.37</v>
      </c>
      <c r="F9" s="637" t="s">
        <v>285</v>
      </c>
      <c r="G9" s="141"/>
    </row>
    <row r="10" spans="1:8" ht="37.5" customHeight="1" x14ac:dyDescent="0.2">
      <c r="A10" s="29">
        <f>A9+1</f>
        <v>5</v>
      </c>
      <c r="B10" s="61" t="s">
        <v>733</v>
      </c>
      <c r="C10" s="635">
        <v>329276</v>
      </c>
      <c r="D10" s="636" t="s">
        <v>285</v>
      </c>
      <c r="E10" s="640">
        <v>301362</v>
      </c>
      <c r="F10" s="637" t="s">
        <v>285</v>
      </c>
      <c r="G10" s="141"/>
    </row>
    <row r="11" spans="1:8" ht="33" customHeight="1" x14ac:dyDescent="0.2">
      <c r="A11" s="29">
        <v>6</v>
      </c>
      <c r="B11" s="61" t="s">
        <v>222</v>
      </c>
      <c r="C11" s="135">
        <f>+C9+C10-C6</f>
        <v>79349.37</v>
      </c>
      <c r="D11" s="636" t="s">
        <v>285</v>
      </c>
      <c r="E11" s="639">
        <f>+E9+E10-E6</f>
        <v>90891.37</v>
      </c>
      <c r="F11" s="637" t="s">
        <v>285</v>
      </c>
      <c r="G11" s="141"/>
    </row>
    <row r="12" spans="1:8" ht="36" customHeight="1" thickBot="1" x14ac:dyDescent="0.25">
      <c r="A12" s="30">
        <v>7</v>
      </c>
      <c r="B12" s="73" t="s">
        <v>223</v>
      </c>
      <c r="C12" s="136">
        <f>IF(C6=0,0,C6/D7)</f>
        <v>171.42397226349678</v>
      </c>
      <c r="D12" s="641" t="s">
        <v>285</v>
      </c>
      <c r="E12" s="136">
        <f>IF(E6=0,0,E6/F7)</f>
        <v>180.34847542003735</v>
      </c>
      <c r="F12" s="642" t="s">
        <v>285</v>
      </c>
      <c r="G12" s="141"/>
    </row>
    <row r="13" spans="1:8" x14ac:dyDescent="0.2">
      <c r="B13" s="20"/>
      <c r="G13" s="141"/>
    </row>
    <row r="14" spans="1:8" x14ac:dyDescent="0.2">
      <c r="A14" s="835" t="s">
        <v>73</v>
      </c>
      <c r="B14" s="836"/>
      <c r="C14" s="836"/>
      <c r="D14" s="836"/>
      <c r="E14" s="836"/>
      <c r="F14" s="837"/>
      <c r="G14" s="141"/>
    </row>
    <row r="15" spans="1:8" x14ac:dyDescent="0.2">
      <c r="A15" s="838" t="s">
        <v>348</v>
      </c>
      <c r="B15" s="839"/>
      <c r="C15" s="839"/>
      <c r="D15" s="839"/>
      <c r="E15" s="839"/>
      <c r="F15" s="840"/>
      <c r="G15" s="141"/>
    </row>
    <row r="16" spans="1:8" x14ac:dyDescent="0.2">
      <c r="A16" s="562" t="s">
        <v>1240</v>
      </c>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13">
    <tabColor indexed="42"/>
    <pageSetUpPr fitToPage="1"/>
  </sheetPr>
  <dimension ref="A1:H23"/>
  <sheetViews>
    <sheetView zoomScaleNormal="100" workbookViewId="0">
      <pane xSplit="2" ySplit="5" topLeftCell="C6" activePane="bottomRight" state="frozen"/>
      <selection pane="topRight" activeCell="C1" sqref="C1"/>
      <selection pane="bottomLeft" activeCell="A6" sqref="A6"/>
      <selection pane="bottomRight" activeCell="I9" sqref="I9"/>
    </sheetView>
  </sheetViews>
  <sheetFormatPr defaultRowHeight="12.75" x14ac:dyDescent="0.2"/>
  <cols>
    <col min="1" max="1" width="8.28515625" style="81" customWidth="1"/>
    <col min="2" max="2" width="77.7109375" style="81" customWidth="1"/>
    <col min="3" max="3" width="17.7109375" style="81" customWidth="1"/>
    <col min="4" max="4" width="15.7109375" style="81" customWidth="1"/>
    <col min="5" max="6" width="14.7109375" style="81" customWidth="1"/>
    <col min="7" max="16384" width="9.140625" style="81"/>
  </cols>
  <sheetData>
    <row r="1" spans="1:8" ht="50.1" customHeight="1" x14ac:dyDescent="0.2">
      <c r="A1" s="859" t="s">
        <v>1000</v>
      </c>
      <c r="B1" s="860"/>
      <c r="C1" s="860"/>
      <c r="D1" s="860"/>
      <c r="E1" s="860"/>
      <c r="F1" s="861"/>
      <c r="H1" s="108"/>
    </row>
    <row r="2" spans="1:8" ht="33" customHeight="1" x14ac:dyDescent="0.2">
      <c r="A2" s="864" t="s">
        <v>1228</v>
      </c>
      <c r="B2" s="865"/>
      <c r="C2" s="865"/>
      <c r="D2" s="865"/>
      <c r="E2" s="865"/>
      <c r="F2" s="866"/>
    </row>
    <row r="3" spans="1:8" ht="18.75" customHeight="1" x14ac:dyDescent="0.2">
      <c r="A3" s="850" t="s">
        <v>180</v>
      </c>
      <c r="B3" s="816" t="s">
        <v>299</v>
      </c>
      <c r="C3" s="812" t="s">
        <v>740</v>
      </c>
      <c r="D3" s="812"/>
      <c r="E3" s="812" t="s">
        <v>321</v>
      </c>
      <c r="F3" s="863"/>
    </row>
    <row r="4" spans="1:8" ht="18.75" customHeight="1" x14ac:dyDescent="0.2">
      <c r="A4" s="862"/>
      <c r="B4" s="816"/>
      <c r="C4" s="88">
        <v>2018</v>
      </c>
      <c r="D4" s="88">
        <v>2019</v>
      </c>
      <c r="E4" s="14">
        <v>2018</v>
      </c>
      <c r="F4" s="28">
        <v>2019</v>
      </c>
    </row>
    <row r="5" spans="1:8" ht="15.75" x14ac:dyDescent="0.2">
      <c r="A5" s="29"/>
      <c r="B5" s="78"/>
      <c r="C5" s="24" t="s">
        <v>257</v>
      </c>
      <c r="D5" s="24" t="s">
        <v>258</v>
      </c>
      <c r="E5" s="35" t="s">
        <v>259</v>
      </c>
      <c r="F5" s="80" t="s">
        <v>266</v>
      </c>
    </row>
    <row r="6" spans="1:8" ht="31.5" x14ac:dyDescent="0.2">
      <c r="A6" s="29">
        <v>1</v>
      </c>
      <c r="B6" s="44" t="s">
        <v>669</v>
      </c>
      <c r="C6" s="74" t="s">
        <v>285</v>
      </c>
      <c r="D6" s="74" t="s">
        <v>285</v>
      </c>
      <c r="E6" s="569">
        <v>316</v>
      </c>
      <c r="F6" s="568">
        <v>316</v>
      </c>
    </row>
    <row r="7" spans="1:8" ht="37.5" x14ac:dyDescent="0.2">
      <c r="A7" s="29">
        <f>A6+1</f>
        <v>2</v>
      </c>
      <c r="B7" s="57" t="s">
        <v>310</v>
      </c>
      <c r="C7" s="74" t="s">
        <v>285</v>
      </c>
      <c r="D7" s="74" t="s">
        <v>285</v>
      </c>
      <c r="E7" s="644">
        <v>2616</v>
      </c>
      <c r="F7" s="645">
        <v>2654</v>
      </c>
    </row>
    <row r="8" spans="1:8" ht="15.75" x14ac:dyDescent="0.2">
      <c r="A8" s="29">
        <v>3</v>
      </c>
      <c r="B8" s="72" t="s">
        <v>246</v>
      </c>
      <c r="C8" s="74" t="s">
        <v>285</v>
      </c>
      <c r="D8" s="74" t="s">
        <v>285</v>
      </c>
      <c r="E8" s="646">
        <f>E7/12</f>
        <v>218</v>
      </c>
      <c r="F8" s="647">
        <f>F7/12</f>
        <v>221.16666666666666</v>
      </c>
    </row>
    <row r="9" spans="1:8" ht="31.5" x14ac:dyDescent="0.2">
      <c r="A9" s="29">
        <f t="shared" ref="A9:A18" si="0">A8+1</f>
        <v>4</v>
      </c>
      <c r="B9" s="57" t="s">
        <v>324</v>
      </c>
      <c r="C9" s="601">
        <v>220212</v>
      </c>
      <c r="D9" s="643">
        <v>236949</v>
      </c>
      <c r="E9" s="74" t="s">
        <v>285</v>
      </c>
      <c r="F9" s="75" t="s">
        <v>285</v>
      </c>
    </row>
    <row r="10" spans="1:8" ht="31.5" x14ac:dyDescent="0.2">
      <c r="A10" s="29">
        <f t="shared" si="0"/>
        <v>5</v>
      </c>
      <c r="B10" s="57" t="s">
        <v>341</v>
      </c>
      <c r="C10" s="601">
        <v>0</v>
      </c>
      <c r="D10" s="601">
        <v>0</v>
      </c>
      <c r="E10" s="601">
        <v>0</v>
      </c>
      <c r="F10" s="648">
        <v>0</v>
      </c>
    </row>
    <row r="11" spans="1:8" ht="31.5" x14ac:dyDescent="0.2">
      <c r="A11" s="29">
        <f t="shared" si="0"/>
        <v>6</v>
      </c>
      <c r="B11" s="288" t="s">
        <v>900</v>
      </c>
      <c r="C11" s="607">
        <v>181104</v>
      </c>
      <c r="D11" s="607">
        <v>182774.02</v>
      </c>
      <c r="E11" s="74" t="s">
        <v>285</v>
      </c>
      <c r="F11" s="75" t="s">
        <v>285</v>
      </c>
    </row>
    <row r="12" spans="1:8" ht="15.75" x14ac:dyDescent="0.2">
      <c r="A12" s="29">
        <f t="shared" si="0"/>
        <v>7</v>
      </c>
      <c r="B12" s="57" t="s">
        <v>322</v>
      </c>
      <c r="C12" s="601">
        <v>56729.91</v>
      </c>
      <c r="D12" s="601">
        <v>55650.91</v>
      </c>
      <c r="E12" s="74" t="s">
        <v>285</v>
      </c>
      <c r="F12" s="75" t="s">
        <v>285</v>
      </c>
    </row>
    <row r="13" spans="1:8" ht="15.75" x14ac:dyDescent="0.2">
      <c r="A13" s="29">
        <f t="shared" si="0"/>
        <v>8</v>
      </c>
      <c r="B13" s="57" t="s">
        <v>342</v>
      </c>
      <c r="C13" s="55">
        <f>SUM(C9:C12)</f>
        <v>458045.91000000003</v>
      </c>
      <c r="D13" s="55">
        <f>SUM(D9:D12)</f>
        <v>475373.93000000005</v>
      </c>
      <c r="E13" s="74" t="s">
        <v>285</v>
      </c>
      <c r="F13" s="75" t="s">
        <v>285</v>
      </c>
    </row>
    <row r="14" spans="1:8" ht="15.75" x14ac:dyDescent="0.2">
      <c r="A14" s="29">
        <f t="shared" si="0"/>
        <v>9</v>
      </c>
      <c r="B14" s="57" t="s">
        <v>343</v>
      </c>
      <c r="C14" s="55">
        <f>C15+C16</f>
        <v>423056.5</v>
      </c>
      <c r="D14" s="55">
        <f>D15+D16</f>
        <v>437623.82</v>
      </c>
      <c r="E14" s="74" t="s">
        <v>285</v>
      </c>
      <c r="F14" s="75" t="s">
        <v>285</v>
      </c>
    </row>
    <row r="15" spans="1:8" ht="15.75" x14ac:dyDescent="0.2">
      <c r="A15" s="29">
        <f t="shared" si="0"/>
        <v>10</v>
      </c>
      <c r="B15" s="45" t="s">
        <v>52</v>
      </c>
      <c r="C15" s="601">
        <v>185251.43</v>
      </c>
      <c r="D15" s="601">
        <v>230274.26</v>
      </c>
      <c r="E15" s="74" t="s">
        <v>285</v>
      </c>
      <c r="F15" s="75" t="s">
        <v>285</v>
      </c>
    </row>
    <row r="16" spans="1:8" ht="15.75" x14ac:dyDescent="0.2">
      <c r="A16" s="29">
        <f t="shared" si="0"/>
        <v>11</v>
      </c>
      <c r="B16" s="45" t="s">
        <v>53</v>
      </c>
      <c r="C16" s="601">
        <v>237805.07</v>
      </c>
      <c r="D16" s="601">
        <v>207349.56</v>
      </c>
      <c r="E16" s="74" t="s">
        <v>285</v>
      </c>
      <c r="F16" s="75" t="s">
        <v>285</v>
      </c>
    </row>
    <row r="17" spans="1:6" ht="31.5" x14ac:dyDescent="0.2">
      <c r="A17" s="29">
        <f t="shared" si="0"/>
        <v>12</v>
      </c>
      <c r="B17" s="57" t="s">
        <v>344</v>
      </c>
      <c r="C17" s="55">
        <f>+C13-C14</f>
        <v>34989.410000000033</v>
      </c>
      <c r="D17" s="55">
        <f>+D13-D14</f>
        <v>37750.110000000044</v>
      </c>
      <c r="E17" s="74" t="s">
        <v>285</v>
      </c>
      <c r="F17" s="75" t="s">
        <v>285</v>
      </c>
    </row>
    <row r="18" spans="1:6" ht="16.5" thickBot="1" x14ac:dyDescent="0.25">
      <c r="A18" s="30">
        <f t="shared" si="0"/>
        <v>13</v>
      </c>
      <c r="B18" s="86" t="s">
        <v>345</v>
      </c>
      <c r="C18" s="56">
        <f>IF(E8=0,0,C14/E8)</f>
        <v>1940.6261467889908</v>
      </c>
      <c r="D18" s="56">
        <f>IF(F8=0,0,D14/F8)</f>
        <v>1978.7060437076113</v>
      </c>
      <c r="E18" s="76" t="s">
        <v>285</v>
      </c>
      <c r="F18" s="77" t="s">
        <v>285</v>
      </c>
    </row>
    <row r="20" spans="1:6" ht="15" x14ac:dyDescent="0.2">
      <c r="A20" s="835" t="s">
        <v>323</v>
      </c>
      <c r="B20" s="836"/>
      <c r="C20" s="836"/>
      <c r="D20" s="836"/>
      <c r="E20" s="836"/>
      <c r="F20" s="837"/>
    </row>
    <row r="21" spans="1:6" ht="35.25" customHeight="1" x14ac:dyDescent="0.2">
      <c r="A21" s="856" t="s">
        <v>78</v>
      </c>
      <c r="B21" s="857"/>
      <c r="C21" s="857"/>
      <c r="D21" s="857"/>
      <c r="E21" s="857"/>
      <c r="F21" s="858"/>
    </row>
    <row r="23" spans="1:6" ht="60" customHeight="1" x14ac:dyDescent="0.2">
      <c r="A23" s="855" t="s">
        <v>1293</v>
      </c>
      <c r="B23" s="855"/>
      <c r="C23" s="855"/>
      <c r="D23" s="855"/>
      <c r="E23" s="855"/>
      <c r="F23" s="855"/>
    </row>
  </sheetData>
  <mergeCells count="9">
    <mergeCell ref="A23:F23"/>
    <mergeCell ref="A21:F21"/>
    <mergeCell ref="A1:F1"/>
    <mergeCell ref="A3:A4"/>
    <mergeCell ref="B3:B4"/>
    <mergeCell ref="C3:D3"/>
    <mergeCell ref="E3:F3"/>
    <mergeCell ref="A2:F2"/>
    <mergeCell ref="A20:F20"/>
  </mergeCells>
  <phoneticPr fontId="7" type="noConversion"/>
  <pageMargins left="0.66" right="0.45" top="0.98425196850393704" bottom="0.77"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sheetPr>
  <dimension ref="A1:K29"/>
  <sheetViews>
    <sheetView zoomScaleNormal="100" workbookViewId="0">
      <pane xSplit="2" ySplit="4" topLeftCell="C5" activePane="bottomRight" state="frozen"/>
      <selection pane="topRight" activeCell="C1" sqref="C1"/>
      <selection pane="bottomLeft" activeCell="A5" sqref="A5"/>
      <selection pane="bottomRight" activeCell="F16" sqref="F16"/>
    </sheetView>
  </sheetViews>
  <sheetFormatPr defaultRowHeight="15.75" x14ac:dyDescent="0.25"/>
  <cols>
    <col min="1" max="1" width="8.140625" style="212" customWidth="1"/>
    <col min="2" max="2" width="94" style="234" customWidth="1"/>
    <col min="3" max="3" width="18.7109375" style="212" customWidth="1"/>
    <col min="4" max="4" width="18.5703125" style="212" customWidth="1"/>
    <col min="5" max="5" width="11.42578125" style="213" customWidth="1"/>
    <col min="6" max="16384" width="9.140625" style="212"/>
  </cols>
  <sheetData>
    <row r="1" spans="1:11" ht="50.1" customHeight="1" thickBot="1" x14ac:dyDescent="0.3">
      <c r="A1" s="870" t="s">
        <v>1001</v>
      </c>
      <c r="B1" s="871"/>
      <c r="C1" s="871"/>
      <c r="D1" s="872"/>
      <c r="E1" s="211"/>
    </row>
    <row r="2" spans="1:11" ht="29.25" customHeight="1" x14ac:dyDescent="0.25">
      <c r="A2" s="873" t="s">
        <v>1229</v>
      </c>
      <c r="B2" s="874"/>
      <c r="C2" s="874"/>
      <c r="D2" s="875"/>
    </row>
    <row r="3" spans="1:11" ht="33" customHeight="1" x14ac:dyDescent="0.25">
      <c r="A3" s="214" t="s">
        <v>180</v>
      </c>
      <c r="B3" s="215" t="s">
        <v>299</v>
      </c>
      <c r="C3" s="216">
        <v>2018</v>
      </c>
      <c r="D3" s="217">
        <v>2019</v>
      </c>
    </row>
    <row r="4" spans="1:11" x14ac:dyDescent="0.25">
      <c r="A4" s="218"/>
      <c r="B4" s="219"/>
      <c r="C4" s="220" t="s">
        <v>257</v>
      </c>
      <c r="D4" s="243" t="s">
        <v>258</v>
      </c>
    </row>
    <row r="5" spans="1:11" ht="18.75" x14ac:dyDescent="0.25">
      <c r="A5" s="221">
        <v>1</v>
      </c>
      <c r="B5" s="222" t="s">
        <v>250</v>
      </c>
      <c r="C5" s="649">
        <f>+C6+C9</f>
        <v>73941.95</v>
      </c>
      <c r="D5" s="650">
        <f>D6+D9</f>
        <v>101647.8</v>
      </c>
    </row>
    <row r="6" spans="1:11" ht="18.75" customHeight="1" x14ac:dyDescent="0.25">
      <c r="A6" s="221">
        <f t="shared" ref="A6:A13" si="0">A5+1</f>
        <v>2</v>
      </c>
      <c r="B6" s="222" t="s">
        <v>328</v>
      </c>
      <c r="C6" s="649">
        <f>+C7+C8</f>
        <v>46405.95</v>
      </c>
      <c r="D6" s="650">
        <f>+D7+D8</f>
        <v>57118.9</v>
      </c>
    </row>
    <row r="7" spans="1:11" x14ac:dyDescent="0.25">
      <c r="A7" s="221">
        <f t="shared" si="0"/>
        <v>3</v>
      </c>
      <c r="B7" s="223" t="s">
        <v>326</v>
      </c>
      <c r="C7" s="651">
        <v>46405.95</v>
      </c>
      <c r="D7" s="652">
        <v>57118.9</v>
      </c>
    </row>
    <row r="8" spans="1:11" x14ac:dyDescent="0.25">
      <c r="A8" s="221">
        <f t="shared" si="0"/>
        <v>4</v>
      </c>
      <c r="B8" s="223" t="s">
        <v>327</v>
      </c>
      <c r="C8" s="651">
        <v>0</v>
      </c>
      <c r="D8" s="652">
        <v>0</v>
      </c>
    </row>
    <row r="9" spans="1:11" x14ac:dyDescent="0.25">
      <c r="A9" s="221">
        <f t="shared" si="0"/>
        <v>5</v>
      </c>
      <c r="B9" s="222" t="s">
        <v>224</v>
      </c>
      <c r="C9" s="653">
        <f>+C10+C11-C12</f>
        <v>27536</v>
      </c>
      <c r="D9" s="654">
        <f>+D10+D11-D12</f>
        <v>44528.9</v>
      </c>
    </row>
    <row r="10" spans="1:11" ht="19.5" customHeight="1" x14ac:dyDescent="0.25">
      <c r="A10" s="221">
        <f t="shared" si="0"/>
        <v>6</v>
      </c>
      <c r="B10" s="223" t="s">
        <v>169</v>
      </c>
      <c r="C10" s="651">
        <v>17323.330000000002</v>
      </c>
      <c r="D10" s="654">
        <f>+C12</f>
        <v>4787.3300000000017</v>
      </c>
    </row>
    <row r="11" spans="1:11" x14ac:dyDescent="0.25">
      <c r="A11" s="221">
        <f t="shared" si="0"/>
        <v>7</v>
      </c>
      <c r="B11" s="223" t="s">
        <v>197</v>
      </c>
      <c r="C11" s="651">
        <v>15000</v>
      </c>
      <c r="D11" s="655">
        <v>77205</v>
      </c>
    </row>
    <row r="12" spans="1:11" x14ac:dyDescent="0.25">
      <c r="A12" s="221">
        <f t="shared" si="0"/>
        <v>8</v>
      </c>
      <c r="B12" s="223" t="s">
        <v>713</v>
      </c>
      <c r="C12" s="653">
        <f>C10+C11-C20</f>
        <v>4787.3300000000017</v>
      </c>
      <c r="D12" s="654">
        <f>D10+D11-D20</f>
        <v>37463.43</v>
      </c>
    </row>
    <row r="13" spans="1:11" ht="30" customHeight="1" x14ac:dyDescent="0.25">
      <c r="A13" s="221">
        <f t="shared" si="0"/>
        <v>9</v>
      </c>
      <c r="B13" s="222" t="s">
        <v>714</v>
      </c>
      <c r="C13" s="656">
        <v>73941.95</v>
      </c>
      <c r="D13" s="657">
        <v>101647.8</v>
      </c>
    </row>
    <row r="14" spans="1:11" x14ac:dyDescent="0.25">
      <c r="A14" s="221"/>
      <c r="B14" s="244" t="s">
        <v>274</v>
      </c>
      <c r="C14" s="658"/>
      <c r="D14" s="659"/>
      <c r="E14" s="224"/>
      <c r="F14" s="225"/>
      <c r="G14" s="225"/>
      <c r="H14" s="225"/>
      <c r="I14" s="225"/>
      <c r="J14" s="225"/>
      <c r="K14" s="225"/>
    </row>
    <row r="15" spans="1:11" ht="18.75" x14ac:dyDescent="0.25">
      <c r="A15" s="221">
        <f>A13+1</f>
        <v>10</v>
      </c>
      <c r="B15" s="245" t="s">
        <v>329</v>
      </c>
      <c r="C15" s="651">
        <v>73941.95</v>
      </c>
      <c r="D15" s="655">
        <v>101647.8</v>
      </c>
    </row>
    <row r="16" spans="1:11" ht="30.75" customHeight="1" x14ac:dyDescent="0.25">
      <c r="A16" s="221">
        <f t="shared" ref="A16:A21" si="1">+A15+1</f>
        <v>11</v>
      </c>
      <c r="B16" s="222" t="s">
        <v>715</v>
      </c>
      <c r="C16" s="649">
        <f>C5-C13</f>
        <v>0</v>
      </c>
      <c r="D16" s="650">
        <f>D5-D13</f>
        <v>0</v>
      </c>
    </row>
    <row r="17" spans="1:6" ht="18.75" x14ac:dyDescent="0.25">
      <c r="A17" s="221">
        <f t="shared" si="1"/>
        <v>12</v>
      </c>
      <c r="B17" s="222" t="s">
        <v>716</v>
      </c>
      <c r="C17" s="649">
        <f>C18+C19</f>
        <v>27536</v>
      </c>
      <c r="D17" s="650">
        <f>D18+D19</f>
        <v>34253</v>
      </c>
    </row>
    <row r="18" spans="1:6" x14ac:dyDescent="0.25">
      <c r="A18" s="257">
        <f t="shared" si="1"/>
        <v>13</v>
      </c>
      <c r="B18" s="226" t="s">
        <v>821</v>
      </c>
      <c r="C18" s="660">
        <v>27474</v>
      </c>
      <c r="D18" s="661">
        <v>33473</v>
      </c>
    </row>
    <row r="19" spans="1:6" ht="18.75" x14ac:dyDescent="0.25">
      <c r="A19" s="257">
        <f>+A18+1</f>
        <v>14</v>
      </c>
      <c r="B19" s="226" t="s">
        <v>717</v>
      </c>
      <c r="C19" s="660">
        <v>62</v>
      </c>
      <c r="D19" s="661">
        <v>780</v>
      </c>
    </row>
    <row r="20" spans="1:6" x14ac:dyDescent="0.25">
      <c r="A20" s="257">
        <f>+A19+1</f>
        <v>15</v>
      </c>
      <c r="B20" s="222" t="s">
        <v>729</v>
      </c>
      <c r="C20" s="649">
        <f>(C18*1 +C19*1)</f>
        <v>27536</v>
      </c>
      <c r="D20" s="650">
        <f>(D18*1.3+D19*1.3)</f>
        <v>44528.9</v>
      </c>
    </row>
    <row r="21" spans="1:6" ht="16.5" thickBot="1" x14ac:dyDescent="0.3">
      <c r="A21" s="258">
        <f t="shared" si="1"/>
        <v>16</v>
      </c>
      <c r="B21" s="227" t="s">
        <v>739</v>
      </c>
      <c r="C21" s="662">
        <f>IF(C18=0,0,C15/C18)</f>
        <v>2.6913427240299921</v>
      </c>
      <c r="D21" s="663">
        <f>IF(D18=0,0,D15/D18)</f>
        <v>3.0367101843276672</v>
      </c>
    </row>
    <row r="22" spans="1:6" s="225" customFormat="1" x14ac:dyDescent="0.25">
      <c r="A22" s="228"/>
      <c r="B22" s="229"/>
      <c r="C22" s="230"/>
      <c r="D22" s="230"/>
      <c r="E22" s="213"/>
      <c r="F22" s="212"/>
    </row>
    <row r="23" spans="1:6" s="232" customFormat="1" x14ac:dyDescent="0.25">
      <c r="A23" s="876" t="s">
        <v>325</v>
      </c>
      <c r="B23" s="877"/>
      <c r="C23" s="877"/>
      <c r="D23" s="878"/>
      <c r="E23" s="231"/>
    </row>
    <row r="24" spans="1:6" s="232" customFormat="1" x14ac:dyDescent="0.25">
      <c r="A24" s="879" t="s">
        <v>656</v>
      </c>
      <c r="B24" s="880"/>
      <c r="C24" s="880"/>
      <c r="D24" s="881"/>
      <c r="E24" s="231"/>
    </row>
    <row r="25" spans="1:6" s="232" customFormat="1" x14ac:dyDescent="0.25">
      <c r="A25" s="882" t="s">
        <v>820</v>
      </c>
      <c r="B25" s="883"/>
      <c r="C25" s="883"/>
      <c r="D25" s="884"/>
      <c r="E25" s="231"/>
    </row>
    <row r="26" spans="1:6" s="232" customFormat="1" x14ac:dyDescent="0.25">
      <c r="A26" s="867" t="s">
        <v>661</v>
      </c>
      <c r="B26" s="868"/>
      <c r="C26" s="868"/>
      <c r="D26" s="869"/>
      <c r="E26" s="231"/>
    </row>
    <row r="27" spans="1:6" s="232" customFormat="1" x14ac:dyDescent="0.25">
      <c r="A27" s="562" t="s">
        <v>1241</v>
      </c>
      <c r="B27" s="562"/>
      <c r="C27" s="562"/>
      <c r="D27" s="562"/>
      <c r="E27" s="231"/>
    </row>
    <row r="28" spans="1:6" s="232" customFormat="1" x14ac:dyDescent="0.25">
      <c r="B28" s="233"/>
      <c r="E28" s="231"/>
    </row>
    <row r="29" spans="1:6" s="232" customFormat="1" x14ac:dyDescent="0.25">
      <c r="B29" s="233"/>
      <c r="E29" s="231"/>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árok15">
    <tabColor indexed="42"/>
    <pageSetUpPr fitToPage="1"/>
  </sheetPr>
  <dimension ref="A1:I24"/>
  <sheetViews>
    <sheetView zoomScale="90" zoomScaleNormal="90" workbookViewId="0">
      <pane xSplit="2" ySplit="5" topLeftCell="C6" activePane="bottomRight" state="frozen"/>
      <selection pane="topRight" activeCell="C1" sqref="C1"/>
      <selection pane="bottomLeft" activeCell="A6" sqref="A6"/>
      <selection pane="bottomRight" activeCell="D16" sqref="D16"/>
    </sheetView>
  </sheetViews>
  <sheetFormatPr defaultRowHeight="15.75" x14ac:dyDescent="0.25"/>
  <cols>
    <col min="1" max="1" width="9.140625" style="2"/>
    <col min="2" max="2" width="88.7109375" style="8" customWidth="1"/>
    <col min="3" max="3" width="23.42578125" style="2" customWidth="1"/>
    <col min="4" max="4" width="24.42578125" style="2" customWidth="1"/>
    <col min="5" max="5" width="15.28515625" style="183" bestFit="1" customWidth="1"/>
    <col min="6" max="6" width="9.140625" style="183"/>
    <col min="7" max="16384" width="9.140625" style="2"/>
  </cols>
  <sheetData>
    <row r="1" spans="1:6" ht="50.1" customHeight="1" thickBot="1" x14ac:dyDescent="0.3">
      <c r="A1" s="885" t="s">
        <v>1002</v>
      </c>
      <c r="B1" s="886"/>
      <c r="C1" s="886"/>
      <c r="D1" s="887"/>
    </row>
    <row r="2" spans="1:6" ht="27.75" customHeight="1" x14ac:dyDescent="0.25">
      <c r="A2" s="758" t="s">
        <v>1229</v>
      </c>
      <c r="B2" s="759"/>
      <c r="C2" s="759"/>
      <c r="D2" s="760"/>
    </row>
    <row r="3" spans="1:6" ht="18.75" customHeight="1" x14ac:dyDescent="0.25">
      <c r="A3" s="776" t="s">
        <v>180</v>
      </c>
      <c r="B3" s="888" t="s">
        <v>299</v>
      </c>
      <c r="C3" s="889" t="s">
        <v>278</v>
      </c>
      <c r="D3" s="890"/>
    </row>
    <row r="4" spans="1:6" s="5" customFormat="1" ht="19.5" customHeight="1" x14ac:dyDescent="0.2">
      <c r="A4" s="776"/>
      <c r="B4" s="888"/>
      <c r="C4" s="16">
        <v>2018</v>
      </c>
      <c r="D4" s="15">
        <v>2019</v>
      </c>
      <c r="E4" s="184"/>
      <c r="F4" s="184"/>
    </row>
    <row r="5" spans="1:6" s="5" customFormat="1" x14ac:dyDescent="0.2">
      <c r="A5" s="29"/>
      <c r="B5" s="27"/>
      <c r="C5" s="16" t="s">
        <v>257</v>
      </c>
      <c r="D5" s="15" t="s">
        <v>258</v>
      </c>
      <c r="E5" s="184"/>
      <c r="F5" s="184"/>
    </row>
    <row r="6" spans="1:6" s="5" customFormat="1" x14ac:dyDescent="0.2">
      <c r="A6" s="96">
        <v>1</v>
      </c>
      <c r="B6" s="53" t="s">
        <v>189</v>
      </c>
      <c r="C6" s="664">
        <v>47005.38</v>
      </c>
      <c r="D6" s="665">
        <v>386382.65</v>
      </c>
      <c r="E6" s="184"/>
      <c r="F6" s="184"/>
    </row>
    <row r="7" spans="1:6" s="5" customFormat="1" x14ac:dyDescent="0.2">
      <c r="A7" s="96">
        <f t="shared" ref="A7:A20" si="0">A6+1</f>
        <v>2</v>
      </c>
      <c r="B7" s="44" t="s">
        <v>152</v>
      </c>
      <c r="C7" s="599">
        <f>SUM(C8:C13)</f>
        <v>447085.67000000004</v>
      </c>
      <c r="D7" s="600">
        <f>SUM(D8:D13)</f>
        <v>365492.93000000005</v>
      </c>
      <c r="E7" s="184"/>
      <c r="F7" s="184"/>
    </row>
    <row r="8" spans="1:6" s="5" customFormat="1" ht="18.75" x14ac:dyDescent="0.2">
      <c r="A8" s="96">
        <f t="shared" si="0"/>
        <v>3</v>
      </c>
      <c r="B8" s="54" t="s">
        <v>351</v>
      </c>
      <c r="C8" s="607">
        <v>185496.35</v>
      </c>
      <c r="D8" s="666">
        <v>87558.1</v>
      </c>
      <c r="E8" s="184"/>
      <c r="F8" s="184"/>
    </row>
    <row r="9" spans="1:6" s="5" customFormat="1" x14ac:dyDescent="0.2">
      <c r="A9" s="96">
        <f t="shared" si="0"/>
        <v>4</v>
      </c>
      <c r="B9" s="54" t="s">
        <v>1294</v>
      </c>
      <c r="C9" s="607">
        <v>261589.32</v>
      </c>
      <c r="D9" s="666">
        <v>277934.83</v>
      </c>
      <c r="E9" s="184"/>
      <c r="F9" s="184"/>
    </row>
    <row r="10" spans="1:6" s="5" customFormat="1" x14ac:dyDescent="0.2">
      <c r="A10" s="96">
        <f t="shared" si="0"/>
        <v>5</v>
      </c>
      <c r="B10" s="54" t="s">
        <v>858</v>
      </c>
      <c r="C10" s="607">
        <v>0</v>
      </c>
      <c r="D10" s="666">
        <v>0</v>
      </c>
      <c r="E10" s="184"/>
      <c r="F10" s="184"/>
    </row>
    <row r="11" spans="1:6" s="5" customFormat="1" x14ac:dyDescent="0.2">
      <c r="A11" s="96">
        <f t="shared" si="0"/>
        <v>6</v>
      </c>
      <c r="B11" s="54" t="s">
        <v>352</v>
      </c>
      <c r="C11" s="607">
        <v>0</v>
      </c>
      <c r="D11" s="666">
        <v>0</v>
      </c>
      <c r="E11" s="184"/>
      <c r="F11" s="184"/>
    </row>
    <row r="12" spans="1:6" s="5" customFormat="1" x14ac:dyDescent="0.2">
      <c r="A12" s="96">
        <f t="shared" si="0"/>
        <v>7</v>
      </c>
      <c r="B12" s="54" t="s">
        <v>353</v>
      </c>
      <c r="C12" s="607">
        <v>0</v>
      </c>
      <c r="D12" s="666">
        <v>0</v>
      </c>
      <c r="E12" s="184"/>
      <c r="F12" s="184"/>
    </row>
    <row r="13" spans="1:6" s="5" customFormat="1" ht="19.5" customHeight="1" x14ac:dyDescent="0.2">
      <c r="A13" s="96">
        <f t="shared" si="0"/>
        <v>8</v>
      </c>
      <c r="B13" s="54" t="s">
        <v>354</v>
      </c>
      <c r="C13" s="607">
        <v>0</v>
      </c>
      <c r="D13" s="666">
        <v>0</v>
      </c>
      <c r="E13" s="184"/>
      <c r="F13" s="184"/>
    </row>
    <row r="14" spans="1:6" s="5" customFormat="1" ht="21.75" customHeight="1" x14ac:dyDescent="0.2">
      <c r="A14" s="96">
        <f t="shared" si="0"/>
        <v>9</v>
      </c>
      <c r="B14" s="44" t="s">
        <v>50</v>
      </c>
      <c r="C14" s="599">
        <f>C6+C7</f>
        <v>494091.05000000005</v>
      </c>
      <c r="D14" s="600">
        <f>D6+D7</f>
        <v>751875.58000000007</v>
      </c>
      <c r="E14" s="184"/>
      <c r="F14" s="184"/>
    </row>
    <row r="15" spans="1:6" s="5" customFormat="1" ht="27" customHeight="1" x14ac:dyDescent="0.2">
      <c r="A15" s="96">
        <f t="shared" si="0"/>
        <v>10</v>
      </c>
      <c r="B15" s="44" t="s">
        <v>1116</v>
      </c>
      <c r="C15" s="664">
        <v>300000</v>
      </c>
      <c r="D15" s="664">
        <v>250000</v>
      </c>
      <c r="E15" s="482" t="s">
        <v>1117</v>
      </c>
      <c r="F15" s="484"/>
    </row>
    <row r="16" spans="1:6" s="5" customFormat="1" ht="31.5" x14ac:dyDescent="0.2">
      <c r="A16" s="120" t="s">
        <v>676</v>
      </c>
      <c r="B16" s="57" t="s">
        <v>987</v>
      </c>
      <c r="C16" s="664">
        <v>0</v>
      </c>
      <c r="D16" s="665">
        <v>0</v>
      </c>
      <c r="E16" s="464"/>
      <c r="F16" s="184"/>
    </row>
    <row r="17" spans="1:9" s="5" customFormat="1" ht="28.5" customHeight="1" x14ac:dyDescent="0.2">
      <c r="A17" s="96">
        <f>A15+1</f>
        <v>11</v>
      </c>
      <c r="B17" s="44" t="s">
        <v>746</v>
      </c>
      <c r="C17" s="664">
        <v>130000</v>
      </c>
      <c r="D17" s="665">
        <v>413800</v>
      </c>
      <c r="E17" s="184"/>
      <c r="F17" s="184"/>
    </row>
    <row r="18" spans="1:9" s="5" customFormat="1" ht="23.25" customHeight="1" x14ac:dyDescent="0.2">
      <c r="A18" s="96">
        <f t="shared" si="0"/>
        <v>12</v>
      </c>
      <c r="B18" s="44" t="s">
        <v>236</v>
      </c>
      <c r="C18" s="664">
        <v>0</v>
      </c>
      <c r="D18" s="665">
        <v>0</v>
      </c>
      <c r="E18" s="184"/>
      <c r="F18" s="184"/>
    </row>
    <row r="19" spans="1:9" s="5" customFormat="1" ht="33" customHeight="1" x14ac:dyDescent="0.2">
      <c r="A19" s="96">
        <f t="shared" si="0"/>
        <v>13</v>
      </c>
      <c r="B19" s="44" t="s">
        <v>747</v>
      </c>
      <c r="C19" s="664">
        <v>0</v>
      </c>
      <c r="D19" s="665">
        <v>0</v>
      </c>
      <c r="E19" s="184"/>
      <c r="F19" s="184"/>
    </row>
    <row r="20" spans="1:9" s="5" customFormat="1" ht="21" customHeight="1" thickBot="1" x14ac:dyDescent="0.25">
      <c r="A20" s="97">
        <f t="shared" si="0"/>
        <v>14</v>
      </c>
      <c r="B20" s="46" t="s">
        <v>80</v>
      </c>
      <c r="C20" s="608">
        <f>SUM(C14:C19)</f>
        <v>924091.05</v>
      </c>
      <c r="D20" s="605">
        <f>SUM(D14:D19)</f>
        <v>1415675.58</v>
      </c>
      <c r="E20" s="184"/>
      <c r="F20" s="184"/>
    </row>
    <row r="21" spans="1:9" ht="9" customHeight="1" x14ac:dyDescent="0.25"/>
    <row r="22" spans="1:9" ht="18" customHeight="1" x14ac:dyDescent="0.25">
      <c r="A22" s="835" t="s">
        <v>84</v>
      </c>
      <c r="B22" s="836"/>
      <c r="C22" s="836"/>
      <c r="D22" s="837"/>
    </row>
    <row r="23" spans="1:9" x14ac:dyDescent="0.25">
      <c r="A23" s="856" t="s">
        <v>18</v>
      </c>
      <c r="B23" s="857"/>
      <c r="C23" s="857"/>
      <c r="D23" s="858"/>
      <c r="E23" s="184"/>
      <c r="F23" s="184"/>
      <c r="G23" s="129"/>
      <c r="H23" s="129"/>
      <c r="I23" s="129"/>
    </row>
    <row r="24" spans="1:9" x14ac:dyDescent="0.25">
      <c r="A24" s="492" t="s">
        <v>988</v>
      </c>
      <c r="B24" s="493" t="s">
        <v>1118</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6">
    <tabColor indexed="42"/>
    <pageSetUpPr fitToPage="1"/>
  </sheetPr>
  <dimension ref="A1:J83"/>
  <sheetViews>
    <sheetView zoomScale="90" zoomScaleNormal="90" workbookViewId="0">
      <pane xSplit="2" ySplit="5" topLeftCell="C6" activePane="bottomRight" state="frozen"/>
      <selection pane="topRight" activeCell="C1" sqref="C1"/>
      <selection pane="bottomLeft" activeCell="A6" sqref="A6"/>
      <selection pane="bottomRight" activeCell="L14" sqref="L14"/>
    </sheetView>
  </sheetViews>
  <sheetFormatPr defaultRowHeight="15.75" x14ac:dyDescent="0.25"/>
  <cols>
    <col min="1" max="1" width="7.42578125" style="2" customWidth="1"/>
    <col min="2" max="2" width="51.5703125" style="8" customWidth="1"/>
    <col min="3" max="3" width="22.28515625" style="8"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8.28515625" style="2" customWidth="1"/>
    <col min="10" max="10" width="13.28515625" style="2" customWidth="1"/>
    <col min="11" max="13" width="9.140625" style="2"/>
    <col min="14" max="14" width="11.5703125" style="2" customWidth="1"/>
    <col min="15" max="16384" width="9.140625" style="2"/>
  </cols>
  <sheetData>
    <row r="1" spans="1:10" ht="35.1" customHeight="1" thickBot="1" x14ac:dyDescent="0.3">
      <c r="A1" s="894" t="s">
        <v>1003</v>
      </c>
      <c r="B1" s="895"/>
      <c r="C1" s="895"/>
      <c r="D1" s="895"/>
      <c r="E1" s="895"/>
      <c r="F1" s="895"/>
      <c r="G1" s="895"/>
      <c r="H1" s="895"/>
      <c r="I1" s="896"/>
    </row>
    <row r="2" spans="1:10" ht="35.1" customHeight="1" x14ac:dyDescent="0.25">
      <c r="A2" s="787" t="s">
        <v>1228</v>
      </c>
      <c r="B2" s="788"/>
      <c r="C2" s="788"/>
      <c r="D2" s="788"/>
      <c r="E2" s="788"/>
      <c r="F2" s="788"/>
      <c r="G2" s="788"/>
      <c r="H2" s="788"/>
      <c r="I2" s="789"/>
    </row>
    <row r="3" spans="1:10" s="5" customFormat="1" ht="35.25" customHeight="1" x14ac:dyDescent="0.2">
      <c r="A3" s="851" t="s">
        <v>180</v>
      </c>
      <c r="B3" s="778" t="s">
        <v>299</v>
      </c>
      <c r="C3" s="899" t="s">
        <v>1216</v>
      </c>
      <c r="D3" s="821" t="s">
        <v>1008</v>
      </c>
      <c r="E3" s="821" t="s">
        <v>1004</v>
      </c>
      <c r="F3" s="821" t="s">
        <v>1124</v>
      </c>
      <c r="G3" s="897" t="s">
        <v>204</v>
      </c>
      <c r="H3" s="897" t="s">
        <v>1009</v>
      </c>
      <c r="I3" s="892" t="s">
        <v>205</v>
      </c>
    </row>
    <row r="4" spans="1:10" s="5" customFormat="1" ht="72" customHeight="1" x14ac:dyDescent="0.2">
      <c r="A4" s="776"/>
      <c r="B4" s="816"/>
      <c r="C4" s="900"/>
      <c r="D4" s="822"/>
      <c r="E4" s="822"/>
      <c r="F4" s="822"/>
      <c r="G4" s="898"/>
      <c r="H4" s="898"/>
      <c r="I4" s="893"/>
    </row>
    <row r="5" spans="1:10" s="5" customFormat="1" x14ac:dyDescent="0.2">
      <c r="A5" s="29"/>
      <c r="B5" s="82"/>
      <c r="C5" s="85" t="s">
        <v>257</v>
      </c>
      <c r="D5" s="85" t="s">
        <v>258</v>
      </c>
      <c r="E5" s="35" t="s">
        <v>259</v>
      </c>
      <c r="F5" s="35" t="s">
        <v>266</v>
      </c>
      <c r="G5" s="35" t="s">
        <v>260</v>
      </c>
      <c r="H5" s="35" t="s">
        <v>261</v>
      </c>
      <c r="I5" s="191" t="s">
        <v>677</v>
      </c>
    </row>
    <row r="6" spans="1:10" s="5" customFormat="1" x14ac:dyDescent="0.2">
      <c r="A6" s="29">
        <v>1</v>
      </c>
      <c r="B6" s="61" t="s">
        <v>347</v>
      </c>
      <c r="C6" s="601">
        <v>0</v>
      </c>
      <c r="D6" s="601">
        <v>0</v>
      </c>
      <c r="E6" s="601">
        <v>0</v>
      </c>
      <c r="F6" s="601">
        <v>0</v>
      </c>
      <c r="G6" s="601">
        <v>0</v>
      </c>
      <c r="H6" s="601">
        <v>0</v>
      </c>
      <c r="I6" s="606">
        <f t="shared" ref="I6:I17" si="0">SUM(C6:H6)</f>
        <v>0</v>
      </c>
    </row>
    <row r="7" spans="1:10" s="5" customFormat="1" x14ac:dyDescent="0.2">
      <c r="A7" s="29"/>
      <c r="B7" s="62" t="s">
        <v>274</v>
      </c>
      <c r="C7" s="601"/>
      <c r="D7" s="601"/>
      <c r="E7" s="601"/>
      <c r="F7" s="601"/>
      <c r="G7" s="601"/>
      <c r="H7" s="601"/>
      <c r="I7" s="606"/>
    </row>
    <row r="8" spans="1:10" s="5" customFormat="1" x14ac:dyDescent="0.2">
      <c r="A8" s="29">
        <v>2</v>
      </c>
      <c r="B8" s="102" t="s">
        <v>51</v>
      </c>
      <c r="C8" s="601">
        <v>0</v>
      </c>
      <c r="D8" s="601">
        <v>0</v>
      </c>
      <c r="E8" s="601">
        <v>0</v>
      </c>
      <c r="F8" s="601">
        <v>0</v>
      </c>
      <c r="G8" s="601">
        <v>0</v>
      </c>
      <c r="H8" s="601">
        <v>0</v>
      </c>
      <c r="I8" s="606">
        <f t="shared" si="0"/>
        <v>0</v>
      </c>
    </row>
    <row r="9" spans="1:10" x14ac:dyDescent="0.25">
      <c r="A9" s="29">
        <v>3</v>
      </c>
      <c r="B9" s="61" t="s">
        <v>256</v>
      </c>
      <c r="C9" s="601">
        <v>0</v>
      </c>
      <c r="D9" s="601">
        <v>0</v>
      </c>
      <c r="E9" s="601">
        <v>0</v>
      </c>
      <c r="F9" s="601">
        <v>0</v>
      </c>
      <c r="G9" s="601">
        <v>0</v>
      </c>
      <c r="H9" s="601">
        <v>0</v>
      </c>
      <c r="I9" s="606">
        <f t="shared" si="0"/>
        <v>0</v>
      </c>
    </row>
    <row r="10" spans="1:10" ht="31.5" x14ac:dyDescent="0.25">
      <c r="A10" s="29">
        <v>4</v>
      </c>
      <c r="B10" s="487" t="s">
        <v>1006</v>
      </c>
      <c r="C10" s="55">
        <f>SUM(C11:C16)</f>
        <v>0</v>
      </c>
      <c r="D10" s="55">
        <f t="shared" ref="D10:I10" si="1">SUM(D11:D16)</f>
        <v>0</v>
      </c>
      <c r="E10" s="55">
        <f t="shared" si="1"/>
        <v>131744.67000000001</v>
      </c>
      <c r="F10" s="55">
        <f t="shared" si="1"/>
        <v>80558.94</v>
      </c>
      <c r="G10" s="55">
        <f t="shared" si="1"/>
        <v>0</v>
      </c>
      <c r="H10" s="55">
        <f t="shared" si="1"/>
        <v>0</v>
      </c>
      <c r="I10" s="606">
        <f t="shared" si="1"/>
        <v>212303.61</v>
      </c>
      <c r="J10" s="461"/>
    </row>
    <row r="11" spans="1:10" x14ac:dyDescent="0.25">
      <c r="A11" s="29">
        <v>5</v>
      </c>
      <c r="B11" s="488" t="s">
        <v>317</v>
      </c>
      <c r="C11" s="601">
        <v>0</v>
      </c>
      <c r="D11" s="601">
        <v>0</v>
      </c>
      <c r="E11" s="601">
        <v>2932.8</v>
      </c>
      <c r="F11" s="601">
        <v>0</v>
      </c>
      <c r="G11" s="601">
        <v>0</v>
      </c>
      <c r="H11" s="601">
        <v>0</v>
      </c>
      <c r="I11" s="606">
        <f t="shared" si="0"/>
        <v>2932.8</v>
      </c>
    </row>
    <row r="12" spans="1:10" x14ac:dyDescent="0.25">
      <c r="A12" s="29">
        <v>6</v>
      </c>
      <c r="B12" s="488" t="s">
        <v>982</v>
      </c>
      <c r="C12" s="601">
        <v>0</v>
      </c>
      <c r="D12" s="601">
        <v>0</v>
      </c>
      <c r="E12" s="601">
        <v>1980</v>
      </c>
      <c r="F12" s="601">
        <v>3180</v>
      </c>
      <c r="G12" s="601">
        <v>0</v>
      </c>
      <c r="H12" s="601">
        <v>0</v>
      </c>
      <c r="I12" s="606">
        <f t="shared" si="0"/>
        <v>5160</v>
      </c>
      <c r="J12" s="462"/>
    </row>
    <row r="13" spans="1:10" x14ac:dyDescent="0.25">
      <c r="A13" s="29">
        <v>7</v>
      </c>
      <c r="B13" s="274" t="s">
        <v>318</v>
      </c>
      <c r="C13" s="601">
        <v>0</v>
      </c>
      <c r="D13" s="601">
        <v>0</v>
      </c>
      <c r="E13" s="601">
        <v>58076</v>
      </c>
      <c r="F13" s="601">
        <v>5012.3100000000004</v>
      </c>
      <c r="G13" s="601">
        <v>0</v>
      </c>
      <c r="H13" s="601">
        <v>0</v>
      </c>
      <c r="I13" s="606">
        <f t="shared" si="0"/>
        <v>63088.31</v>
      </c>
    </row>
    <row r="14" spans="1:10" ht="31.5" x14ac:dyDescent="0.25">
      <c r="A14" s="29">
        <v>8</v>
      </c>
      <c r="B14" s="488" t="s">
        <v>319</v>
      </c>
      <c r="C14" s="601">
        <v>0</v>
      </c>
      <c r="D14" s="601">
        <v>0</v>
      </c>
      <c r="E14" s="601">
        <v>28370.639999999999</v>
      </c>
      <c r="F14" s="601">
        <v>71999.86</v>
      </c>
      <c r="G14" s="601">
        <v>0</v>
      </c>
      <c r="H14" s="601">
        <v>0</v>
      </c>
      <c r="I14" s="606">
        <f t="shared" si="0"/>
        <v>100370.5</v>
      </c>
    </row>
    <row r="15" spans="1:10" ht="31.5" x14ac:dyDescent="0.25">
      <c r="A15" s="41">
        <v>9</v>
      </c>
      <c r="B15" s="488" t="s">
        <v>320</v>
      </c>
      <c r="C15" s="601">
        <v>0</v>
      </c>
      <c r="D15" s="601">
        <v>0</v>
      </c>
      <c r="E15" s="601">
        <v>0</v>
      </c>
      <c r="F15" s="601">
        <v>0</v>
      </c>
      <c r="G15" s="601">
        <v>0</v>
      </c>
      <c r="H15" s="601">
        <v>0</v>
      </c>
      <c r="I15" s="606">
        <f t="shared" si="0"/>
        <v>0</v>
      </c>
    </row>
    <row r="16" spans="1:10" x14ac:dyDescent="0.25">
      <c r="A16" s="29">
        <v>10</v>
      </c>
      <c r="B16" s="488" t="s">
        <v>979</v>
      </c>
      <c r="C16" s="601">
        <v>0</v>
      </c>
      <c r="D16" s="601">
        <v>0</v>
      </c>
      <c r="E16" s="601">
        <v>40385.230000000003</v>
      </c>
      <c r="F16" s="601">
        <v>366.77</v>
      </c>
      <c r="G16" s="601">
        <v>0</v>
      </c>
      <c r="H16" s="601">
        <v>0</v>
      </c>
      <c r="I16" s="606">
        <f t="shared" si="0"/>
        <v>40752</v>
      </c>
      <c r="J16" s="461"/>
    </row>
    <row r="17" spans="1:9" x14ac:dyDescent="0.25">
      <c r="A17" s="29">
        <v>11</v>
      </c>
      <c r="B17" s="489" t="s">
        <v>159</v>
      </c>
      <c r="C17" s="601">
        <v>0</v>
      </c>
      <c r="D17" s="601">
        <v>0</v>
      </c>
      <c r="E17" s="601">
        <v>0</v>
      </c>
      <c r="F17" s="601">
        <v>0</v>
      </c>
      <c r="G17" s="601">
        <v>0</v>
      </c>
      <c r="H17" s="601">
        <v>0</v>
      </c>
      <c r="I17" s="606">
        <f t="shared" si="0"/>
        <v>0</v>
      </c>
    </row>
    <row r="18" spans="1:9" x14ac:dyDescent="0.25">
      <c r="A18" s="41">
        <v>12</v>
      </c>
      <c r="B18" s="487" t="s">
        <v>160</v>
      </c>
      <c r="C18" s="601">
        <v>2400</v>
      </c>
      <c r="D18" s="601">
        <v>0</v>
      </c>
      <c r="E18" s="601">
        <v>0</v>
      </c>
      <c r="F18" s="601">
        <v>1650</v>
      </c>
      <c r="G18" s="601">
        <v>0</v>
      </c>
      <c r="H18" s="601">
        <v>6426</v>
      </c>
      <c r="I18" s="606">
        <f t="shared" ref="I18:I23" si="2">SUM(C18:H18)</f>
        <v>10476</v>
      </c>
    </row>
    <row r="19" spans="1:9" x14ac:dyDescent="0.25">
      <c r="A19" s="29">
        <v>13</v>
      </c>
      <c r="B19" s="487" t="s">
        <v>271</v>
      </c>
      <c r="C19" s="601">
        <v>247600</v>
      </c>
      <c r="D19" s="601">
        <v>0</v>
      </c>
      <c r="E19" s="601">
        <v>21660</v>
      </c>
      <c r="F19" s="601">
        <v>102591.08</v>
      </c>
      <c r="G19" s="601">
        <v>0</v>
      </c>
      <c r="H19" s="601">
        <v>279474</v>
      </c>
      <c r="I19" s="606">
        <f t="shared" si="2"/>
        <v>651325.08000000007</v>
      </c>
    </row>
    <row r="20" spans="1:9" x14ac:dyDescent="0.25">
      <c r="A20" s="29">
        <v>14</v>
      </c>
      <c r="B20" s="487" t="s">
        <v>161</v>
      </c>
      <c r="C20" s="601">
        <v>0</v>
      </c>
      <c r="D20" s="601">
        <v>0</v>
      </c>
      <c r="E20" s="601">
        <v>0</v>
      </c>
      <c r="F20" s="601">
        <v>0</v>
      </c>
      <c r="G20" s="601">
        <v>0</v>
      </c>
      <c r="H20" s="601">
        <v>0</v>
      </c>
      <c r="I20" s="606">
        <f t="shared" si="2"/>
        <v>0</v>
      </c>
    </row>
    <row r="21" spans="1:9" x14ac:dyDescent="0.25">
      <c r="A21" s="41">
        <v>15</v>
      </c>
      <c r="B21" s="487" t="s">
        <v>279</v>
      </c>
      <c r="C21" s="601">
        <v>0</v>
      </c>
      <c r="D21" s="601">
        <v>0</v>
      </c>
      <c r="E21" s="601">
        <v>0</v>
      </c>
      <c r="F21" s="601">
        <v>0</v>
      </c>
      <c r="G21" s="601">
        <v>0</v>
      </c>
      <c r="H21" s="601">
        <v>0</v>
      </c>
      <c r="I21" s="606">
        <f t="shared" si="2"/>
        <v>0</v>
      </c>
    </row>
    <row r="22" spans="1:9" x14ac:dyDescent="0.25">
      <c r="A22" s="29">
        <v>16</v>
      </c>
      <c r="B22" s="490" t="s">
        <v>937</v>
      </c>
      <c r="C22" s="667">
        <v>0</v>
      </c>
      <c r="D22" s="601">
        <v>0</v>
      </c>
      <c r="E22" s="601">
        <v>0</v>
      </c>
      <c r="F22" s="601">
        <v>0</v>
      </c>
      <c r="G22" s="601">
        <v>0</v>
      </c>
      <c r="H22" s="601">
        <v>0</v>
      </c>
      <c r="I22" s="606">
        <f t="shared" si="2"/>
        <v>0</v>
      </c>
    </row>
    <row r="23" spans="1:9" ht="48" thickBot="1" x14ac:dyDescent="0.3">
      <c r="A23" s="30">
        <v>17</v>
      </c>
      <c r="B23" s="491" t="s">
        <v>1007</v>
      </c>
      <c r="C23" s="668">
        <f>+C6+C9+C10+C17+C18+C19+C20+C21+C22</f>
        <v>250000</v>
      </c>
      <c r="D23" s="632">
        <f t="shared" ref="D23:H23" si="3">+D6+D9+D10+D17+D18+D19+D20+D21+D22</f>
        <v>0</v>
      </c>
      <c r="E23" s="632">
        <f t="shared" si="3"/>
        <v>153404.67000000001</v>
      </c>
      <c r="F23" s="632">
        <f t="shared" si="3"/>
        <v>184800.02000000002</v>
      </c>
      <c r="G23" s="632">
        <f t="shared" si="3"/>
        <v>0</v>
      </c>
      <c r="H23" s="632">
        <f t="shared" si="3"/>
        <v>285900</v>
      </c>
      <c r="I23" s="633">
        <f t="shared" si="2"/>
        <v>874104.69000000006</v>
      </c>
    </row>
    <row r="24" spans="1:9" x14ac:dyDescent="0.25">
      <c r="C24" s="182"/>
      <c r="D24" s="181"/>
      <c r="E24" s="181"/>
      <c r="F24" s="181"/>
      <c r="G24" s="181"/>
      <c r="H24" s="181"/>
    </row>
    <row r="25" spans="1:9" x14ac:dyDescent="0.25">
      <c r="A25" s="480" t="s">
        <v>988</v>
      </c>
      <c r="B25" s="481" t="s">
        <v>1005</v>
      </c>
      <c r="C25" s="181"/>
      <c r="D25" s="181"/>
      <c r="E25" s="181"/>
      <c r="F25" s="181"/>
      <c r="G25" s="181"/>
      <c r="H25" s="181"/>
    </row>
    <row r="26" spans="1:9" x14ac:dyDescent="0.25">
      <c r="A26" s="891" t="s">
        <v>1303</v>
      </c>
      <c r="B26" s="891"/>
      <c r="C26" s="891"/>
      <c r="D26" s="891"/>
      <c r="E26" s="891"/>
      <c r="F26" s="891"/>
      <c r="G26" s="891"/>
      <c r="H26" s="891"/>
      <c r="I26" s="891"/>
    </row>
    <row r="27" spans="1:9" x14ac:dyDescent="0.25">
      <c r="C27" s="181"/>
      <c r="D27" s="181"/>
      <c r="E27" s="181"/>
      <c r="F27" s="181"/>
      <c r="G27" s="181"/>
      <c r="H27" s="181"/>
    </row>
    <row r="28" spans="1:9" x14ac:dyDescent="0.25">
      <c r="C28" s="181"/>
      <c r="D28" s="181"/>
      <c r="E28" s="181"/>
      <c r="F28" s="181"/>
      <c r="G28" s="181"/>
      <c r="H28" s="181"/>
    </row>
    <row r="29" spans="1:9" x14ac:dyDescent="0.25">
      <c r="C29" s="181"/>
      <c r="D29" s="181"/>
      <c r="E29" s="181"/>
      <c r="F29" s="181"/>
      <c r="G29" s="181"/>
      <c r="H29" s="181"/>
    </row>
    <row r="30" spans="1:9" x14ac:dyDescent="0.25">
      <c r="C30" s="181"/>
      <c r="D30" s="181"/>
      <c r="E30" s="181"/>
      <c r="F30" s="181"/>
      <c r="G30" s="181"/>
      <c r="H30" s="181"/>
    </row>
    <row r="31" spans="1:9" x14ac:dyDescent="0.25">
      <c r="C31" s="181"/>
      <c r="D31" s="181"/>
      <c r="E31" s="181"/>
      <c r="F31" s="181"/>
      <c r="G31" s="181"/>
      <c r="H31" s="181"/>
    </row>
    <row r="32" spans="1:9" x14ac:dyDescent="0.25">
      <c r="C32" s="181"/>
      <c r="D32" s="181"/>
      <c r="E32" s="181"/>
      <c r="F32" s="181"/>
      <c r="G32" s="181"/>
      <c r="H32" s="181"/>
    </row>
    <row r="33" spans="3:8" x14ac:dyDescent="0.25">
      <c r="C33" s="181"/>
      <c r="D33" s="181"/>
      <c r="E33" s="181"/>
      <c r="F33" s="181"/>
      <c r="G33" s="181"/>
      <c r="H33" s="181"/>
    </row>
    <row r="34" spans="3:8" x14ac:dyDescent="0.25">
      <c r="C34" s="181"/>
      <c r="D34" s="181"/>
      <c r="E34" s="181"/>
      <c r="F34" s="181"/>
      <c r="G34" s="181"/>
      <c r="H34" s="181"/>
    </row>
    <row r="35" spans="3:8" x14ac:dyDescent="0.25">
      <c r="C35" s="181"/>
      <c r="D35" s="181"/>
      <c r="E35" s="181"/>
      <c r="F35" s="181"/>
      <c r="G35" s="181"/>
      <c r="H35" s="181"/>
    </row>
    <row r="36" spans="3:8" x14ac:dyDescent="0.25">
      <c r="C36" s="181"/>
      <c r="D36" s="181"/>
      <c r="E36" s="181"/>
      <c r="F36" s="181"/>
      <c r="G36" s="181"/>
      <c r="H36" s="181"/>
    </row>
    <row r="37" spans="3:8" x14ac:dyDescent="0.25">
      <c r="C37" s="181"/>
      <c r="D37" s="181"/>
      <c r="E37" s="181"/>
      <c r="F37" s="181"/>
      <c r="G37" s="181"/>
      <c r="H37" s="181"/>
    </row>
    <row r="38" spans="3:8" x14ac:dyDescent="0.25">
      <c r="C38" s="181"/>
      <c r="D38" s="181"/>
      <c r="E38" s="181"/>
      <c r="F38" s="181"/>
      <c r="G38" s="181"/>
      <c r="H38" s="181"/>
    </row>
    <row r="39" spans="3:8" x14ac:dyDescent="0.25">
      <c r="C39" s="181"/>
      <c r="D39" s="181"/>
      <c r="E39" s="181"/>
      <c r="F39" s="181"/>
      <c r="G39" s="181"/>
      <c r="H39" s="181"/>
    </row>
    <row r="40" spans="3:8" x14ac:dyDescent="0.25">
      <c r="C40" s="181"/>
      <c r="D40" s="181"/>
      <c r="E40" s="181"/>
      <c r="F40" s="181"/>
      <c r="G40" s="181"/>
      <c r="H40" s="181"/>
    </row>
    <row r="41" spans="3:8" x14ac:dyDescent="0.25">
      <c r="C41" s="181"/>
      <c r="D41" s="181"/>
      <c r="E41" s="181"/>
      <c r="F41" s="181"/>
      <c r="G41" s="181"/>
      <c r="H41" s="181"/>
    </row>
    <row r="42" spans="3:8" x14ac:dyDescent="0.25">
      <c r="C42" s="181"/>
      <c r="D42" s="181"/>
      <c r="E42" s="181"/>
      <c r="F42" s="181"/>
      <c r="G42" s="181"/>
      <c r="H42" s="181"/>
    </row>
    <row r="43" spans="3:8" x14ac:dyDescent="0.25">
      <c r="C43" s="181"/>
      <c r="D43" s="181"/>
      <c r="E43" s="181"/>
      <c r="F43" s="181"/>
      <c r="G43" s="181"/>
      <c r="H43" s="181"/>
    </row>
    <row r="44" spans="3:8" x14ac:dyDescent="0.25">
      <c r="C44" s="181"/>
      <c r="D44" s="181"/>
      <c r="E44" s="181"/>
      <c r="F44" s="181"/>
      <c r="G44" s="181"/>
      <c r="H44" s="181"/>
    </row>
    <row r="45" spans="3:8" x14ac:dyDescent="0.25">
      <c r="C45" s="181"/>
      <c r="D45" s="181"/>
      <c r="E45" s="181"/>
      <c r="F45" s="181"/>
      <c r="G45" s="181"/>
      <c r="H45" s="181"/>
    </row>
    <row r="46" spans="3:8" x14ac:dyDescent="0.25">
      <c r="C46" s="181"/>
      <c r="D46" s="181"/>
      <c r="E46" s="181"/>
      <c r="F46" s="181"/>
      <c r="G46" s="181"/>
      <c r="H46" s="181"/>
    </row>
    <row r="47" spans="3:8" x14ac:dyDescent="0.25">
      <c r="C47" s="181"/>
      <c r="D47" s="181"/>
      <c r="E47" s="181"/>
      <c r="F47" s="181"/>
      <c r="G47" s="181"/>
      <c r="H47" s="181"/>
    </row>
    <row r="48" spans="3:8" x14ac:dyDescent="0.25">
      <c r="C48" s="181"/>
      <c r="D48" s="181"/>
      <c r="E48" s="181"/>
      <c r="F48" s="181"/>
      <c r="G48" s="181"/>
      <c r="H48" s="181"/>
    </row>
    <row r="49" spans="3:8" x14ac:dyDescent="0.25">
      <c r="C49" s="181"/>
      <c r="D49" s="181"/>
      <c r="E49" s="181"/>
      <c r="F49" s="181"/>
      <c r="G49" s="181"/>
      <c r="H49" s="181"/>
    </row>
    <row r="50" spans="3:8" x14ac:dyDescent="0.25">
      <c r="C50" s="181"/>
      <c r="D50" s="181"/>
      <c r="E50" s="181"/>
      <c r="F50" s="181"/>
      <c r="G50" s="181"/>
      <c r="H50" s="181"/>
    </row>
    <row r="51" spans="3:8" x14ac:dyDescent="0.25">
      <c r="C51" s="181"/>
      <c r="D51" s="181"/>
      <c r="E51" s="181"/>
      <c r="F51" s="181"/>
      <c r="G51" s="181"/>
      <c r="H51" s="181"/>
    </row>
    <row r="52" spans="3:8" x14ac:dyDescent="0.25">
      <c r="C52" s="181"/>
      <c r="D52" s="181"/>
      <c r="E52" s="181"/>
      <c r="F52" s="181"/>
      <c r="G52" s="181"/>
      <c r="H52" s="181"/>
    </row>
    <row r="53" spans="3:8" x14ac:dyDescent="0.25">
      <c r="C53" s="181"/>
      <c r="D53" s="181"/>
      <c r="E53" s="181"/>
      <c r="F53" s="181"/>
      <c r="G53" s="181"/>
      <c r="H53" s="181"/>
    </row>
    <row r="54" spans="3:8" x14ac:dyDescent="0.25">
      <c r="C54" s="181"/>
      <c r="D54" s="181"/>
      <c r="E54" s="181"/>
      <c r="F54" s="181"/>
      <c r="G54" s="181"/>
      <c r="H54" s="181"/>
    </row>
    <row r="55" spans="3:8" x14ac:dyDescent="0.25">
      <c r="C55" s="181"/>
      <c r="D55" s="181"/>
      <c r="E55" s="181"/>
      <c r="F55" s="181"/>
      <c r="G55" s="181"/>
      <c r="H55" s="181"/>
    </row>
    <row r="56" spans="3:8" x14ac:dyDescent="0.25">
      <c r="C56" s="181"/>
      <c r="D56" s="181"/>
      <c r="E56" s="181"/>
      <c r="F56" s="181"/>
      <c r="G56" s="181"/>
      <c r="H56" s="181"/>
    </row>
    <row r="57" spans="3:8" x14ac:dyDescent="0.25">
      <c r="C57" s="181"/>
      <c r="D57" s="181"/>
      <c r="E57" s="181"/>
      <c r="F57" s="181"/>
      <c r="G57" s="181"/>
      <c r="H57" s="181"/>
    </row>
    <row r="58" spans="3:8" x14ac:dyDescent="0.25">
      <c r="C58" s="181"/>
      <c r="D58" s="181"/>
      <c r="E58" s="181"/>
      <c r="F58" s="181"/>
      <c r="G58" s="181"/>
      <c r="H58" s="181"/>
    </row>
    <row r="59" spans="3:8" x14ac:dyDescent="0.25">
      <c r="C59" s="181"/>
      <c r="D59" s="181"/>
      <c r="E59" s="181"/>
      <c r="F59" s="181"/>
      <c r="G59" s="181"/>
      <c r="H59" s="181"/>
    </row>
    <row r="60" spans="3:8" x14ac:dyDescent="0.25">
      <c r="C60" s="181"/>
      <c r="D60" s="181"/>
      <c r="E60" s="181"/>
      <c r="F60" s="181"/>
      <c r="G60" s="181"/>
      <c r="H60" s="181"/>
    </row>
    <row r="61" spans="3:8" x14ac:dyDescent="0.25">
      <c r="C61" s="181"/>
      <c r="D61" s="181"/>
      <c r="E61" s="181"/>
      <c r="F61" s="181"/>
      <c r="G61" s="181"/>
      <c r="H61" s="181"/>
    </row>
    <row r="62" spans="3:8" x14ac:dyDescent="0.25">
      <c r="C62" s="181"/>
      <c r="D62" s="181"/>
      <c r="E62" s="181"/>
      <c r="F62" s="181"/>
      <c r="G62" s="181"/>
      <c r="H62" s="181"/>
    </row>
    <row r="63" spans="3:8" x14ac:dyDescent="0.25">
      <c r="C63" s="181"/>
      <c r="D63" s="181"/>
      <c r="E63" s="181"/>
      <c r="F63" s="181"/>
      <c r="G63" s="181"/>
      <c r="H63" s="181"/>
    </row>
    <row r="64" spans="3:8" x14ac:dyDescent="0.25">
      <c r="C64" s="181"/>
      <c r="D64" s="181"/>
      <c r="E64" s="181"/>
      <c r="F64" s="181"/>
      <c r="G64" s="181"/>
      <c r="H64" s="181"/>
    </row>
    <row r="65" spans="3:8" x14ac:dyDescent="0.25">
      <c r="C65" s="181"/>
      <c r="D65" s="181"/>
      <c r="E65" s="181"/>
      <c r="F65" s="181"/>
      <c r="G65" s="181"/>
      <c r="H65" s="181"/>
    </row>
    <row r="66" spans="3:8" x14ac:dyDescent="0.25">
      <c r="C66" s="181"/>
      <c r="D66" s="181"/>
      <c r="E66" s="181"/>
      <c r="F66" s="181"/>
      <c r="G66" s="181"/>
      <c r="H66" s="181"/>
    </row>
    <row r="67" spans="3:8" x14ac:dyDescent="0.25">
      <c r="C67" s="181"/>
      <c r="D67" s="181"/>
      <c r="E67" s="181"/>
      <c r="F67" s="181"/>
      <c r="G67" s="181"/>
      <c r="H67" s="181"/>
    </row>
    <row r="68" spans="3:8" x14ac:dyDescent="0.25">
      <c r="C68" s="181"/>
      <c r="D68" s="181"/>
      <c r="E68" s="181"/>
      <c r="F68" s="181"/>
      <c r="G68" s="181"/>
      <c r="H68" s="181"/>
    </row>
    <row r="69" spans="3:8" x14ac:dyDescent="0.25">
      <c r="C69" s="181"/>
      <c r="D69" s="181"/>
      <c r="E69" s="181"/>
      <c r="F69" s="181"/>
      <c r="G69" s="181"/>
      <c r="H69" s="181"/>
    </row>
    <row r="70" spans="3:8" x14ac:dyDescent="0.25">
      <c r="C70" s="181"/>
      <c r="D70" s="181"/>
      <c r="E70" s="181"/>
      <c r="F70" s="181"/>
      <c r="G70" s="181"/>
      <c r="H70" s="181"/>
    </row>
    <row r="71" spans="3:8" x14ac:dyDescent="0.25">
      <c r="C71" s="181"/>
      <c r="D71" s="181"/>
      <c r="E71" s="181"/>
      <c r="F71" s="181"/>
      <c r="G71" s="181"/>
      <c r="H71" s="181"/>
    </row>
    <row r="72" spans="3:8" x14ac:dyDescent="0.25">
      <c r="C72" s="181"/>
      <c r="D72" s="181"/>
      <c r="E72" s="181"/>
      <c r="F72" s="181"/>
      <c r="G72" s="181"/>
      <c r="H72" s="181"/>
    </row>
    <row r="73" spans="3:8" x14ac:dyDescent="0.25">
      <c r="C73" s="181"/>
      <c r="D73" s="181"/>
      <c r="E73" s="181"/>
      <c r="F73" s="181"/>
      <c r="G73" s="181"/>
      <c r="H73" s="181"/>
    </row>
    <row r="74" spans="3:8" x14ac:dyDescent="0.25">
      <c r="C74" s="181"/>
      <c r="D74" s="181"/>
      <c r="E74" s="181"/>
      <c r="F74" s="181"/>
      <c r="G74" s="181"/>
      <c r="H74" s="181"/>
    </row>
    <row r="75" spans="3:8" x14ac:dyDescent="0.25">
      <c r="C75" s="181"/>
      <c r="D75" s="181"/>
      <c r="E75" s="181"/>
      <c r="F75" s="181"/>
      <c r="G75" s="181"/>
      <c r="H75" s="181"/>
    </row>
    <row r="76" spans="3:8" x14ac:dyDescent="0.25">
      <c r="C76" s="181"/>
      <c r="D76" s="181"/>
      <c r="E76" s="181"/>
      <c r="F76" s="181"/>
      <c r="G76" s="181"/>
      <c r="H76" s="181"/>
    </row>
    <row r="77" spans="3:8" x14ac:dyDescent="0.25">
      <c r="C77" s="181"/>
      <c r="D77" s="181"/>
      <c r="E77" s="181"/>
      <c r="F77" s="181"/>
      <c r="G77" s="181"/>
      <c r="H77" s="181"/>
    </row>
    <row r="78" spans="3:8" x14ac:dyDescent="0.25">
      <c r="C78" s="181"/>
      <c r="D78" s="181"/>
      <c r="E78" s="181"/>
      <c r="F78" s="181"/>
      <c r="G78" s="181"/>
      <c r="H78" s="181"/>
    </row>
    <row r="79" spans="3:8" x14ac:dyDescent="0.25">
      <c r="C79" s="181"/>
      <c r="D79" s="181"/>
      <c r="E79" s="181"/>
      <c r="F79" s="181"/>
      <c r="G79" s="181"/>
      <c r="H79" s="181"/>
    </row>
    <row r="80" spans="3:8" x14ac:dyDescent="0.25">
      <c r="C80" s="181"/>
      <c r="D80" s="181"/>
      <c r="E80" s="181"/>
      <c r="F80" s="181"/>
      <c r="G80" s="181"/>
      <c r="H80" s="181"/>
    </row>
    <row r="81" spans="3:8" x14ac:dyDescent="0.25">
      <c r="C81" s="181"/>
      <c r="D81" s="181"/>
      <c r="E81" s="181"/>
      <c r="F81" s="181"/>
      <c r="G81" s="181"/>
      <c r="H81" s="181"/>
    </row>
    <row r="82" spans="3:8" x14ac:dyDescent="0.25">
      <c r="C82" s="181"/>
      <c r="D82" s="181"/>
      <c r="E82" s="181"/>
      <c r="F82" s="181"/>
      <c r="G82" s="181"/>
      <c r="H82" s="181"/>
    </row>
    <row r="83" spans="3:8" x14ac:dyDescent="0.25">
      <c r="C83" s="181"/>
      <c r="D83" s="181"/>
      <c r="E83" s="181"/>
      <c r="F83" s="181"/>
      <c r="G83" s="181"/>
      <c r="H83" s="181"/>
    </row>
  </sheetData>
  <mergeCells count="12">
    <mergeCell ref="A26:I26"/>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C893A-418C-4FE9-923D-7BF44521B7C1}">
  <sheetPr>
    <tabColor rgb="FF00B0F0"/>
    <pageSetUpPr fitToPage="1"/>
  </sheetPr>
  <dimension ref="A1:IV23"/>
  <sheetViews>
    <sheetView zoomScale="90" zoomScaleNormal="90" workbookViewId="0">
      <pane xSplit="2" ySplit="5" topLeftCell="C6" activePane="bottomRight" state="frozen"/>
      <selection pane="topRight" activeCell="C1" sqref="C1"/>
      <selection pane="bottomLeft" activeCell="A6" sqref="A6"/>
      <selection pane="bottomRight" activeCell="H16" sqref="H16"/>
    </sheetView>
  </sheetViews>
  <sheetFormatPr defaultRowHeight="15.75" x14ac:dyDescent="0.25"/>
  <cols>
    <col min="1" max="1" width="7.28515625" style="204" customWidth="1"/>
    <col min="2" max="2" width="38.85546875" style="209" customWidth="1"/>
    <col min="3" max="4" width="12.85546875" style="204" customWidth="1"/>
    <col min="5" max="5" width="12.140625" style="204" customWidth="1"/>
    <col min="6" max="6" width="11.85546875" style="204" customWidth="1"/>
    <col min="7" max="7" width="11.42578125" style="204" customWidth="1"/>
    <col min="8" max="8" width="11.85546875" style="204" customWidth="1"/>
    <col min="9" max="9" width="13.42578125" style="204" customWidth="1"/>
    <col min="10" max="10" width="12.42578125" style="204" customWidth="1"/>
    <col min="11" max="11" width="14.5703125" style="204" customWidth="1"/>
    <col min="12" max="12" width="14.42578125" style="204" customWidth="1"/>
    <col min="13" max="13" width="14.85546875" style="204" customWidth="1"/>
    <col min="14" max="14" width="14.7109375" style="204" customWidth="1"/>
    <col min="15" max="15" width="14.140625" style="204" customWidth="1"/>
    <col min="16" max="16" width="14.28515625" style="204" customWidth="1"/>
    <col min="17" max="16384" width="9.140625" style="204"/>
  </cols>
  <sheetData>
    <row r="1" spans="1:256" ht="27.75" customHeight="1" thickBot="1" x14ac:dyDescent="0.3">
      <c r="A1" s="902" t="s">
        <v>1010</v>
      </c>
      <c r="B1" s="903"/>
      <c r="C1" s="903"/>
      <c r="D1" s="903"/>
      <c r="E1" s="903"/>
      <c r="F1" s="903"/>
      <c r="G1" s="903"/>
      <c r="H1" s="903"/>
      <c r="I1" s="903"/>
      <c r="J1" s="903"/>
      <c r="K1" s="903"/>
      <c r="L1" s="903"/>
      <c r="M1" s="903"/>
      <c r="N1" s="904"/>
    </row>
    <row r="2" spans="1:256" ht="28.5" customHeight="1" x14ac:dyDescent="0.25">
      <c r="A2" s="905" t="s">
        <v>1228</v>
      </c>
      <c r="B2" s="906"/>
      <c r="C2" s="906"/>
      <c r="D2" s="906"/>
      <c r="E2" s="906"/>
      <c r="F2" s="906"/>
      <c r="G2" s="906"/>
      <c r="H2" s="906"/>
      <c r="I2" s="907"/>
      <c r="J2" s="907"/>
      <c r="K2" s="906"/>
      <c r="L2" s="906"/>
      <c r="M2" s="906"/>
      <c r="N2" s="908"/>
    </row>
    <row r="3" spans="1:256" ht="51.75" customHeight="1" x14ac:dyDescent="0.25">
      <c r="A3" s="909" t="s">
        <v>180</v>
      </c>
      <c r="B3" s="910" t="s">
        <v>818</v>
      </c>
      <c r="C3" s="912" t="s">
        <v>302</v>
      </c>
      <c r="D3" s="912"/>
      <c r="E3" s="912" t="s">
        <v>303</v>
      </c>
      <c r="F3" s="912"/>
      <c r="G3" s="912" t="s">
        <v>304</v>
      </c>
      <c r="H3" s="889"/>
      <c r="I3" s="913" t="s">
        <v>734</v>
      </c>
      <c r="J3" s="913"/>
      <c r="K3" s="914" t="s">
        <v>280</v>
      </c>
      <c r="L3" s="912"/>
      <c r="M3" s="912" t="s">
        <v>297</v>
      </c>
      <c r="N3" s="91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5"/>
      <c r="CH3" s="205"/>
      <c r="CI3" s="205"/>
      <c r="CJ3" s="205"/>
      <c r="CK3" s="205"/>
      <c r="CL3" s="205"/>
      <c r="CM3" s="205"/>
      <c r="CN3" s="205"/>
      <c r="CO3" s="205"/>
      <c r="CP3" s="205"/>
      <c r="CQ3" s="205"/>
      <c r="CR3" s="205"/>
      <c r="CS3" s="205"/>
      <c r="CT3" s="205"/>
      <c r="CU3" s="205"/>
      <c r="CV3" s="205"/>
      <c r="CW3" s="205"/>
      <c r="CX3" s="205"/>
      <c r="CY3" s="205"/>
      <c r="CZ3" s="205"/>
      <c r="DA3" s="205"/>
      <c r="DB3" s="205"/>
      <c r="DC3" s="205"/>
      <c r="DD3" s="205"/>
      <c r="DE3" s="205"/>
      <c r="DF3" s="205"/>
      <c r="DG3" s="205"/>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205"/>
      <c r="ET3" s="205"/>
      <c r="EU3" s="205"/>
      <c r="EV3" s="205"/>
      <c r="EW3" s="205"/>
      <c r="EX3" s="205"/>
      <c r="EY3" s="205"/>
      <c r="EZ3" s="205"/>
      <c r="FA3" s="205"/>
      <c r="FB3" s="205"/>
      <c r="FC3" s="205"/>
      <c r="FD3" s="205"/>
      <c r="FE3" s="205"/>
      <c r="FF3" s="205"/>
      <c r="FG3" s="205"/>
      <c r="FH3" s="205"/>
      <c r="FI3" s="205"/>
      <c r="FJ3" s="205"/>
      <c r="FK3" s="205"/>
      <c r="FL3" s="205"/>
      <c r="FM3" s="205"/>
      <c r="FN3" s="205"/>
      <c r="FO3" s="205"/>
      <c r="FP3" s="205"/>
      <c r="FQ3" s="205"/>
      <c r="FR3" s="205"/>
      <c r="FS3" s="205"/>
      <c r="FT3" s="205"/>
      <c r="FU3" s="205"/>
      <c r="FV3" s="205"/>
      <c r="FW3" s="205"/>
      <c r="FX3" s="205"/>
      <c r="FY3" s="205"/>
      <c r="FZ3" s="205"/>
      <c r="GA3" s="205"/>
      <c r="GB3" s="205"/>
      <c r="GC3" s="205"/>
      <c r="GD3" s="205"/>
      <c r="GE3" s="205"/>
      <c r="GF3" s="205"/>
      <c r="GG3" s="205"/>
      <c r="GH3" s="205"/>
      <c r="GI3" s="205"/>
      <c r="GJ3" s="205"/>
      <c r="GK3" s="205"/>
      <c r="GL3" s="205"/>
      <c r="GM3" s="205"/>
      <c r="GN3" s="205"/>
      <c r="GO3" s="205"/>
      <c r="GP3" s="205"/>
      <c r="GQ3" s="205"/>
      <c r="GR3" s="205"/>
      <c r="GS3" s="205"/>
      <c r="GT3" s="205"/>
      <c r="GU3" s="205"/>
      <c r="GV3" s="205"/>
      <c r="GW3" s="205"/>
      <c r="GX3" s="205"/>
      <c r="GY3" s="205"/>
      <c r="GZ3" s="205"/>
      <c r="HA3" s="205"/>
      <c r="HB3" s="205"/>
      <c r="HC3" s="205"/>
      <c r="HD3" s="205"/>
      <c r="HE3" s="205"/>
      <c r="HF3" s="205"/>
      <c r="HG3" s="205"/>
      <c r="HH3" s="205"/>
      <c r="HI3" s="205"/>
      <c r="HJ3" s="205"/>
      <c r="HK3" s="205"/>
      <c r="HL3" s="205"/>
      <c r="HM3" s="205"/>
      <c r="HN3" s="205"/>
      <c r="HO3" s="205"/>
      <c r="HP3" s="205"/>
      <c r="HQ3" s="205"/>
      <c r="HR3" s="205"/>
      <c r="HS3" s="205"/>
      <c r="HT3" s="205"/>
      <c r="HU3" s="205"/>
      <c r="HV3" s="205"/>
      <c r="HW3" s="205"/>
      <c r="HX3" s="205"/>
      <c r="HY3" s="205"/>
      <c r="HZ3" s="205"/>
      <c r="IA3" s="205"/>
      <c r="IB3" s="205"/>
      <c r="IC3" s="205"/>
      <c r="ID3" s="205"/>
      <c r="IE3" s="205"/>
      <c r="IF3" s="205"/>
      <c r="IG3" s="205"/>
      <c r="IH3" s="205"/>
      <c r="II3" s="205"/>
      <c r="IJ3" s="205"/>
      <c r="IK3" s="205"/>
      <c r="IL3" s="205"/>
      <c r="IM3" s="205"/>
      <c r="IN3" s="205"/>
      <c r="IO3" s="205"/>
      <c r="IP3" s="205"/>
      <c r="IQ3" s="205"/>
      <c r="IR3" s="205"/>
      <c r="IS3" s="205"/>
      <c r="IT3" s="205"/>
      <c r="IU3" s="205"/>
      <c r="IV3" s="205"/>
    </row>
    <row r="4" spans="1:256" ht="17.25" customHeight="1" x14ac:dyDescent="0.25">
      <c r="A4" s="909"/>
      <c r="B4" s="911"/>
      <c r="C4" s="585">
        <v>2018</v>
      </c>
      <c r="D4" s="585">
        <v>2019</v>
      </c>
      <c r="E4" s="585">
        <v>2018</v>
      </c>
      <c r="F4" s="585">
        <v>2019</v>
      </c>
      <c r="G4" s="585">
        <v>2018</v>
      </c>
      <c r="H4" s="585">
        <v>2019</v>
      </c>
      <c r="I4" s="585">
        <v>2018</v>
      </c>
      <c r="J4" s="585">
        <v>2019</v>
      </c>
      <c r="K4" s="585">
        <v>2018</v>
      </c>
      <c r="L4" s="585">
        <v>2019</v>
      </c>
      <c r="M4" s="585">
        <v>2018</v>
      </c>
      <c r="N4" s="585">
        <v>2019</v>
      </c>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c r="FA4" s="205"/>
      <c r="FB4" s="205"/>
      <c r="FC4" s="205"/>
      <c r="FD4" s="205"/>
      <c r="FE4" s="205"/>
      <c r="FF4" s="205"/>
      <c r="FG4" s="205"/>
      <c r="FH4" s="205"/>
      <c r="FI4" s="205"/>
      <c r="FJ4" s="205"/>
      <c r="FK4" s="205"/>
      <c r="FL4" s="205"/>
      <c r="FM4" s="205"/>
      <c r="FN4" s="205"/>
      <c r="FO4" s="205"/>
      <c r="FP4" s="205"/>
      <c r="FQ4" s="205"/>
      <c r="FR4" s="205"/>
      <c r="FS4" s="205"/>
      <c r="FT4" s="205"/>
      <c r="FU4" s="205"/>
      <c r="FV4" s="205"/>
      <c r="FW4" s="205"/>
      <c r="FX4" s="205"/>
      <c r="FY4" s="205"/>
      <c r="FZ4" s="205"/>
      <c r="GA4" s="205"/>
      <c r="GB4" s="205"/>
      <c r="GC4" s="205"/>
      <c r="GD4" s="205"/>
      <c r="GE4" s="205"/>
      <c r="GF4" s="205"/>
      <c r="GG4" s="205"/>
      <c r="GH4" s="205"/>
      <c r="GI4" s="205"/>
      <c r="GJ4" s="205"/>
      <c r="GK4" s="205"/>
      <c r="GL4" s="205"/>
      <c r="GM4" s="205"/>
      <c r="GN4" s="205"/>
      <c r="GO4" s="205"/>
      <c r="GP4" s="205"/>
      <c r="GQ4" s="205"/>
      <c r="GR4" s="205"/>
      <c r="GS4" s="205"/>
      <c r="GT4" s="205"/>
      <c r="GU4" s="205"/>
      <c r="GV4" s="205"/>
      <c r="GW4" s="205"/>
      <c r="GX4" s="205"/>
      <c r="GY4" s="205"/>
      <c r="GZ4" s="205"/>
      <c r="HA4" s="205"/>
      <c r="HB4" s="205"/>
      <c r="HC4" s="205"/>
      <c r="HD4" s="205"/>
      <c r="HE4" s="205"/>
      <c r="HF4" s="205"/>
      <c r="HG4" s="205"/>
      <c r="HH4" s="205"/>
      <c r="HI4" s="205"/>
      <c r="HJ4" s="205"/>
      <c r="HK4" s="205"/>
      <c r="HL4" s="205"/>
      <c r="HM4" s="205"/>
      <c r="HN4" s="205"/>
      <c r="HO4" s="205"/>
      <c r="HP4" s="205"/>
      <c r="HQ4" s="205"/>
      <c r="HR4" s="205"/>
      <c r="HS4" s="205"/>
      <c r="HT4" s="205"/>
      <c r="HU4" s="205"/>
      <c r="HV4" s="205"/>
      <c r="HW4" s="205"/>
      <c r="HX4" s="205"/>
      <c r="HY4" s="205"/>
      <c r="HZ4" s="205"/>
      <c r="IA4" s="205"/>
      <c r="IB4" s="205"/>
      <c r="IC4" s="205"/>
      <c r="ID4" s="205"/>
      <c r="IE4" s="205"/>
      <c r="IF4" s="205"/>
      <c r="IG4" s="205"/>
      <c r="IH4" s="205"/>
      <c r="II4" s="205"/>
      <c r="IJ4" s="205"/>
      <c r="IK4" s="205"/>
      <c r="IL4" s="205"/>
      <c r="IM4" s="205"/>
      <c r="IN4" s="205"/>
      <c r="IO4" s="205"/>
      <c r="IP4" s="205"/>
      <c r="IQ4" s="205"/>
      <c r="IR4" s="205"/>
      <c r="IS4" s="205"/>
      <c r="IT4" s="205"/>
      <c r="IU4" s="205"/>
      <c r="IV4" s="205"/>
    </row>
    <row r="5" spans="1:256" x14ac:dyDescent="0.25">
      <c r="A5" s="41"/>
      <c r="B5" s="206"/>
      <c r="C5" s="35" t="s">
        <v>257</v>
      </c>
      <c r="D5" s="35" t="s">
        <v>258</v>
      </c>
      <c r="E5" s="35" t="s">
        <v>259</v>
      </c>
      <c r="F5" s="35" t="s">
        <v>266</v>
      </c>
      <c r="G5" s="35" t="s">
        <v>260</v>
      </c>
      <c r="H5" s="235" t="s">
        <v>261</v>
      </c>
      <c r="I5" s="35" t="s">
        <v>262</v>
      </c>
      <c r="J5" s="35" t="s">
        <v>263</v>
      </c>
      <c r="K5" s="35" t="s">
        <v>264</v>
      </c>
      <c r="L5" s="35" t="s">
        <v>674</v>
      </c>
      <c r="M5" s="389" t="s">
        <v>898</v>
      </c>
      <c r="N5" s="390" t="s">
        <v>899</v>
      </c>
      <c r="O5" s="205"/>
      <c r="P5" s="205"/>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c r="IO5" s="207"/>
      <c r="IP5" s="207"/>
      <c r="IQ5" s="207"/>
      <c r="IR5" s="207"/>
      <c r="IS5" s="207"/>
      <c r="IT5" s="207"/>
      <c r="IU5" s="207"/>
      <c r="IV5" s="207"/>
    </row>
    <row r="6" spans="1:256" ht="31.5" x14ac:dyDescent="0.25">
      <c r="A6" s="41">
        <v>1</v>
      </c>
      <c r="B6" s="313" t="s">
        <v>176</v>
      </c>
      <c r="C6" s="669">
        <v>2130464.64</v>
      </c>
      <c r="D6" s="670">
        <f>C17</f>
        <v>2235957.1700000004</v>
      </c>
      <c r="E6" s="669">
        <v>47005.38</v>
      </c>
      <c r="F6" s="670">
        <f>E17</f>
        <v>386382.65</v>
      </c>
      <c r="G6" s="671">
        <v>475003</v>
      </c>
      <c r="H6" s="672">
        <f>G17</f>
        <v>443376.39999999991</v>
      </c>
      <c r="I6" s="669">
        <v>0</v>
      </c>
      <c r="J6" s="670">
        <f>SUM(I17)</f>
        <v>0</v>
      </c>
      <c r="K6" s="669">
        <v>37721.67</v>
      </c>
      <c r="L6" s="670">
        <f>SUM(K17)</f>
        <v>28396</v>
      </c>
      <c r="M6" s="670">
        <f t="shared" ref="M6:N8" si="0">C6+E6+G6+I6+K6</f>
        <v>2690194.69</v>
      </c>
      <c r="N6" s="673">
        <f t="shared" si="0"/>
        <v>3094112.22</v>
      </c>
      <c r="O6" s="205"/>
      <c r="P6" s="205"/>
    </row>
    <row r="7" spans="1:256" ht="31.5" x14ac:dyDescent="0.25">
      <c r="A7" s="41">
        <v>2</v>
      </c>
      <c r="B7" s="314" t="s">
        <v>712</v>
      </c>
      <c r="C7" s="670">
        <f t="shared" ref="C7:L7" si="1">SUM(C8:C15)</f>
        <v>280356.2</v>
      </c>
      <c r="D7" s="670">
        <f t="shared" si="1"/>
        <v>58372.06</v>
      </c>
      <c r="E7" s="670">
        <f t="shared" si="1"/>
        <v>447085.67000000004</v>
      </c>
      <c r="F7" s="670">
        <f t="shared" si="1"/>
        <v>365492.93000000005</v>
      </c>
      <c r="G7" s="672">
        <f>SUM(G8:G15)</f>
        <v>626148.4</v>
      </c>
      <c r="H7" s="672">
        <f>SUM(H8:H15)</f>
        <v>570967.5</v>
      </c>
      <c r="I7" s="670">
        <f t="shared" si="1"/>
        <v>0</v>
      </c>
      <c r="J7" s="670">
        <f t="shared" si="1"/>
        <v>0</v>
      </c>
      <c r="K7" s="670">
        <f t="shared" si="1"/>
        <v>23037.75</v>
      </c>
      <c r="L7" s="670">
        <f t="shared" si="1"/>
        <v>20965.75</v>
      </c>
      <c r="M7" s="670">
        <f t="shared" si="0"/>
        <v>1376628.02</v>
      </c>
      <c r="N7" s="673">
        <f t="shared" si="0"/>
        <v>1015798.24</v>
      </c>
      <c r="O7" s="205"/>
      <c r="P7" s="205"/>
    </row>
    <row r="8" spans="1:256" ht="22.5" customHeight="1" x14ac:dyDescent="0.25">
      <c r="A8" s="41">
        <v>3</v>
      </c>
      <c r="B8" s="315" t="s">
        <v>81</v>
      </c>
      <c r="C8" s="674">
        <v>280356.2</v>
      </c>
      <c r="D8" s="674">
        <v>58372.06</v>
      </c>
      <c r="E8" s="674">
        <v>185496.35</v>
      </c>
      <c r="F8" s="674">
        <v>87558.1</v>
      </c>
      <c r="G8" s="675">
        <v>0</v>
      </c>
      <c r="H8" s="675">
        <v>0</v>
      </c>
      <c r="I8" s="674">
        <v>0</v>
      </c>
      <c r="J8" s="674">
        <v>0</v>
      </c>
      <c r="K8" s="674">
        <v>0</v>
      </c>
      <c r="L8" s="674">
        <v>0</v>
      </c>
      <c r="M8" s="670">
        <f t="shared" si="0"/>
        <v>465852.55000000005</v>
      </c>
      <c r="N8" s="673">
        <f t="shared" si="0"/>
        <v>145930.16</v>
      </c>
    </row>
    <row r="9" spans="1:256" ht="21.75" customHeight="1" x14ac:dyDescent="0.25">
      <c r="A9" s="41">
        <v>4</v>
      </c>
      <c r="B9" s="315" t="s">
        <v>286</v>
      </c>
      <c r="C9" s="676" t="s">
        <v>285</v>
      </c>
      <c r="D9" s="676" t="s">
        <v>285</v>
      </c>
      <c r="E9" s="674">
        <v>261589.32</v>
      </c>
      <c r="F9" s="677">
        <v>277934.83</v>
      </c>
      <c r="G9" s="676" t="s">
        <v>285</v>
      </c>
      <c r="H9" s="676" t="s">
        <v>285</v>
      </c>
      <c r="I9" s="678" t="s">
        <v>285</v>
      </c>
      <c r="J9" s="678" t="s">
        <v>285</v>
      </c>
      <c r="K9" s="676" t="s">
        <v>285</v>
      </c>
      <c r="L9" s="676" t="s">
        <v>285</v>
      </c>
      <c r="M9" s="670">
        <f>E9</f>
        <v>261589.32</v>
      </c>
      <c r="N9" s="673">
        <f>F9</f>
        <v>277934.83</v>
      </c>
    </row>
    <row r="10" spans="1:256" ht="31.5" x14ac:dyDescent="0.25">
      <c r="A10" s="41">
        <v>5</v>
      </c>
      <c r="B10" s="315" t="s">
        <v>11</v>
      </c>
      <c r="C10" s="676" t="s">
        <v>285</v>
      </c>
      <c r="D10" s="676" t="s">
        <v>285</v>
      </c>
      <c r="E10" s="674">
        <v>0</v>
      </c>
      <c r="F10" s="674">
        <v>0</v>
      </c>
      <c r="G10" s="676" t="s">
        <v>285</v>
      </c>
      <c r="H10" s="676" t="s">
        <v>285</v>
      </c>
      <c r="I10" s="678" t="s">
        <v>285</v>
      </c>
      <c r="J10" s="679" t="s">
        <v>285</v>
      </c>
      <c r="K10" s="676" t="s">
        <v>285</v>
      </c>
      <c r="L10" s="676" t="s">
        <v>285</v>
      </c>
      <c r="M10" s="670">
        <f>E10</f>
        <v>0</v>
      </c>
      <c r="N10" s="673">
        <f>F10</f>
        <v>0</v>
      </c>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c r="IM10" s="207"/>
      <c r="IN10" s="207"/>
      <c r="IO10" s="207"/>
      <c r="IP10" s="207"/>
      <c r="IQ10" s="207"/>
      <c r="IR10" s="207"/>
      <c r="IS10" s="207"/>
      <c r="IT10" s="207"/>
      <c r="IU10" s="207"/>
      <c r="IV10" s="207"/>
    </row>
    <row r="11" spans="1:256" ht="31.5" x14ac:dyDescent="0.25">
      <c r="A11" s="41">
        <v>6</v>
      </c>
      <c r="B11" s="315" t="s">
        <v>287</v>
      </c>
      <c r="C11" s="676" t="s">
        <v>285</v>
      </c>
      <c r="D11" s="676" t="s">
        <v>285</v>
      </c>
      <c r="E11" s="674">
        <v>0</v>
      </c>
      <c r="F11" s="674">
        <v>0</v>
      </c>
      <c r="G11" s="675">
        <v>0</v>
      </c>
      <c r="H11" s="675">
        <v>0</v>
      </c>
      <c r="I11" s="680">
        <v>0</v>
      </c>
      <c r="J11" s="680">
        <v>0</v>
      </c>
      <c r="K11" s="681">
        <v>0</v>
      </c>
      <c r="L11" s="669">
        <v>0</v>
      </c>
      <c r="M11" s="670">
        <f>E11+G11+I11+K11</f>
        <v>0</v>
      </c>
      <c r="N11" s="673">
        <f>F11+H11+J11+L11</f>
        <v>0</v>
      </c>
    </row>
    <row r="12" spans="1:256" ht="17.25" customHeight="1" x14ac:dyDescent="0.25">
      <c r="A12" s="41">
        <v>7</v>
      </c>
      <c r="B12" s="315" t="s">
        <v>288</v>
      </c>
      <c r="C12" s="674">
        <v>0</v>
      </c>
      <c r="D12" s="674">
        <v>0</v>
      </c>
      <c r="E12" s="674">
        <v>0</v>
      </c>
      <c r="F12" s="674">
        <v>0</v>
      </c>
      <c r="G12" s="675">
        <v>0</v>
      </c>
      <c r="H12" s="675">
        <v>0</v>
      </c>
      <c r="I12" s="680">
        <v>0</v>
      </c>
      <c r="J12" s="680">
        <v>0</v>
      </c>
      <c r="K12" s="674">
        <v>23037.75</v>
      </c>
      <c r="L12" s="674">
        <v>20965.75</v>
      </c>
      <c r="M12" s="670">
        <f>C12+E12+G12+I12+K12</f>
        <v>23037.75</v>
      </c>
      <c r="N12" s="673">
        <f>D12+F12+H12+J12+L12</f>
        <v>20965.75</v>
      </c>
    </row>
    <row r="13" spans="1:256" ht="18.75" x14ac:dyDescent="0.25">
      <c r="A13" s="41">
        <v>8</v>
      </c>
      <c r="B13" s="316" t="s">
        <v>82</v>
      </c>
      <c r="C13" s="676" t="s">
        <v>285</v>
      </c>
      <c r="D13" s="676" t="s">
        <v>285</v>
      </c>
      <c r="E13" s="676" t="s">
        <v>285</v>
      </c>
      <c r="F13" s="676" t="s">
        <v>285</v>
      </c>
      <c r="G13" s="675">
        <v>572651</v>
      </c>
      <c r="H13" s="675">
        <v>534512</v>
      </c>
      <c r="I13" s="682" t="s">
        <v>285</v>
      </c>
      <c r="J13" s="680">
        <v>0</v>
      </c>
      <c r="K13" s="682" t="s">
        <v>285</v>
      </c>
      <c r="L13" s="682" t="s">
        <v>285</v>
      </c>
      <c r="M13" s="670">
        <f>G13</f>
        <v>572651</v>
      </c>
      <c r="N13" s="673">
        <f>H13</f>
        <v>534512</v>
      </c>
    </row>
    <row r="14" spans="1:256" ht="19.5" customHeight="1" x14ac:dyDescent="0.25">
      <c r="A14" s="41">
        <v>9</v>
      </c>
      <c r="B14" s="315" t="s">
        <v>24</v>
      </c>
      <c r="C14" s="676" t="s">
        <v>285</v>
      </c>
      <c r="D14" s="676" t="s">
        <v>285</v>
      </c>
      <c r="E14" s="676" t="s">
        <v>285</v>
      </c>
      <c r="F14" s="676" t="s">
        <v>285</v>
      </c>
      <c r="G14" s="675">
        <v>53497.4</v>
      </c>
      <c r="H14" s="675">
        <v>36455.5</v>
      </c>
      <c r="I14" s="683" t="s">
        <v>285</v>
      </c>
      <c r="J14" s="683" t="s">
        <v>285</v>
      </c>
      <c r="K14" s="682" t="s">
        <v>285</v>
      </c>
      <c r="L14" s="682" t="s">
        <v>285</v>
      </c>
      <c r="M14" s="670">
        <f>G14</f>
        <v>53497.4</v>
      </c>
      <c r="N14" s="673">
        <f>H14</f>
        <v>36455.5</v>
      </c>
    </row>
    <row r="15" spans="1:256" ht="18.75" x14ac:dyDescent="0.25">
      <c r="A15" s="41">
        <v>10</v>
      </c>
      <c r="B15" s="315" t="s">
        <v>83</v>
      </c>
      <c r="C15" s="674">
        <v>0</v>
      </c>
      <c r="D15" s="674">
        <v>0</v>
      </c>
      <c r="E15" s="674">
        <v>0</v>
      </c>
      <c r="F15" s="674">
        <v>0</v>
      </c>
      <c r="G15" s="675">
        <v>0</v>
      </c>
      <c r="H15" s="675">
        <v>0</v>
      </c>
      <c r="I15" s="680">
        <v>0</v>
      </c>
      <c r="J15" s="680">
        <v>0</v>
      </c>
      <c r="K15" s="674">
        <v>0</v>
      </c>
      <c r="L15" s="674">
        <v>0</v>
      </c>
      <c r="M15" s="670">
        <f>C15+E15+G15+I15+K15</f>
        <v>0</v>
      </c>
      <c r="N15" s="673">
        <f>D15+F15+H15+J15+L15</f>
        <v>0</v>
      </c>
    </row>
    <row r="16" spans="1:256" ht="31.5" x14ac:dyDescent="0.25">
      <c r="A16" s="41">
        <v>11</v>
      </c>
      <c r="B16" s="313" t="s">
        <v>177</v>
      </c>
      <c r="C16" s="669">
        <v>174863.67</v>
      </c>
      <c r="D16" s="669">
        <v>40906.93</v>
      </c>
      <c r="E16" s="669">
        <v>107708.4</v>
      </c>
      <c r="F16" s="669">
        <v>339067.35</v>
      </c>
      <c r="G16" s="684">
        <v>657775</v>
      </c>
      <c r="H16" s="684">
        <v>600670</v>
      </c>
      <c r="I16" s="685">
        <v>0</v>
      </c>
      <c r="J16" s="685">
        <v>0</v>
      </c>
      <c r="K16" s="685">
        <v>32363.42</v>
      </c>
      <c r="L16" s="669">
        <v>21856.400000000001</v>
      </c>
      <c r="M16" s="670">
        <f t="shared" ref="M16:N18" si="2">C16+E16+G16+I16+K16</f>
        <v>972710.49000000011</v>
      </c>
      <c r="N16" s="673">
        <f t="shared" si="2"/>
        <v>1002500.68</v>
      </c>
    </row>
    <row r="17" spans="1:14" ht="31.5" x14ac:dyDescent="0.25">
      <c r="A17" s="41">
        <v>12</v>
      </c>
      <c r="B17" s="313" t="s">
        <v>25</v>
      </c>
      <c r="C17" s="670">
        <f t="shared" ref="C17:L17" si="3">C6+C7-C16</f>
        <v>2235957.1700000004</v>
      </c>
      <c r="D17" s="670">
        <f t="shared" si="3"/>
        <v>2253422.3000000003</v>
      </c>
      <c r="E17" s="670">
        <f t="shared" si="3"/>
        <v>386382.65</v>
      </c>
      <c r="F17" s="670">
        <f t="shared" si="3"/>
        <v>412808.2300000001</v>
      </c>
      <c r="G17" s="672">
        <f t="shared" si="3"/>
        <v>443376.39999999991</v>
      </c>
      <c r="H17" s="672">
        <f t="shared" si="3"/>
        <v>413673.89999999991</v>
      </c>
      <c r="I17" s="670">
        <f t="shared" si="3"/>
        <v>0</v>
      </c>
      <c r="J17" s="670">
        <f t="shared" si="3"/>
        <v>0</v>
      </c>
      <c r="K17" s="670">
        <f t="shared" si="3"/>
        <v>28396</v>
      </c>
      <c r="L17" s="670">
        <f t="shared" si="3"/>
        <v>27505.35</v>
      </c>
      <c r="M17" s="670">
        <f t="shared" si="2"/>
        <v>3094112.22</v>
      </c>
      <c r="N17" s="673">
        <f t="shared" si="2"/>
        <v>3107409.7800000003</v>
      </c>
    </row>
    <row r="18" spans="1:14" ht="48.75" customHeight="1" thickBot="1" x14ac:dyDescent="0.3">
      <c r="A18" s="208">
        <v>13</v>
      </c>
      <c r="B18" s="317" t="s">
        <v>817</v>
      </c>
      <c r="C18" s="686">
        <v>0</v>
      </c>
      <c r="D18" s="686">
        <v>0</v>
      </c>
      <c r="E18" s="686">
        <v>0</v>
      </c>
      <c r="F18" s="686">
        <v>0</v>
      </c>
      <c r="G18" s="687">
        <v>0</v>
      </c>
      <c r="H18" s="687">
        <v>0</v>
      </c>
      <c r="I18" s="686">
        <v>0</v>
      </c>
      <c r="J18" s="686">
        <v>0</v>
      </c>
      <c r="K18" s="686">
        <v>0</v>
      </c>
      <c r="L18" s="686">
        <v>0</v>
      </c>
      <c r="M18" s="688">
        <f t="shared" si="2"/>
        <v>0</v>
      </c>
      <c r="N18" s="689">
        <f t="shared" si="2"/>
        <v>0</v>
      </c>
    </row>
    <row r="19" spans="1:14" x14ac:dyDescent="0.25">
      <c r="F19" s="467">
        <v>0</v>
      </c>
      <c r="H19" s="467">
        <v>0</v>
      </c>
      <c r="I19" s="210"/>
      <c r="J19" s="210"/>
    </row>
    <row r="20" spans="1:14" x14ac:dyDescent="0.25">
      <c r="A20" s="210" t="s">
        <v>84</v>
      </c>
      <c r="B20" s="210"/>
      <c r="C20" s="210"/>
      <c r="E20" s="210"/>
      <c r="F20" s="210"/>
      <c r="G20" s="210"/>
      <c r="H20" s="210"/>
      <c r="I20" s="210"/>
      <c r="J20" s="210"/>
      <c r="K20" s="210"/>
      <c r="L20" s="210"/>
      <c r="M20" s="210"/>
      <c r="N20" s="210"/>
    </row>
    <row r="21" spans="1:14" x14ac:dyDescent="0.25">
      <c r="A21" s="210" t="s">
        <v>85</v>
      </c>
      <c r="B21" s="210"/>
      <c r="C21" s="210"/>
      <c r="D21" s="210"/>
      <c r="E21" s="210"/>
      <c r="F21" s="210"/>
      <c r="G21" s="210"/>
      <c r="H21" s="210"/>
      <c r="I21" s="210"/>
      <c r="J21" s="210"/>
      <c r="K21" s="210"/>
      <c r="L21" s="210"/>
      <c r="M21" s="210"/>
      <c r="N21" s="210"/>
    </row>
    <row r="22" spans="1:14" ht="33" customHeight="1" x14ac:dyDescent="0.25">
      <c r="A22" s="901" t="s">
        <v>86</v>
      </c>
      <c r="B22" s="901"/>
      <c r="C22" s="901"/>
      <c r="D22" s="210"/>
      <c r="E22" s="210"/>
      <c r="F22" s="210"/>
      <c r="G22" s="210"/>
      <c r="H22" s="210"/>
      <c r="I22" s="210"/>
      <c r="J22" s="591" t="s">
        <v>1261</v>
      </c>
      <c r="K22" s="592"/>
      <c r="L22" s="592"/>
      <c r="M22" s="592"/>
      <c r="N22" s="210"/>
    </row>
    <row r="23" spans="1:14" x14ac:dyDescent="0.25">
      <c r="L23" s="210"/>
    </row>
  </sheetData>
  <mergeCells count="11">
    <mergeCell ref="A22:C22"/>
    <mergeCell ref="A1:N1"/>
    <mergeCell ref="A2:N2"/>
    <mergeCell ref="A3:A4"/>
    <mergeCell ref="B3:B4"/>
    <mergeCell ref="C3:D3"/>
    <mergeCell ref="E3:F3"/>
    <mergeCell ref="G3:H3"/>
    <mergeCell ref="I3:J3"/>
    <mergeCell ref="K3:L3"/>
    <mergeCell ref="M3:N3"/>
  </mergeCells>
  <pageMargins left="0.42" right="0.28999999999999998"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F26"/>
  <sheetViews>
    <sheetView topLeftCell="A4" workbookViewId="0">
      <selection activeCell="B38" sqref="B38"/>
    </sheetView>
  </sheetViews>
  <sheetFormatPr defaultColWidth="62.140625" defaultRowHeight="12.75" x14ac:dyDescent="0.2"/>
  <cols>
    <col min="1" max="1" width="17.42578125" customWidth="1"/>
    <col min="2" max="2" width="40.140625" style="119" customWidth="1"/>
    <col min="3" max="3" width="64.42578125" customWidth="1"/>
    <col min="4" max="4" width="15.7109375" customWidth="1"/>
    <col min="5" max="5" width="21" customWidth="1"/>
    <col min="6" max="7" width="19.85546875" customWidth="1"/>
    <col min="8" max="8" width="17.85546875" customWidth="1"/>
    <col min="9" max="9" width="17.140625" customWidth="1"/>
    <col min="10" max="10" width="15.7109375" customWidth="1"/>
    <col min="11" max="11" width="16.85546875" customWidth="1"/>
  </cols>
  <sheetData>
    <row r="1" spans="1:6" s="128" customFormat="1" ht="48" customHeight="1" thickBot="1" x14ac:dyDescent="0.25">
      <c r="A1" s="746" t="s">
        <v>990</v>
      </c>
      <c r="B1" s="747"/>
      <c r="C1" s="748"/>
      <c r="D1" s="388"/>
    </row>
    <row r="2" spans="1:6" ht="63" x14ac:dyDescent="0.2">
      <c r="A2" s="744" t="s">
        <v>666</v>
      </c>
      <c r="B2" s="745"/>
      <c r="C2" s="460" t="s">
        <v>1174</v>
      </c>
      <c r="F2" s="463"/>
    </row>
    <row r="3" spans="1:6" ht="31.5" x14ac:dyDescent="0.2">
      <c r="A3" s="307" t="s">
        <v>281</v>
      </c>
      <c r="B3" s="249" t="s">
        <v>721</v>
      </c>
      <c r="C3" s="387" t="s">
        <v>363</v>
      </c>
      <c r="F3" s="463"/>
    </row>
    <row r="4" spans="1:6" ht="31.5" x14ac:dyDescent="0.2">
      <c r="A4" s="305" t="s">
        <v>181</v>
      </c>
      <c r="B4" s="249" t="s">
        <v>1134</v>
      </c>
      <c r="C4" s="387" t="s">
        <v>363</v>
      </c>
    </row>
    <row r="5" spans="1:6" ht="16.5" thickBot="1" x14ac:dyDescent="0.25">
      <c r="A5" s="307" t="s">
        <v>182</v>
      </c>
      <c r="B5" s="249" t="s">
        <v>722</v>
      </c>
      <c r="C5" s="387" t="s">
        <v>363</v>
      </c>
      <c r="D5" s="236"/>
      <c r="F5" s="463"/>
    </row>
    <row r="6" spans="1:6" ht="31.5" x14ac:dyDescent="0.2">
      <c r="A6" s="307" t="s">
        <v>183</v>
      </c>
      <c r="B6" s="249" t="s">
        <v>723</v>
      </c>
      <c r="C6" s="460" t="s">
        <v>1202</v>
      </c>
      <c r="D6" s="289"/>
    </row>
    <row r="7" spans="1:6" ht="15.75" x14ac:dyDescent="0.2">
      <c r="A7" s="501" t="s">
        <v>184</v>
      </c>
      <c r="B7" s="502" t="s">
        <v>724</v>
      </c>
      <c r="C7" s="521" t="s">
        <v>1121</v>
      </c>
      <c r="D7" s="236"/>
    </row>
    <row r="8" spans="1:6" ht="15.75" x14ac:dyDescent="0.2">
      <c r="A8" s="305" t="s">
        <v>185</v>
      </c>
      <c r="B8" s="249" t="s">
        <v>725</v>
      </c>
      <c r="C8" s="387" t="s">
        <v>363</v>
      </c>
    </row>
    <row r="9" spans="1:6" ht="15.75" x14ac:dyDescent="0.2">
      <c r="A9" s="305" t="s">
        <v>800</v>
      </c>
      <c r="B9" s="251" t="s">
        <v>801</v>
      </c>
      <c r="C9" s="387" t="s">
        <v>363</v>
      </c>
      <c r="E9" s="344"/>
    </row>
    <row r="10" spans="1:6" ht="15.75" x14ac:dyDescent="0.2">
      <c r="A10" s="237" t="s">
        <v>186</v>
      </c>
      <c r="B10" s="250" t="s">
        <v>667</v>
      </c>
      <c r="C10" s="387" t="s">
        <v>363</v>
      </c>
      <c r="E10" s="344"/>
    </row>
    <row r="11" spans="1:6" ht="15.75" x14ac:dyDescent="0.2">
      <c r="A11" s="305" t="s">
        <v>168</v>
      </c>
      <c r="B11" s="249" t="s">
        <v>336</v>
      </c>
      <c r="C11" s="387" t="s">
        <v>363</v>
      </c>
    </row>
    <row r="12" spans="1:6" ht="15.75" x14ac:dyDescent="0.2">
      <c r="A12" s="307" t="s">
        <v>0</v>
      </c>
      <c r="B12" s="249" t="s">
        <v>337</v>
      </c>
      <c r="C12" s="387" t="s">
        <v>363</v>
      </c>
    </row>
    <row r="13" spans="1:6" ht="15.75" x14ac:dyDescent="0.2">
      <c r="A13" s="237" t="s">
        <v>1</v>
      </c>
      <c r="B13" s="249" t="s">
        <v>338</v>
      </c>
      <c r="C13" s="387" t="s">
        <v>363</v>
      </c>
      <c r="F13" s="463"/>
    </row>
    <row r="14" spans="1:6" ht="31.5" x14ac:dyDescent="0.2">
      <c r="A14" s="307" t="s">
        <v>2</v>
      </c>
      <c r="B14" s="249" t="s">
        <v>339</v>
      </c>
      <c r="C14" s="521" t="s">
        <v>1123</v>
      </c>
      <c r="F14" s="463"/>
    </row>
    <row r="15" spans="1:6" ht="31.5" x14ac:dyDescent="0.2">
      <c r="A15" s="307" t="s">
        <v>3</v>
      </c>
      <c r="B15" s="249" t="s">
        <v>650</v>
      </c>
      <c r="C15" s="387" t="s">
        <v>363</v>
      </c>
    </row>
    <row r="16" spans="1:6" ht="34.5" customHeight="1" x14ac:dyDescent="0.2">
      <c r="A16" s="307" t="s">
        <v>4</v>
      </c>
      <c r="B16" s="249" t="s">
        <v>74</v>
      </c>
      <c r="C16" s="387" t="s">
        <v>363</v>
      </c>
    </row>
    <row r="17" spans="1:4" ht="15.75" x14ac:dyDescent="0.2">
      <c r="A17" s="307" t="s">
        <v>5</v>
      </c>
      <c r="B17" s="249" t="s">
        <v>75</v>
      </c>
      <c r="C17" s="521" t="s">
        <v>1170</v>
      </c>
    </row>
    <row r="18" spans="1:4" ht="15.75" x14ac:dyDescent="0.2">
      <c r="A18" s="307" t="s">
        <v>62</v>
      </c>
      <c r="B18" s="249" t="s">
        <v>76</v>
      </c>
      <c r="C18" s="521" t="s">
        <v>1170</v>
      </c>
    </row>
    <row r="19" spans="1:4" ht="31.5" x14ac:dyDescent="0.2">
      <c r="A19" s="307" t="s">
        <v>6</v>
      </c>
      <c r="B19" s="249" t="s">
        <v>77</v>
      </c>
      <c r="C19" s="387" t="s">
        <v>363</v>
      </c>
    </row>
    <row r="20" spans="1:4" ht="15.75" x14ac:dyDescent="0.2">
      <c r="A20" s="307" t="s">
        <v>7</v>
      </c>
      <c r="B20" s="249" t="s">
        <v>651</v>
      </c>
      <c r="C20" s="387" t="s">
        <v>363</v>
      </c>
    </row>
    <row r="21" spans="1:4" ht="15.75" x14ac:dyDescent="0.2">
      <c r="A21" s="307" t="s">
        <v>8</v>
      </c>
      <c r="B21" s="249" t="s">
        <v>652</v>
      </c>
      <c r="C21" s="387" t="s">
        <v>363</v>
      </c>
    </row>
    <row r="22" spans="1:4" ht="31.5" x14ac:dyDescent="0.2">
      <c r="A22" s="307" t="s">
        <v>9</v>
      </c>
      <c r="B22" s="249" t="s">
        <v>653</v>
      </c>
      <c r="C22" s="387" t="s">
        <v>363</v>
      </c>
      <c r="D22" s="186"/>
    </row>
    <row r="23" spans="1:4" ht="36.75" customHeight="1" x14ac:dyDescent="0.2">
      <c r="A23" s="307" t="s">
        <v>497</v>
      </c>
      <c r="B23" s="249" t="s">
        <v>1132</v>
      </c>
      <c r="C23" s="521" t="s">
        <v>1131</v>
      </c>
      <c r="D23" s="186"/>
    </row>
    <row r="24" spans="1:4" ht="39" customHeight="1" x14ac:dyDescent="0.2">
      <c r="A24" s="307" t="s">
        <v>498</v>
      </c>
      <c r="B24" s="249" t="s">
        <v>1133</v>
      </c>
      <c r="C24" s="521" t="s">
        <v>1131</v>
      </c>
      <c r="D24" s="186"/>
    </row>
    <row r="25" spans="1:4" x14ac:dyDescent="0.2">
      <c r="D25" s="186"/>
    </row>
    <row r="26" spans="1:4" x14ac:dyDescent="0.2">
      <c r="D26" s="186"/>
    </row>
  </sheetData>
  <mergeCells count="2">
    <mergeCell ref="A2:B2"/>
    <mergeCell ref="A1:C1"/>
  </mergeCells>
  <phoneticPr fontId="7"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A4367-1195-489D-A9F9-3FD0DDC39529}">
  <sheetPr>
    <tabColor rgb="FF00B0F0"/>
    <pageSetUpPr fitToPage="1"/>
  </sheetPr>
  <dimension ref="A1:H26"/>
  <sheetViews>
    <sheetView zoomScaleNormal="100" workbookViewId="0">
      <pane xSplit="2" ySplit="4" topLeftCell="C14" activePane="bottomRight" state="frozen"/>
      <selection pane="topRight" activeCell="C1" sqref="C1"/>
      <selection pane="bottomLeft" activeCell="A5" sqref="A5"/>
      <selection pane="bottomRight" activeCell="E28" sqref="E28"/>
    </sheetView>
  </sheetViews>
  <sheetFormatPr defaultRowHeight="15.75" x14ac:dyDescent="0.2"/>
  <cols>
    <col min="1" max="1" width="10.5703125" style="12" customWidth="1"/>
    <col min="2" max="2" width="43.140625" style="63" customWidth="1"/>
    <col min="3" max="3" width="28.42578125" style="11" customWidth="1"/>
    <col min="4" max="4" width="46.5703125" style="11" customWidth="1"/>
    <col min="5" max="5" width="49.7109375" style="11" customWidth="1"/>
    <col min="6" max="16384" width="9.140625" style="11"/>
  </cols>
  <sheetData>
    <row r="1" spans="1:8" ht="50.1" customHeight="1" thickBot="1" x14ac:dyDescent="0.25">
      <c r="A1" s="761" t="s">
        <v>1011</v>
      </c>
      <c r="B1" s="762"/>
      <c r="C1" s="762"/>
      <c r="D1" s="763"/>
      <c r="E1" s="555" t="s">
        <v>1225</v>
      </c>
    </row>
    <row r="2" spans="1:8" ht="35.1" customHeight="1" x14ac:dyDescent="0.2">
      <c r="A2" s="758" t="s">
        <v>1230</v>
      </c>
      <c r="B2" s="759"/>
      <c r="C2" s="759"/>
      <c r="D2" s="760"/>
    </row>
    <row r="3" spans="1:8" ht="31.5" x14ac:dyDescent="0.2">
      <c r="A3" s="100" t="s">
        <v>180</v>
      </c>
      <c r="B3" s="88" t="s">
        <v>267</v>
      </c>
      <c r="C3" s="88" t="s">
        <v>1012</v>
      </c>
      <c r="D3" s="33" t="s">
        <v>1171</v>
      </c>
    </row>
    <row r="4" spans="1:8" s="13" customFormat="1" ht="18" customHeight="1" x14ac:dyDescent="0.2">
      <c r="A4" s="96"/>
      <c r="B4" s="99" t="s">
        <v>257</v>
      </c>
      <c r="C4" s="79" t="s">
        <v>258</v>
      </c>
      <c r="D4" s="80" t="s">
        <v>259</v>
      </c>
      <c r="F4" s="11"/>
      <c r="G4" s="11"/>
      <c r="H4" s="11"/>
    </row>
    <row r="5" spans="1:8" s="13" customFormat="1" ht="44.25" customHeight="1" x14ac:dyDescent="0.2">
      <c r="A5" s="96">
        <v>1</v>
      </c>
      <c r="B5" s="61" t="s">
        <v>1262</v>
      </c>
      <c r="C5" s="557">
        <f>C6+C7+C8+C12+C13+C14+C15+C16+C17+C18+C19+C20+C21+C22</f>
        <v>9483992.6500000004</v>
      </c>
      <c r="D5" s="60"/>
      <c r="E5" s="593" t="s">
        <v>1263</v>
      </c>
      <c r="F5" s="11"/>
      <c r="G5" s="11"/>
      <c r="H5" s="11"/>
    </row>
    <row r="6" spans="1:8" x14ac:dyDescent="0.2">
      <c r="A6" s="96">
        <v>2</v>
      </c>
      <c r="B6" s="532" t="s">
        <v>1148</v>
      </c>
      <c r="C6" s="556">
        <v>0</v>
      </c>
      <c r="D6" s="113" t="s">
        <v>1301</v>
      </c>
    </row>
    <row r="7" spans="1:8" x14ac:dyDescent="0.2">
      <c r="A7" s="96" t="s">
        <v>290</v>
      </c>
      <c r="B7" s="736" t="s">
        <v>1299</v>
      </c>
      <c r="C7" s="556">
        <v>2573189.21</v>
      </c>
      <c r="D7" s="113" t="s">
        <v>1300</v>
      </c>
    </row>
    <row r="8" spans="1:8" ht="31.5" x14ac:dyDescent="0.2">
      <c r="A8" s="96">
        <v>3</v>
      </c>
      <c r="B8" s="118" t="s">
        <v>1156</v>
      </c>
      <c r="C8" s="557">
        <f>C9+C10+C11</f>
        <v>6493597.1299999999</v>
      </c>
      <c r="D8" s="131"/>
    </row>
    <row r="9" spans="1:8" x14ac:dyDescent="0.2">
      <c r="A9" s="96">
        <v>4</v>
      </c>
      <c r="B9" s="534" t="s">
        <v>1140</v>
      </c>
      <c r="C9" s="556">
        <v>97859.71</v>
      </c>
      <c r="D9" s="113" t="s">
        <v>1264</v>
      </c>
    </row>
    <row r="10" spans="1:8" x14ac:dyDescent="0.2">
      <c r="A10" s="96">
        <v>5</v>
      </c>
      <c r="B10" s="534" t="s">
        <v>1141</v>
      </c>
      <c r="C10" s="556">
        <v>319.89999999999998</v>
      </c>
      <c r="D10" s="113" t="s">
        <v>1265</v>
      </c>
    </row>
    <row r="11" spans="1:8" ht="94.5" x14ac:dyDescent="0.2">
      <c r="A11" s="96">
        <v>6</v>
      </c>
      <c r="B11" s="534" t="s">
        <v>1142</v>
      </c>
      <c r="C11" s="556">
        <v>6395417.5199999996</v>
      </c>
      <c r="D11" s="113" t="s">
        <v>1295</v>
      </c>
    </row>
    <row r="12" spans="1:8" x14ac:dyDescent="0.2">
      <c r="A12" s="96">
        <v>7</v>
      </c>
      <c r="B12" s="118" t="s">
        <v>1149</v>
      </c>
      <c r="C12" s="556">
        <v>203160.16</v>
      </c>
      <c r="D12" s="113" t="s">
        <v>1266</v>
      </c>
    </row>
    <row r="13" spans="1:8" x14ac:dyDescent="0.2">
      <c r="A13" s="96">
        <v>8</v>
      </c>
      <c r="B13" s="533" t="s">
        <v>1143</v>
      </c>
      <c r="C13" s="556">
        <v>0</v>
      </c>
      <c r="D13" s="598" t="s">
        <v>1271</v>
      </c>
    </row>
    <row r="14" spans="1:8" x14ac:dyDescent="0.2">
      <c r="A14" s="96">
        <v>9</v>
      </c>
      <c r="B14" s="533" t="s">
        <v>1144</v>
      </c>
      <c r="C14" s="556">
        <v>0</v>
      </c>
      <c r="D14" s="598" t="s">
        <v>1271</v>
      </c>
    </row>
    <row r="15" spans="1:8" x14ac:dyDescent="0.2">
      <c r="A15" s="96">
        <v>10</v>
      </c>
      <c r="B15" s="533" t="s">
        <v>1145</v>
      </c>
      <c r="C15" s="556">
        <v>0</v>
      </c>
      <c r="D15" s="598" t="s">
        <v>1271</v>
      </c>
    </row>
    <row r="16" spans="1:8" ht="31.5" x14ac:dyDescent="0.2">
      <c r="A16" s="96">
        <v>11</v>
      </c>
      <c r="B16" s="533" t="s">
        <v>1146</v>
      </c>
      <c r="C16" s="556">
        <v>0</v>
      </c>
      <c r="D16" s="598" t="s">
        <v>1271</v>
      </c>
    </row>
    <row r="17" spans="1:6" x14ac:dyDescent="0.2">
      <c r="A17" s="96">
        <v>12</v>
      </c>
      <c r="B17" s="533" t="s">
        <v>1147</v>
      </c>
      <c r="C17" s="556">
        <v>0</v>
      </c>
      <c r="D17" s="598" t="s">
        <v>1271</v>
      </c>
    </row>
    <row r="18" spans="1:6" x14ac:dyDescent="0.2">
      <c r="A18" s="96">
        <v>13</v>
      </c>
      <c r="B18" s="533" t="s">
        <v>1150</v>
      </c>
      <c r="C18" s="556">
        <v>42331.07</v>
      </c>
      <c r="D18" s="113" t="s">
        <v>1267</v>
      </c>
    </row>
    <row r="19" spans="1:6" x14ac:dyDescent="0.2">
      <c r="A19" s="96">
        <v>14</v>
      </c>
      <c r="B19" s="118" t="s">
        <v>1151</v>
      </c>
      <c r="C19" s="556">
        <v>171715.08</v>
      </c>
      <c r="D19" s="113" t="s">
        <v>1268</v>
      </c>
    </row>
    <row r="20" spans="1:6" x14ac:dyDescent="0.2">
      <c r="A20" s="96">
        <v>15</v>
      </c>
      <c r="B20" s="369" t="s">
        <v>1152</v>
      </c>
      <c r="C20" s="556">
        <v>0</v>
      </c>
      <c r="D20" s="598" t="s">
        <v>1271</v>
      </c>
    </row>
    <row r="21" spans="1:6" x14ac:dyDescent="0.2">
      <c r="A21" s="96">
        <v>16</v>
      </c>
      <c r="B21" s="118" t="s">
        <v>1153</v>
      </c>
      <c r="C21" s="556">
        <v>0</v>
      </c>
      <c r="D21" s="598" t="s">
        <v>1271</v>
      </c>
    </row>
    <row r="22" spans="1:6" ht="31.5" x14ac:dyDescent="0.2">
      <c r="A22" s="96">
        <v>17</v>
      </c>
      <c r="B22" s="118" t="s">
        <v>1155</v>
      </c>
      <c r="C22" s="567">
        <v>0</v>
      </c>
      <c r="D22" s="132" t="s">
        <v>1296</v>
      </c>
    </row>
    <row r="23" spans="1:6" ht="47.25" x14ac:dyDescent="0.2">
      <c r="A23" s="531">
        <v>18</v>
      </c>
      <c r="B23" s="537" t="s">
        <v>1154</v>
      </c>
      <c r="C23" s="567">
        <v>0</v>
      </c>
      <c r="D23" s="132" t="s">
        <v>1269</v>
      </c>
    </row>
    <row r="24" spans="1:6" x14ac:dyDescent="0.2">
      <c r="A24" s="531">
        <v>19</v>
      </c>
      <c r="B24" s="101" t="s">
        <v>683</v>
      </c>
      <c r="C24" s="567">
        <v>0</v>
      </c>
      <c r="D24" s="598" t="s">
        <v>1271</v>
      </c>
    </row>
    <row r="25" spans="1:6" ht="32.25" thickBot="1" x14ac:dyDescent="0.25">
      <c r="A25" s="97">
        <v>20</v>
      </c>
      <c r="B25" s="73" t="s">
        <v>1157</v>
      </c>
      <c r="C25" s="368">
        <f>+C5+C23+C24</f>
        <v>9483992.6500000004</v>
      </c>
      <c r="D25" s="70"/>
    </row>
    <row r="26" spans="1:6" x14ac:dyDescent="0.2">
      <c r="A26" s="916" t="s">
        <v>1302</v>
      </c>
      <c r="B26" s="916"/>
      <c r="C26" s="916"/>
      <c r="D26" s="916"/>
      <c r="E26" s="737"/>
      <c r="F26" s="737"/>
    </row>
  </sheetData>
  <mergeCells count="3">
    <mergeCell ref="A1:D1"/>
    <mergeCell ref="A2:D2"/>
    <mergeCell ref="A26:D26"/>
  </mergeCells>
  <printOptions gridLines="1"/>
  <pageMargins left="0.74803149606299213" right="0.74803149606299213" top="0.98425196850393704" bottom="0.79" header="0.51181102362204722" footer="0.51181102362204722"/>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pageSetUpPr fitToPage="1"/>
  </sheetPr>
  <dimension ref="A1:K38"/>
  <sheetViews>
    <sheetView zoomScale="90" zoomScaleNormal="90" workbookViewId="0">
      <pane xSplit="2" ySplit="5" topLeftCell="C21" activePane="bottomRight" state="frozen"/>
      <selection pane="topRight" activeCell="C1" sqref="C1"/>
      <selection pane="bottomLeft" activeCell="A6" sqref="A6"/>
      <selection pane="bottomRight" activeCell="I30" sqref="I30"/>
    </sheetView>
  </sheetViews>
  <sheetFormatPr defaultRowHeight="15.75" x14ac:dyDescent="0.2"/>
  <cols>
    <col min="1" max="1" width="7.7109375" style="19" customWidth="1"/>
    <col min="2" max="2" width="47.5703125" style="20" customWidth="1"/>
    <col min="3" max="3" width="17.85546875" style="21" customWidth="1"/>
    <col min="4" max="4" width="16.85546875" style="21" customWidth="1"/>
    <col min="5" max="5" width="17.140625" style="21" customWidth="1"/>
    <col min="6" max="6" width="18.140625" style="21" customWidth="1"/>
    <col min="7" max="7" width="17.42578125" style="21" customWidth="1"/>
    <col min="8" max="8" width="17" style="21" customWidth="1"/>
    <col min="9" max="9" width="11.28515625" style="21" customWidth="1"/>
    <col min="10" max="16384" width="9.140625" style="21"/>
  </cols>
  <sheetData>
    <row r="1" spans="1:11" s="25" customFormat="1" ht="69" customHeight="1" thickBot="1" x14ac:dyDescent="0.25">
      <c r="A1" s="917" t="s">
        <v>1013</v>
      </c>
      <c r="B1" s="918"/>
      <c r="C1" s="918"/>
      <c r="D1" s="918"/>
      <c r="E1" s="918"/>
      <c r="F1" s="918"/>
      <c r="G1" s="918"/>
      <c r="H1" s="919"/>
      <c r="I1" s="239" t="s">
        <v>1226</v>
      </c>
    </row>
    <row r="2" spans="1:11" s="25" customFormat="1" ht="35.1" customHeight="1" x14ac:dyDescent="0.2">
      <c r="A2" s="787" t="s">
        <v>1230</v>
      </c>
      <c r="B2" s="788"/>
      <c r="C2" s="788"/>
      <c r="D2" s="788"/>
      <c r="E2" s="788"/>
      <c r="F2" s="788"/>
      <c r="G2" s="788"/>
      <c r="H2" s="789"/>
    </row>
    <row r="3" spans="1:11" ht="27" customHeight="1" x14ac:dyDescent="0.2">
      <c r="A3" s="851" t="s">
        <v>180</v>
      </c>
      <c r="B3" s="778" t="s">
        <v>299</v>
      </c>
      <c r="C3" s="806" t="s">
        <v>275</v>
      </c>
      <c r="D3" s="806"/>
      <c r="E3" s="806" t="s">
        <v>276</v>
      </c>
      <c r="F3" s="806"/>
      <c r="G3" s="920" t="s">
        <v>202</v>
      </c>
      <c r="H3" s="921"/>
    </row>
    <row r="4" spans="1:11" ht="33" customHeight="1" x14ac:dyDescent="0.2">
      <c r="A4" s="776"/>
      <c r="B4" s="816"/>
      <c r="C4" s="545" t="s">
        <v>67</v>
      </c>
      <c r="D4" s="545" t="s">
        <v>170</v>
      </c>
      <c r="E4" s="545" t="s">
        <v>67</v>
      </c>
      <c r="F4" s="545" t="s">
        <v>170</v>
      </c>
      <c r="G4" s="545" t="s">
        <v>67</v>
      </c>
      <c r="H4" s="547" t="s">
        <v>170</v>
      </c>
    </row>
    <row r="5" spans="1:11" ht="21.6" customHeight="1" x14ac:dyDescent="0.2">
      <c r="A5" s="544"/>
      <c r="B5" s="546"/>
      <c r="C5" s="42" t="s">
        <v>257</v>
      </c>
      <c r="D5" s="42" t="s">
        <v>258</v>
      </c>
      <c r="E5" s="42" t="s">
        <v>259</v>
      </c>
      <c r="F5" s="42" t="s">
        <v>266</v>
      </c>
      <c r="G5" s="42" t="s">
        <v>32</v>
      </c>
      <c r="H5" s="240" t="s">
        <v>33</v>
      </c>
    </row>
    <row r="6" spans="1:11" ht="18" customHeight="1" x14ac:dyDescent="0.2">
      <c r="A6" s="241">
        <v>1</v>
      </c>
      <c r="B6" s="494" t="s">
        <v>1014</v>
      </c>
      <c r="C6" s="690">
        <f>C7</f>
        <v>0</v>
      </c>
      <c r="D6" s="690">
        <f>D8</f>
        <v>0</v>
      </c>
      <c r="E6" s="690">
        <f>E7</f>
        <v>0</v>
      </c>
      <c r="F6" s="690">
        <f>F8</f>
        <v>0</v>
      </c>
      <c r="G6" s="690">
        <f>C6+E6</f>
        <v>0</v>
      </c>
      <c r="H6" s="691">
        <f>D6+F6</f>
        <v>0</v>
      </c>
      <c r="K6" s="420"/>
    </row>
    <row r="7" spans="1:11" ht="18" customHeight="1" x14ac:dyDescent="0.2">
      <c r="A7" s="241">
        <v>2</v>
      </c>
      <c r="B7" s="495" t="s">
        <v>1176</v>
      </c>
      <c r="C7" s="692">
        <v>0</v>
      </c>
      <c r="D7" s="693" t="s">
        <v>744</v>
      </c>
      <c r="E7" s="692">
        <v>0</v>
      </c>
      <c r="F7" s="693" t="s">
        <v>744</v>
      </c>
      <c r="G7" s="694">
        <f t="shared" ref="G7" si="0">C7+E7</f>
        <v>0</v>
      </c>
      <c r="H7" s="695" t="s">
        <v>744</v>
      </c>
      <c r="K7" s="420"/>
    </row>
    <row r="8" spans="1:11" ht="18" customHeight="1" x14ac:dyDescent="0.2">
      <c r="A8" s="241">
        <f t="shared" ref="A8:A11" si="1">A7+1</f>
        <v>3</v>
      </c>
      <c r="B8" s="495" t="s">
        <v>1177</v>
      </c>
      <c r="C8" s="693" t="s">
        <v>744</v>
      </c>
      <c r="D8" s="692">
        <v>0</v>
      </c>
      <c r="E8" s="693" t="s">
        <v>744</v>
      </c>
      <c r="F8" s="692">
        <v>0</v>
      </c>
      <c r="G8" s="696" t="s">
        <v>744</v>
      </c>
      <c r="H8" s="697">
        <f t="shared" ref="H8:H11" si="2">D8+F8</f>
        <v>0</v>
      </c>
      <c r="I8" s="420"/>
      <c r="J8" s="420"/>
      <c r="K8" s="420"/>
    </row>
    <row r="9" spans="1:11" ht="18" customHeight="1" x14ac:dyDescent="0.2">
      <c r="A9" s="241">
        <f t="shared" si="1"/>
        <v>4</v>
      </c>
      <c r="B9" s="494" t="s">
        <v>1015</v>
      </c>
      <c r="C9" s="690">
        <f>SUM(C10:C11)</f>
        <v>0</v>
      </c>
      <c r="D9" s="690">
        <f>SUM(D10:D11)</f>
        <v>0</v>
      </c>
      <c r="E9" s="690">
        <f>SUM(E10:E11)</f>
        <v>0</v>
      </c>
      <c r="F9" s="690">
        <f>SUM(F10:F11)</f>
        <v>0</v>
      </c>
      <c r="G9" s="690">
        <f>C9+E9</f>
        <v>0</v>
      </c>
      <c r="H9" s="691">
        <f t="shared" si="2"/>
        <v>0</v>
      </c>
      <c r="I9" s="420"/>
      <c r="J9" s="420"/>
      <c r="K9" s="420"/>
    </row>
    <row r="10" spans="1:11" ht="18" customHeight="1" x14ac:dyDescent="0.2">
      <c r="A10" s="241">
        <f t="shared" si="1"/>
        <v>5</v>
      </c>
      <c r="B10" s="495" t="s">
        <v>1178</v>
      </c>
      <c r="C10" s="692">
        <v>0</v>
      </c>
      <c r="D10" s="693" t="s">
        <v>744</v>
      </c>
      <c r="E10" s="692">
        <v>0</v>
      </c>
      <c r="F10" s="693" t="s">
        <v>744</v>
      </c>
      <c r="G10" s="694">
        <f>C10+E10</f>
        <v>0</v>
      </c>
      <c r="H10" s="695" t="s">
        <v>744</v>
      </c>
      <c r="I10" s="420"/>
      <c r="J10" s="420"/>
      <c r="K10" s="420"/>
    </row>
    <row r="11" spans="1:11" ht="18" customHeight="1" x14ac:dyDescent="0.2">
      <c r="A11" s="241">
        <f t="shared" si="1"/>
        <v>6</v>
      </c>
      <c r="B11" s="495" t="s">
        <v>1179</v>
      </c>
      <c r="C11" s="693" t="s">
        <v>744</v>
      </c>
      <c r="D11" s="692">
        <v>0</v>
      </c>
      <c r="E11" s="693" t="s">
        <v>744</v>
      </c>
      <c r="F11" s="692">
        <v>0</v>
      </c>
      <c r="G11" s="696" t="s">
        <v>744</v>
      </c>
      <c r="H11" s="697">
        <f t="shared" si="2"/>
        <v>0</v>
      </c>
      <c r="I11" s="548"/>
      <c r="J11" s="420"/>
      <c r="K11" s="420"/>
    </row>
    <row r="12" spans="1:11" ht="18" customHeight="1" x14ac:dyDescent="0.2">
      <c r="A12" s="241">
        <v>7</v>
      </c>
      <c r="B12" s="494" t="s">
        <v>933</v>
      </c>
      <c r="C12" s="690">
        <f>SUM(C13:C14)</f>
        <v>0</v>
      </c>
      <c r="D12" s="690">
        <f t="shared" ref="D12:F12" si="3">SUM(D13:D14)</f>
        <v>0</v>
      </c>
      <c r="E12" s="690">
        <f t="shared" si="3"/>
        <v>0</v>
      </c>
      <c r="F12" s="690">
        <f t="shared" si="3"/>
        <v>0</v>
      </c>
      <c r="G12" s="690">
        <f>C12+E12</f>
        <v>0</v>
      </c>
      <c r="H12" s="691">
        <f>D12+F12</f>
        <v>0</v>
      </c>
      <c r="I12" s="549"/>
      <c r="J12" s="420"/>
      <c r="K12" s="420"/>
    </row>
    <row r="13" spans="1:11" ht="18" customHeight="1" x14ac:dyDescent="0.2">
      <c r="A13" s="241">
        <v>8</v>
      </c>
      <c r="B13" s="495" t="s">
        <v>935</v>
      </c>
      <c r="C13" s="693">
        <v>0</v>
      </c>
      <c r="D13" s="693" t="s">
        <v>744</v>
      </c>
      <c r="E13" s="693">
        <v>0</v>
      </c>
      <c r="F13" s="693" t="s">
        <v>744</v>
      </c>
      <c r="G13" s="694">
        <f>C13+E13</f>
        <v>0</v>
      </c>
      <c r="H13" s="695" t="s">
        <v>744</v>
      </c>
      <c r="I13" s="549"/>
      <c r="J13" s="420"/>
      <c r="K13" s="420"/>
    </row>
    <row r="14" spans="1:11" ht="18" customHeight="1" x14ac:dyDescent="0.2">
      <c r="A14" s="241">
        <v>9</v>
      </c>
      <c r="B14" s="495" t="s">
        <v>936</v>
      </c>
      <c r="C14" s="693" t="s">
        <v>744</v>
      </c>
      <c r="D14" s="692">
        <v>0</v>
      </c>
      <c r="E14" s="693" t="s">
        <v>744</v>
      </c>
      <c r="F14" s="692">
        <v>0</v>
      </c>
      <c r="G14" s="696" t="s">
        <v>744</v>
      </c>
      <c r="H14" s="697">
        <f>D14+F14</f>
        <v>0</v>
      </c>
      <c r="I14" s="549"/>
      <c r="J14" s="420"/>
      <c r="K14" s="420"/>
    </row>
    <row r="15" spans="1:11" ht="18" customHeight="1" x14ac:dyDescent="0.2">
      <c r="A15" s="241">
        <v>10</v>
      </c>
      <c r="B15" s="192" t="s">
        <v>934</v>
      </c>
      <c r="C15" s="690">
        <f>SUM(C16:C17)</f>
        <v>0</v>
      </c>
      <c r="D15" s="690">
        <f t="shared" ref="D15:F15" si="4">SUM(D16:D17)</f>
        <v>0</v>
      </c>
      <c r="E15" s="690">
        <f t="shared" si="4"/>
        <v>0</v>
      </c>
      <c r="F15" s="690">
        <f t="shared" si="4"/>
        <v>0</v>
      </c>
      <c r="G15" s="690">
        <f>C15+E15</f>
        <v>0</v>
      </c>
      <c r="H15" s="691">
        <f>D15+F15</f>
        <v>0</v>
      </c>
      <c r="I15" s="549"/>
      <c r="J15" s="420"/>
      <c r="K15" s="420"/>
    </row>
    <row r="16" spans="1:11" ht="18" customHeight="1" x14ac:dyDescent="0.2">
      <c r="A16" s="241">
        <v>11</v>
      </c>
      <c r="B16" s="193" t="s">
        <v>1180</v>
      </c>
      <c r="C16" s="693">
        <v>0</v>
      </c>
      <c r="D16" s="693" t="s">
        <v>744</v>
      </c>
      <c r="E16" s="693">
        <v>0</v>
      </c>
      <c r="F16" s="693" t="s">
        <v>744</v>
      </c>
      <c r="G16" s="694">
        <f>C16+E16</f>
        <v>0</v>
      </c>
      <c r="H16" s="695" t="s">
        <v>744</v>
      </c>
      <c r="I16" s="549"/>
      <c r="J16" s="420"/>
      <c r="K16" s="420"/>
    </row>
    <row r="17" spans="1:11" ht="18" customHeight="1" x14ac:dyDescent="0.2">
      <c r="A17" s="241">
        <v>12</v>
      </c>
      <c r="B17" s="193" t="s">
        <v>1181</v>
      </c>
      <c r="C17" s="693" t="s">
        <v>744</v>
      </c>
      <c r="D17" s="692">
        <v>0</v>
      </c>
      <c r="E17" s="693" t="s">
        <v>744</v>
      </c>
      <c r="F17" s="692">
        <v>0</v>
      </c>
      <c r="G17" s="696" t="s">
        <v>744</v>
      </c>
      <c r="H17" s="697">
        <f>D17+F17</f>
        <v>0</v>
      </c>
      <c r="I17" s="549"/>
      <c r="J17" s="420"/>
      <c r="K17" s="420"/>
    </row>
    <row r="18" spans="1:11" ht="44.25" customHeight="1" x14ac:dyDescent="0.2">
      <c r="A18" s="241">
        <v>13</v>
      </c>
      <c r="B18" s="494" t="s">
        <v>1206</v>
      </c>
      <c r="C18" s="690">
        <f>C6+C9+C12+C15</f>
        <v>0</v>
      </c>
      <c r="D18" s="690">
        <f>D6+D9+D12+D15</f>
        <v>0</v>
      </c>
      <c r="E18" s="690">
        <f>E6+E9+E12+E15</f>
        <v>0</v>
      </c>
      <c r="F18" s="690">
        <f t="shared" ref="F18" si="5">F6+F9+F12+F15</f>
        <v>0</v>
      </c>
      <c r="G18" s="690">
        <f>C18+E18</f>
        <v>0</v>
      </c>
      <c r="H18" s="690">
        <f>D18+F18</f>
        <v>0</v>
      </c>
      <c r="I18" s="549"/>
      <c r="J18" s="420"/>
      <c r="K18" s="420"/>
    </row>
    <row r="19" spans="1:11" ht="45" customHeight="1" x14ac:dyDescent="0.2">
      <c r="A19" s="241">
        <v>14</v>
      </c>
      <c r="B19" s="494" t="s">
        <v>1205</v>
      </c>
      <c r="C19" s="690">
        <f>C20+C23+C26</f>
        <v>0</v>
      </c>
      <c r="D19" s="690">
        <f t="shared" ref="D19:F19" si="6">D20+D23+D26</f>
        <v>0</v>
      </c>
      <c r="E19" s="690">
        <f t="shared" si="6"/>
        <v>0</v>
      </c>
      <c r="F19" s="690">
        <f t="shared" si="6"/>
        <v>0</v>
      </c>
      <c r="G19" s="690">
        <f>C19+E19</f>
        <v>0</v>
      </c>
      <c r="H19" s="690">
        <f>D19+F19</f>
        <v>0</v>
      </c>
      <c r="I19" s="549"/>
      <c r="J19" s="420"/>
      <c r="K19" s="420"/>
    </row>
    <row r="20" spans="1:11" ht="18" customHeight="1" x14ac:dyDescent="0.2">
      <c r="A20" s="241">
        <v>15</v>
      </c>
      <c r="B20" s="192" t="s">
        <v>1175</v>
      </c>
      <c r="C20" s="690">
        <f>SUM(C21:C22)</f>
        <v>0</v>
      </c>
      <c r="D20" s="690">
        <f t="shared" ref="D20:F20" si="7">SUM(D21:D22)</f>
        <v>0</v>
      </c>
      <c r="E20" s="690">
        <f t="shared" si="7"/>
        <v>0</v>
      </c>
      <c r="F20" s="690">
        <f t="shared" si="7"/>
        <v>0</v>
      </c>
      <c r="G20" s="690">
        <f>SUM(G21:G22)</f>
        <v>0</v>
      </c>
      <c r="H20" s="691">
        <f t="shared" ref="H20" si="8">SUM(H21:H22)</f>
        <v>0</v>
      </c>
      <c r="I20" s="549"/>
      <c r="J20" s="420"/>
      <c r="K20" s="420"/>
    </row>
    <row r="21" spans="1:11" ht="18" customHeight="1" x14ac:dyDescent="0.2">
      <c r="A21" s="241">
        <v>16</v>
      </c>
      <c r="B21" s="193" t="s">
        <v>1182</v>
      </c>
      <c r="C21" s="698">
        <v>0</v>
      </c>
      <c r="D21" s="693" t="s">
        <v>744</v>
      </c>
      <c r="E21" s="698">
        <v>0</v>
      </c>
      <c r="F21" s="693" t="s">
        <v>744</v>
      </c>
      <c r="G21" s="694">
        <f t="shared" ref="G21:H28" si="9">C21+E21</f>
        <v>0</v>
      </c>
      <c r="H21" s="695" t="s">
        <v>744</v>
      </c>
      <c r="I21" s="421"/>
      <c r="J21" s="420"/>
      <c r="K21" s="420"/>
    </row>
    <row r="22" spans="1:11" ht="18" customHeight="1" x14ac:dyDescent="0.2">
      <c r="A22" s="241">
        <v>17</v>
      </c>
      <c r="B22" s="193" t="s">
        <v>1183</v>
      </c>
      <c r="C22" s="693" t="s">
        <v>744</v>
      </c>
      <c r="D22" s="698">
        <v>0</v>
      </c>
      <c r="E22" s="693" t="s">
        <v>744</v>
      </c>
      <c r="F22" s="698">
        <v>0</v>
      </c>
      <c r="G22" s="696" t="s">
        <v>744</v>
      </c>
      <c r="H22" s="697">
        <f t="shared" si="9"/>
        <v>0</v>
      </c>
      <c r="I22" s="421"/>
      <c r="J22" s="420"/>
      <c r="K22" s="420"/>
    </row>
    <row r="23" spans="1:11" ht="18" customHeight="1" x14ac:dyDescent="0.2">
      <c r="A23" s="241">
        <v>18</v>
      </c>
      <c r="B23" s="536" t="s">
        <v>1184</v>
      </c>
      <c r="C23" s="690">
        <f>SUM(C24:C25)</f>
        <v>0</v>
      </c>
      <c r="D23" s="690">
        <f t="shared" ref="D23:H23" si="10">SUM(D24:D25)</f>
        <v>0</v>
      </c>
      <c r="E23" s="690">
        <f t="shared" si="10"/>
        <v>0</v>
      </c>
      <c r="F23" s="690">
        <f t="shared" si="10"/>
        <v>0</v>
      </c>
      <c r="G23" s="690">
        <f t="shared" si="10"/>
        <v>0</v>
      </c>
      <c r="H23" s="691">
        <f t="shared" si="10"/>
        <v>0</v>
      </c>
      <c r="I23" s="420"/>
      <c r="J23" s="420"/>
      <c r="K23" s="420"/>
    </row>
    <row r="24" spans="1:11" ht="18" customHeight="1" x14ac:dyDescent="0.2">
      <c r="A24" s="422">
        <v>19</v>
      </c>
      <c r="B24" s="193" t="s">
        <v>1185</v>
      </c>
      <c r="C24" s="698">
        <v>0</v>
      </c>
      <c r="D24" s="693" t="s">
        <v>744</v>
      </c>
      <c r="E24" s="698">
        <v>0</v>
      </c>
      <c r="F24" s="693" t="s">
        <v>744</v>
      </c>
      <c r="G24" s="694"/>
      <c r="H24" s="695" t="s">
        <v>744</v>
      </c>
      <c r="I24" s="420"/>
      <c r="J24" s="420"/>
      <c r="K24" s="420"/>
    </row>
    <row r="25" spans="1:11" ht="18" customHeight="1" x14ac:dyDescent="0.2">
      <c r="A25" s="241">
        <v>20</v>
      </c>
      <c r="B25" s="193" t="s">
        <v>1186</v>
      </c>
      <c r="C25" s="693" t="s">
        <v>744</v>
      </c>
      <c r="D25" s="698">
        <v>0</v>
      </c>
      <c r="E25" s="693" t="s">
        <v>744</v>
      </c>
      <c r="F25" s="698">
        <v>0</v>
      </c>
      <c r="G25" s="696" t="s">
        <v>744</v>
      </c>
      <c r="H25" s="697">
        <f t="shared" si="9"/>
        <v>0</v>
      </c>
      <c r="I25" s="420"/>
      <c r="J25" s="420"/>
      <c r="K25" s="420"/>
    </row>
    <row r="26" spans="1:11" ht="18" customHeight="1" x14ac:dyDescent="0.2">
      <c r="A26" s="422">
        <v>21</v>
      </c>
      <c r="B26" s="536" t="s">
        <v>1187</v>
      </c>
      <c r="C26" s="690">
        <f>SUM(C28)</f>
        <v>0</v>
      </c>
      <c r="D26" s="690">
        <f t="shared" ref="D26:H26" si="11">SUM(D28)</f>
        <v>0</v>
      </c>
      <c r="E26" s="690">
        <f t="shared" si="11"/>
        <v>0</v>
      </c>
      <c r="F26" s="690">
        <f t="shared" si="11"/>
        <v>0</v>
      </c>
      <c r="G26" s="690">
        <f t="shared" si="11"/>
        <v>0</v>
      </c>
      <c r="H26" s="691">
        <f t="shared" si="11"/>
        <v>0</v>
      </c>
      <c r="I26" s="420"/>
      <c r="J26" s="420"/>
      <c r="K26" s="420"/>
    </row>
    <row r="27" spans="1:11" ht="18" customHeight="1" x14ac:dyDescent="0.2">
      <c r="A27" s="241">
        <v>22</v>
      </c>
      <c r="B27" s="193" t="s">
        <v>1188</v>
      </c>
      <c r="C27" s="698">
        <v>0</v>
      </c>
      <c r="D27" s="693" t="s">
        <v>744</v>
      </c>
      <c r="E27" s="698">
        <v>0</v>
      </c>
      <c r="F27" s="693" t="s">
        <v>744</v>
      </c>
      <c r="G27" s="694">
        <f t="shared" si="9"/>
        <v>0</v>
      </c>
      <c r="H27" s="695" t="s">
        <v>744</v>
      </c>
      <c r="I27" s="420"/>
      <c r="J27" s="420"/>
      <c r="K27" s="420"/>
    </row>
    <row r="28" spans="1:11" ht="18" customHeight="1" x14ac:dyDescent="0.2">
      <c r="A28" s="422">
        <v>23</v>
      </c>
      <c r="B28" s="550" t="s">
        <v>1189</v>
      </c>
      <c r="C28" s="693" t="s">
        <v>744</v>
      </c>
      <c r="D28" s="692">
        <v>0</v>
      </c>
      <c r="E28" s="693" t="s">
        <v>744</v>
      </c>
      <c r="F28" s="692">
        <v>0</v>
      </c>
      <c r="G28" s="696" t="s">
        <v>744</v>
      </c>
      <c r="H28" s="697">
        <f t="shared" si="9"/>
        <v>0</v>
      </c>
      <c r="I28" s="420"/>
      <c r="J28" s="420"/>
      <c r="K28" s="420"/>
    </row>
    <row r="29" spans="1:11" ht="18" customHeight="1" x14ac:dyDescent="0.2">
      <c r="A29" s="422" t="s">
        <v>1213</v>
      </c>
      <c r="B29" s="193"/>
      <c r="C29" s="699"/>
      <c r="D29" s="698"/>
      <c r="E29" s="699"/>
      <c r="F29" s="698"/>
      <c r="G29" s="698"/>
      <c r="H29" s="700"/>
      <c r="I29" s="420"/>
      <c r="J29" s="420"/>
      <c r="K29" s="420"/>
    </row>
    <row r="30" spans="1:11" ht="18" customHeight="1" x14ac:dyDescent="0.2">
      <c r="A30" s="422" t="s">
        <v>1214</v>
      </c>
      <c r="B30" s="193"/>
      <c r="C30" s="699"/>
      <c r="D30" s="698"/>
      <c r="E30" s="699"/>
      <c r="F30" s="698"/>
      <c r="G30" s="698"/>
      <c r="H30" s="700"/>
      <c r="I30" s="420"/>
      <c r="J30" s="420"/>
      <c r="K30" s="420"/>
    </row>
    <row r="31" spans="1:11" ht="18" customHeight="1" x14ac:dyDescent="0.2">
      <c r="A31" s="422"/>
      <c r="B31" s="193"/>
      <c r="C31" s="699"/>
      <c r="D31" s="698"/>
      <c r="E31" s="699"/>
      <c r="F31" s="698"/>
      <c r="G31" s="698"/>
      <c r="H31" s="700"/>
      <c r="I31" s="420"/>
      <c r="J31" s="420"/>
      <c r="K31" s="420"/>
    </row>
    <row r="32" spans="1:11" ht="18" customHeight="1" x14ac:dyDescent="0.2">
      <c r="A32" s="422"/>
      <c r="B32" s="193"/>
      <c r="C32" s="699"/>
      <c r="D32" s="698"/>
      <c r="E32" s="699"/>
      <c r="F32" s="698"/>
      <c r="G32" s="698"/>
      <c r="H32" s="700"/>
      <c r="I32" s="420"/>
      <c r="J32" s="420"/>
      <c r="K32" s="420"/>
    </row>
    <row r="33" spans="1:11" ht="18" customHeight="1" x14ac:dyDescent="0.2">
      <c r="A33" s="422"/>
      <c r="B33" s="193"/>
      <c r="C33" s="699"/>
      <c r="D33" s="698"/>
      <c r="E33" s="699"/>
      <c r="F33" s="698"/>
      <c r="G33" s="698"/>
      <c r="H33" s="700"/>
      <c r="I33" s="420"/>
      <c r="J33" s="420"/>
      <c r="K33" s="420"/>
    </row>
    <row r="34" spans="1:11" ht="18" customHeight="1" x14ac:dyDescent="0.2">
      <c r="A34" s="422"/>
      <c r="B34" s="193"/>
      <c r="C34" s="698"/>
      <c r="D34" s="698"/>
      <c r="E34" s="698"/>
      <c r="F34" s="698"/>
      <c r="G34" s="698"/>
      <c r="H34" s="700"/>
      <c r="I34" s="420"/>
      <c r="J34" s="420"/>
      <c r="K34" s="420"/>
    </row>
    <row r="35" spans="1:11" ht="18" customHeight="1" thickBot="1" x14ac:dyDescent="0.25">
      <c r="A35" s="242">
        <v>24</v>
      </c>
      <c r="B35" s="261" t="s">
        <v>1208</v>
      </c>
      <c r="C35" s="701">
        <f>C18+C19</f>
        <v>0</v>
      </c>
      <c r="D35" s="701">
        <f t="shared" ref="D35:H35" si="12">D18+D19</f>
        <v>0</v>
      </c>
      <c r="E35" s="701">
        <f t="shared" si="12"/>
        <v>0</v>
      </c>
      <c r="F35" s="701">
        <f t="shared" si="12"/>
        <v>0</v>
      </c>
      <c r="G35" s="701">
        <f t="shared" si="12"/>
        <v>0</v>
      </c>
      <c r="H35" s="701">
        <f t="shared" si="12"/>
        <v>0</v>
      </c>
      <c r="I35" s="421"/>
      <c r="J35" s="420"/>
      <c r="K35" s="420"/>
    </row>
    <row r="36" spans="1:11" x14ac:dyDescent="0.2">
      <c r="I36" s="421"/>
    </row>
    <row r="37" spans="1:11" x14ac:dyDescent="0.2">
      <c r="A37" s="485" t="s">
        <v>988</v>
      </c>
      <c r="B37" s="486" t="s">
        <v>1207</v>
      </c>
      <c r="C37" s="486"/>
      <c r="D37" s="486"/>
      <c r="I37" s="421"/>
    </row>
    <row r="38" spans="1:11" x14ac:dyDescent="0.2">
      <c r="I38" s="421"/>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H13" sqref="H13"/>
    </sheetView>
  </sheetViews>
  <sheetFormatPr defaultRowHeight="15.75" x14ac:dyDescent="0.25"/>
  <cols>
    <col min="1" max="1" width="9.5703125" style="3" customWidth="1"/>
    <col min="2" max="2" width="58.42578125" style="1" customWidth="1"/>
    <col min="3" max="3" width="22.140625" style="18" customWidth="1"/>
    <col min="4" max="4" width="21.140625" style="18" customWidth="1"/>
    <col min="5" max="5" width="24.140625" style="18" customWidth="1"/>
    <col min="6" max="16384" width="9.140625" style="1"/>
  </cols>
  <sheetData>
    <row r="1" spans="1:9" ht="80.25" customHeight="1" thickBot="1" x14ac:dyDescent="0.3">
      <c r="A1" s="922" t="s">
        <v>1016</v>
      </c>
      <c r="B1" s="923"/>
      <c r="C1" s="923"/>
      <c r="D1" s="923"/>
      <c r="E1" s="924"/>
      <c r="F1" s="7"/>
      <c r="G1" s="7"/>
    </row>
    <row r="2" spans="1:9" ht="35.1" customHeight="1" x14ac:dyDescent="0.25">
      <c r="A2" s="758" t="s">
        <v>1231</v>
      </c>
      <c r="B2" s="759"/>
      <c r="C2" s="759"/>
      <c r="D2" s="759"/>
      <c r="E2" s="760"/>
      <c r="F2" s="7"/>
      <c r="G2" s="7"/>
    </row>
    <row r="3" spans="1:9" s="10" customFormat="1" ht="46.9" customHeight="1" x14ac:dyDescent="0.25">
      <c r="A3" s="299" t="s">
        <v>180</v>
      </c>
      <c r="B3" s="301" t="s">
        <v>299</v>
      </c>
      <c r="C3" s="301" t="s">
        <v>275</v>
      </c>
      <c r="D3" s="301" t="s">
        <v>276</v>
      </c>
      <c r="E3" s="302" t="s">
        <v>188</v>
      </c>
    </row>
    <row r="4" spans="1:9" s="10" customFormat="1" ht="16.5" customHeight="1" x14ac:dyDescent="0.25">
      <c r="A4" s="299"/>
      <c r="B4" s="301"/>
      <c r="C4" s="301" t="s">
        <v>257</v>
      </c>
      <c r="D4" s="301" t="s">
        <v>258</v>
      </c>
      <c r="E4" s="302" t="s">
        <v>29</v>
      </c>
    </row>
    <row r="5" spans="1:9" s="10" customFormat="1" ht="17.45" customHeight="1" x14ac:dyDescent="0.25">
      <c r="A5" s="299"/>
      <c r="B5" s="138" t="s">
        <v>340</v>
      </c>
      <c r="C5" s="59"/>
      <c r="D5" s="59"/>
      <c r="E5" s="121"/>
    </row>
    <row r="6" spans="1:9" s="10" customFormat="1" ht="17.45" customHeight="1" x14ac:dyDescent="0.25">
      <c r="A6" s="120">
        <v>1</v>
      </c>
      <c r="B6" s="98" t="s">
        <v>367</v>
      </c>
      <c r="C6" s="599">
        <f>SUM(C7:C10)</f>
        <v>533684.1</v>
      </c>
      <c r="D6" s="599">
        <f>SUM(D7:D10)</f>
        <v>0</v>
      </c>
      <c r="E6" s="600">
        <f>C6+D6</f>
        <v>533684.1</v>
      </c>
    </row>
    <row r="7" spans="1:9" s="18" customFormat="1" x14ac:dyDescent="0.2">
      <c r="A7" s="29">
        <f>A6+1</f>
        <v>2</v>
      </c>
      <c r="B7" s="118" t="s">
        <v>126</v>
      </c>
      <c r="C7" s="601">
        <v>533684.1</v>
      </c>
      <c r="D7" s="607">
        <v>0</v>
      </c>
      <c r="E7" s="600">
        <f>C7+D7</f>
        <v>533684.1</v>
      </c>
    </row>
    <row r="8" spans="1:9" s="18" customFormat="1" x14ac:dyDescent="0.2">
      <c r="A8" s="29">
        <f>A7+1</f>
        <v>3</v>
      </c>
      <c r="B8" s="118" t="s">
        <v>364</v>
      </c>
      <c r="C8" s="601">
        <v>0</v>
      </c>
      <c r="D8" s="601">
        <v>0</v>
      </c>
      <c r="E8" s="600">
        <f t="shared" ref="E8:E16" si="0">C8+D8</f>
        <v>0</v>
      </c>
      <c r="G8" s="304"/>
    </row>
    <row r="9" spans="1:9" s="18" customFormat="1" x14ac:dyDescent="0.2">
      <c r="A9" s="29">
        <f>A8+1</f>
        <v>4</v>
      </c>
      <c r="B9" s="118"/>
      <c r="C9" s="601">
        <v>0</v>
      </c>
      <c r="D9" s="601">
        <v>0</v>
      </c>
      <c r="E9" s="600">
        <f t="shared" si="0"/>
        <v>0</v>
      </c>
    </row>
    <row r="10" spans="1:9" s="18" customFormat="1" x14ac:dyDescent="0.2">
      <c r="A10" s="29">
        <f>A9+1</f>
        <v>5</v>
      </c>
      <c r="B10" s="118"/>
      <c r="C10" s="601">
        <v>0</v>
      </c>
      <c r="D10" s="601">
        <v>0</v>
      </c>
      <c r="E10" s="600">
        <f t="shared" si="0"/>
        <v>0</v>
      </c>
    </row>
    <row r="11" spans="1:9" s="18" customFormat="1" x14ac:dyDescent="0.2">
      <c r="A11" s="41"/>
      <c r="B11" s="138" t="s">
        <v>682</v>
      </c>
      <c r="C11" s="59"/>
      <c r="D11" s="59"/>
      <c r="E11" s="121"/>
    </row>
    <row r="12" spans="1:9" x14ac:dyDescent="0.25">
      <c r="A12" s="41">
        <v>6</v>
      </c>
      <c r="B12" s="118" t="s">
        <v>16</v>
      </c>
      <c r="C12" s="702">
        <v>990</v>
      </c>
      <c r="D12" s="702">
        <v>0</v>
      </c>
      <c r="E12" s="600">
        <f t="shared" si="0"/>
        <v>990</v>
      </c>
    </row>
    <row r="13" spans="1:9" x14ac:dyDescent="0.25">
      <c r="A13" s="41">
        <v>7</v>
      </c>
      <c r="B13" s="118" t="s">
        <v>17</v>
      </c>
      <c r="C13" s="601">
        <v>32070</v>
      </c>
      <c r="D13" s="601">
        <v>0</v>
      </c>
      <c r="E13" s="600">
        <f t="shared" si="0"/>
        <v>32070</v>
      </c>
    </row>
    <row r="14" spans="1:9" s="43" customFormat="1" x14ac:dyDescent="0.25">
      <c r="A14" s="41"/>
      <c r="B14" s="72"/>
      <c r="C14" s="703"/>
      <c r="D14" s="703"/>
      <c r="E14" s="121"/>
    </row>
    <row r="15" spans="1:9" x14ac:dyDescent="0.25">
      <c r="A15" s="41">
        <v>8</v>
      </c>
      <c r="B15" s="72" t="s">
        <v>368</v>
      </c>
      <c r="C15" s="704">
        <f>SUM(C16:C17)</f>
        <v>0</v>
      </c>
      <c r="D15" s="704">
        <f>SUM(D16:D17)</f>
        <v>0</v>
      </c>
      <c r="E15" s="600">
        <f t="shared" si="0"/>
        <v>0</v>
      </c>
    </row>
    <row r="16" spans="1:9" ht="31.5" x14ac:dyDescent="0.25">
      <c r="A16" s="41" t="s">
        <v>366</v>
      </c>
      <c r="B16" s="274" t="s">
        <v>767</v>
      </c>
      <c r="C16" s="702">
        <v>0</v>
      </c>
      <c r="D16" s="702">
        <v>0</v>
      </c>
      <c r="E16" s="600">
        <f t="shared" si="0"/>
        <v>0</v>
      </c>
      <c r="I16" s="303"/>
    </row>
    <row r="17" spans="1:5" x14ac:dyDescent="0.25">
      <c r="A17" s="41"/>
      <c r="B17" s="72"/>
      <c r="C17" s="703"/>
      <c r="D17" s="703"/>
      <c r="E17" s="121"/>
    </row>
    <row r="18" spans="1:5" ht="16.5" thickBot="1" x14ac:dyDescent="0.3">
      <c r="A18" s="124">
        <v>9</v>
      </c>
      <c r="B18" s="125" t="s">
        <v>654</v>
      </c>
      <c r="C18" s="56">
        <f>C6+C12+C13+C15</f>
        <v>566744.1</v>
      </c>
      <c r="D18" s="56">
        <f>D6+D12+D13+D15</f>
        <v>0</v>
      </c>
      <c r="E18" s="609">
        <f>E6+E12+E13+E15</f>
        <v>566744.1</v>
      </c>
    </row>
    <row r="19" spans="1:5" x14ac:dyDescent="0.25">
      <c r="E19" s="21"/>
    </row>
    <row r="21" spans="1:5" x14ac:dyDescent="0.25">
      <c r="B21" s="189"/>
      <c r="C21" s="3"/>
    </row>
    <row r="22" spans="1:5" x14ac:dyDescent="0.25">
      <c r="B22" s="3"/>
      <c r="C22" s="3"/>
    </row>
    <row r="23" spans="1:5" x14ac:dyDescent="0.25">
      <c r="B23" s="3"/>
      <c r="C23" s="3"/>
    </row>
    <row r="24" spans="1:5" x14ac:dyDescent="0.25">
      <c r="D24" s="304"/>
    </row>
  </sheetData>
  <protectedRanges>
    <protectedRange sqref="C8:D10" name="Rozsah2_1"/>
    <protectedRange sqref="C11:D11" name="Rozsah2_2"/>
  </protectedRanges>
  <mergeCells count="2">
    <mergeCell ref="A1:E1"/>
    <mergeCell ref="A2:E2"/>
  </mergeCells>
  <phoneticPr fontId="7" type="noConversion"/>
  <pageMargins left="0.79" right="0.74803149606299213" top="0.98425196850393704" bottom="0.77" header="0.51181102362204722" footer="0.51181102362204722"/>
  <pageSetup paperSize="9" scale="9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2"/>
    <pageSetUpPr fitToPage="1"/>
  </sheetPr>
  <dimension ref="A1:G30"/>
  <sheetViews>
    <sheetView zoomScale="90" zoomScaleNormal="90" workbookViewId="0">
      <pane xSplit="2" ySplit="5" topLeftCell="C6" activePane="bottomRight" state="frozen"/>
      <selection pane="topRight" activeCell="C1" sqref="C1"/>
      <selection pane="bottomLeft" activeCell="A6" sqref="A6"/>
      <selection pane="bottomRight" activeCell="A30" sqref="A30:F30"/>
    </sheetView>
  </sheetViews>
  <sheetFormatPr defaultRowHeight="15.75" x14ac:dyDescent="0.2"/>
  <cols>
    <col min="1" max="1" width="9.140625" style="18"/>
    <col min="2" max="2" width="75.42578125" style="64" customWidth="1"/>
    <col min="3" max="6" width="17.28515625" style="18" customWidth="1"/>
    <col min="7" max="7" width="66.42578125" style="18" customWidth="1"/>
    <col min="8" max="16384" width="9.140625" style="18"/>
  </cols>
  <sheetData>
    <row r="1" spans="1:7" ht="35.1" customHeight="1" thickBot="1" x14ac:dyDescent="0.25">
      <c r="A1" s="755" t="s">
        <v>1017</v>
      </c>
      <c r="B1" s="925"/>
      <c r="C1" s="925"/>
      <c r="D1" s="925"/>
      <c r="E1" s="925"/>
      <c r="F1" s="926"/>
    </row>
    <row r="2" spans="1:7" ht="35.1" customHeight="1" x14ac:dyDescent="0.2">
      <c r="A2" s="787" t="s">
        <v>1230</v>
      </c>
      <c r="B2" s="852"/>
      <c r="C2" s="853" t="s">
        <v>819</v>
      </c>
      <c r="D2" s="853"/>
      <c r="E2" s="853"/>
      <c r="F2" s="854"/>
    </row>
    <row r="3" spans="1:7" ht="22.9" customHeight="1" x14ac:dyDescent="0.2">
      <c r="A3" s="776" t="s">
        <v>180</v>
      </c>
      <c r="B3" s="816" t="s">
        <v>299</v>
      </c>
      <c r="C3" s="812">
        <v>2018</v>
      </c>
      <c r="D3" s="812"/>
      <c r="E3" s="812">
        <v>2019</v>
      </c>
      <c r="F3" s="863"/>
    </row>
    <row r="4" spans="1:7" ht="75" customHeight="1" x14ac:dyDescent="0.2">
      <c r="A4" s="776"/>
      <c r="B4" s="816"/>
      <c r="C4" s="424" t="s">
        <v>37</v>
      </c>
      <c r="D4" s="424" t="s">
        <v>171</v>
      </c>
      <c r="E4" s="424" t="s">
        <v>37</v>
      </c>
      <c r="F4" s="425" t="s">
        <v>172</v>
      </c>
    </row>
    <row r="5" spans="1:7" x14ac:dyDescent="0.2">
      <c r="A5" s="29"/>
      <c r="B5" s="87"/>
      <c r="C5" s="39" t="s">
        <v>257</v>
      </c>
      <c r="D5" s="39" t="s">
        <v>258</v>
      </c>
      <c r="E5" s="39" t="s">
        <v>259</v>
      </c>
      <c r="F5" s="40" t="s">
        <v>266</v>
      </c>
    </row>
    <row r="6" spans="1:7" ht="31.5" x14ac:dyDescent="0.2">
      <c r="A6" s="29">
        <v>1</v>
      </c>
      <c r="B6" s="489" t="s">
        <v>1018</v>
      </c>
      <c r="C6" s="705">
        <f>C7+C10+C13+C16+C19+C22</f>
        <v>68295</v>
      </c>
      <c r="D6" s="705">
        <f t="shared" ref="D6:F6" si="0">D7+D10+D13+D16+D19+D22</f>
        <v>361</v>
      </c>
      <c r="E6" s="705">
        <f t="shared" si="0"/>
        <v>77700</v>
      </c>
      <c r="F6" s="705">
        <f t="shared" si="0"/>
        <v>491</v>
      </c>
      <c r="G6" s="342"/>
    </row>
    <row r="7" spans="1:7" x14ac:dyDescent="0.2">
      <c r="A7" s="29">
        <v>2</v>
      </c>
      <c r="B7" s="489" t="s">
        <v>1019</v>
      </c>
      <c r="C7" s="705">
        <f>SUM(C8:C9)</f>
        <v>9150</v>
      </c>
      <c r="D7" s="705">
        <f t="shared" ref="D7:F7" si="1">SUM(D8:D9)</f>
        <v>47</v>
      </c>
      <c r="E7" s="705">
        <f t="shared" si="1"/>
        <v>9950</v>
      </c>
      <c r="F7" s="706">
        <f t="shared" si="1"/>
        <v>49</v>
      </c>
      <c r="G7" s="342"/>
    </row>
    <row r="8" spans="1:7" x14ac:dyDescent="0.2">
      <c r="A8" s="29">
        <v>3</v>
      </c>
      <c r="B8" s="488" t="s">
        <v>49</v>
      </c>
      <c r="C8" s="707">
        <v>9150</v>
      </c>
      <c r="D8" s="707">
        <v>47</v>
      </c>
      <c r="E8" s="707">
        <v>9950</v>
      </c>
      <c r="F8" s="708">
        <v>49</v>
      </c>
      <c r="G8" s="342"/>
    </row>
    <row r="9" spans="1:7" ht="18.75" x14ac:dyDescent="0.2">
      <c r="A9" s="29">
        <v>4</v>
      </c>
      <c r="B9" s="488" t="s">
        <v>1020</v>
      </c>
      <c r="C9" s="707">
        <v>0</v>
      </c>
      <c r="D9" s="707">
        <v>0</v>
      </c>
      <c r="E9" s="707">
        <v>0</v>
      </c>
      <c r="F9" s="708">
        <v>0</v>
      </c>
      <c r="G9" s="342"/>
    </row>
    <row r="10" spans="1:7" ht="21" customHeight="1" x14ac:dyDescent="0.2">
      <c r="A10" s="29">
        <v>5</v>
      </c>
      <c r="B10" s="489" t="s">
        <v>839</v>
      </c>
      <c r="C10" s="705">
        <f>SUM(C11:C12)</f>
        <v>37635</v>
      </c>
      <c r="D10" s="705">
        <f t="shared" ref="D10:F10" si="2">SUM(D11:D12)</f>
        <v>188</v>
      </c>
      <c r="E10" s="705">
        <f t="shared" si="2"/>
        <v>16940</v>
      </c>
      <c r="F10" s="706">
        <f t="shared" si="2"/>
        <v>119</v>
      </c>
      <c r="G10" s="342"/>
    </row>
    <row r="11" spans="1:7" x14ac:dyDescent="0.2">
      <c r="A11" s="29">
        <v>6</v>
      </c>
      <c r="B11" s="488" t="s">
        <v>49</v>
      </c>
      <c r="C11" s="707">
        <v>37635</v>
      </c>
      <c r="D11" s="707">
        <v>188</v>
      </c>
      <c r="E11" s="707">
        <v>16940</v>
      </c>
      <c r="F11" s="708">
        <v>119</v>
      </c>
      <c r="G11" s="342"/>
    </row>
    <row r="12" spans="1:7" ht="18.75" x14ac:dyDescent="0.2">
      <c r="A12" s="29">
        <v>7</v>
      </c>
      <c r="B12" s="488" t="s">
        <v>1020</v>
      </c>
      <c r="C12" s="707">
        <v>0</v>
      </c>
      <c r="D12" s="707">
        <v>0</v>
      </c>
      <c r="E12" s="707">
        <v>0</v>
      </c>
      <c r="F12" s="708">
        <v>0</v>
      </c>
      <c r="G12" s="342"/>
    </row>
    <row r="13" spans="1:7" x14ac:dyDescent="0.2">
      <c r="A13" s="29">
        <v>8</v>
      </c>
      <c r="B13" s="489" t="s">
        <v>840</v>
      </c>
      <c r="C13" s="705">
        <f>C14+C15</f>
        <v>3330</v>
      </c>
      <c r="D13" s="705">
        <f t="shared" ref="D13:F13" si="3">D14+D15</f>
        <v>13</v>
      </c>
      <c r="E13" s="705">
        <f t="shared" si="3"/>
        <v>4945</v>
      </c>
      <c r="F13" s="706">
        <f t="shared" si="3"/>
        <v>26</v>
      </c>
      <c r="G13" s="342"/>
    </row>
    <row r="14" spans="1:7" x14ac:dyDescent="0.2">
      <c r="A14" s="29">
        <v>9</v>
      </c>
      <c r="B14" s="488" t="s">
        <v>49</v>
      </c>
      <c r="C14" s="707">
        <v>3330</v>
      </c>
      <c r="D14" s="707">
        <v>13</v>
      </c>
      <c r="E14" s="707">
        <v>4945</v>
      </c>
      <c r="F14" s="708">
        <v>26</v>
      </c>
      <c r="G14" s="342"/>
    </row>
    <row r="15" spans="1:7" ht="18.75" x14ac:dyDescent="0.2">
      <c r="A15" s="29">
        <v>10</v>
      </c>
      <c r="B15" s="488" t="s">
        <v>1020</v>
      </c>
      <c r="C15" s="707">
        <v>0</v>
      </c>
      <c r="D15" s="707">
        <v>0</v>
      </c>
      <c r="E15" s="707">
        <v>0</v>
      </c>
      <c r="F15" s="708">
        <v>0</v>
      </c>
      <c r="G15" s="342"/>
    </row>
    <row r="16" spans="1:7" x14ac:dyDescent="0.2">
      <c r="A16" s="29">
        <v>11</v>
      </c>
      <c r="B16" s="489" t="s">
        <v>1021</v>
      </c>
      <c r="C16" s="705">
        <f>SUM(C17:C18)</f>
        <v>11730</v>
      </c>
      <c r="D16" s="705">
        <f t="shared" ref="D16:F16" si="4">SUM(D17:D18)</f>
        <v>104</v>
      </c>
      <c r="E16" s="705">
        <f t="shared" si="4"/>
        <v>4770</v>
      </c>
      <c r="F16" s="706">
        <f t="shared" si="4"/>
        <v>68</v>
      </c>
    </row>
    <row r="17" spans="1:6" x14ac:dyDescent="0.2">
      <c r="A17" s="29">
        <v>12</v>
      </c>
      <c r="B17" s="488" t="s">
        <v>49</v>
      </c>
      <c r="C17" s="707">
        <v>11730</v>
      </c>
      <c r="D17" s="707">
        <v>104</v>
      </c>
      <c r="E17" s="707">
        <v>4770</v>
      </c>
      <c r="F17" s="708">
        <v>68</v>
      </c>
    </row>
    <row r="18" spans="1:6" ht="18.75" x14ac:dyDescent="0.2">
      <c r="A18" s="29">
        <v>13</v>
      </c>
      <c r="B18" s="488" t="s">
        <v>1020</v>
      </c>
      <c r="C18" s="707">
        <v>0</v>
      </c>
      <c r="D18" s="707">
        <v>0</v>
      </c>
      <c r="E18" s="707">
        <v>0</v>
      </c>
      <c r="F18" s="708">
        <v>0</v>
      </c>
    </row>
    <row r="19" spans="1:6" x14ac:dyDescent="0.2">
      <c r="A19" s="29">
        <v>14</v>
      </c>
      <c r="B19" s="489" t="s">
        <v>1022</v>
      </c>
      <c r="C19" s="705">
        <f>SUM(C20:C21)</f>
        <v>6450</v>
      </c>
      <c r="D19" s="705">
        <f t="shared" ref="D19:F19" si="5">SUM(D20:D21)</f>
        <v>9</v>
      </c>
      <c r="E19" s="705">
        <f t="shared" si="5"/>
        <v>6950</v>
      </c>
      <c r="F19" s="706">
        <f t="shared" si="5"/>
        <v>17</v>
      </c>
    </row>
    <row r="20" spans="1:6" x14ac:dyDescent="0.2">
      <c r="A20" s="29">
        <v>15</v>
      </c>
      <c r="B20" s="488" t="s">
        <v>49</v>
      </c>
      <c r="C20" s="707">
        <v>6450</v>
      </c>
      <c r="D20" s="707">
        <v>9</v>
      </c>
      <c r="E20" s="707">
        <v>6950</v>
      </c>
      <c r="F20" s="708">
        <v>17</v>
      </c>
    </row>
    <row r="21" spans="1:6" ht="18.75" x14ac:dyDescent="0.2">
      <c r="A21" s="29">
        <v>16</v>
      </c>
      <c r="B21" s="496" t="s">
        <v>1020</v>
      </c>
      <c r="C21" s="709">
        <v>0</v>
      </c>
      <c r="D21" s="709">
        <v>0</v>
      </c>
      <c r="E21" s="709">
        <v>0</v>
      </c>
      <c r="F21" s="710">
        <v>0</v>
      </c>
    </row>
    <row r="22" spans="1:6" x14ac:dyDescent="0.2">
      <c r="A22" s="29">
        <v>17</v>
      </c>
      <c r="B22" s="497" t="s">
        <v>948</v>
      </c>
      <c r="C22" s="705">
        <f>C23+C24</f>
        <v>0</v>
      </c>
      <c r="D22" s="705">
        <f t="shared" ref="D22:F22" si="6">D23+D24</f>
        <v>0</v>
      </c>
      <c r="E22" s="705">
        <f t="shared" si="6"/>
        <v>34145</v>
      </c>
      <c r="F22" s="706">
        <f t="shared" si="6"/>
        <v>212</v>
      </c>
    </row>
    <row r="23" spans="1:6" x14ac:dyDescent="0.2">
      <c r="A23" s="29">
        <v>18</v>
      </c>
      <c r="B23" s="488" t="s">
        <v>49</v>
      </c>
      <c r="C23" s="709">
        <v>0</v>
      </c>
      <c r="D23" s="709">
        <v>0</v>
      </c>
      <c r="E23" s="709">
        <v>34145</v>
      </c>
      <c r="F23" s="710">
        <v>212</v>
      </c>
    </row>
    <row r="24" spans="1:6" ht="18.75" x14ac:dyDescent="0.2">
      <c r="A24" s="29">
        <v>19</v>
      </c>
      <c r="B24" s="496" t="s">
        <v>1020</v>
      </c>
      <c r="C24" s="709">
        <v>0</v>
      </c>
      <c r="D24" s="709">
        <v>0</v>
      </c>
      <c r="E24" s="709">
        <v>0</v>
      </c>
      <c r="F24" s="710">
        <v>0</v>
      </c>
    </row>
    <row r="25" spans="1:6" ht="19.5" thickBot="1" x14ac:dyDescent="0.25">
      <c r="A25" s="30">
        <v>20</v>
      </c>
      <c r="B25" s="498" t="s">
        <v>1023</v>
      </c>
      <c r="C25" s="711" t="s">
        <v>285</v>
      </c>
      <c r="D25" s="712">
        <v>327</v>
      </c>
      <c r="E25" s="711" t="s">
        <v>285</v>
      </c>
      <c r="F25" s="713">
        <v>426</v>
      </c>
    </row>
    <row r="26" spans="1:6" s="109" customFormat="1" x14ac:dyDescent="0.2">
      <c r="A26" s="318"/>
      <c r="B26" s="319"/>
      <c r="C26" s="320"/>
      <c r="D26" s="321"/>
      <c r="E26" s="320"/>
      <c r="F26" s="321"/>
    </row>
    <row r="27" spans="1:6" x14ac:dyDescent="0.2">
      <c r="A27" s="928" t="s">
        <v>671</v>
      </c>
      <c r="B27" s="929"/>
      <c r="C27" s="929"/>
      <c r="D27" s="929"/>
      <c r="E27" s="929"/>
      <c r="F27" s="930"/>
    </row>
    <row r="28" spans="1:6" x14ac:dyDescent="0.2">
      <c r="A28" s="931" t="s">
        <v>672</v>
      </c>
      <c r="B28" s="932"/>
      <c r="C28" s="932"/>
      <c r="D28" s="932"/>
      <c r="E28" s="932"/>
      <c r="F28" s="933"/>
    </row>
    <row r="29" spans="1:6" x14ac:dyDescent="0.2">
      <c r="A29" s="927" t="s">
        <v>835</v>
      </c>
      <c r="B29" s="927"/>
      <c r="C29" s="927"/>
      <c r="D29" s="927"/>
      <c r="E29" s="927"/>
      <c r="F29" s="927"/>
    </row>
    <row r="30" spans="1:6" ht="42" customHeight="1" x14ac:dyDescent="0.2">
      <c r="A30" s="855" t="s">
        <v>1289</v>
      </c>
      <c r="B30" s="855"/>
      <c r="C30" s="855"/>
      <c r="D30" s="855"/>
      <c r="E30" s="855"/>
      <c r="F30" s="855"/>
    </row>
  </sheetData>
  <mergeCells count="11">
    <mergeCell ref="A30:F3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2"/>
  </sheetPr>
  <dimension ref="A1:H16"/>
  <sheetViews>
    <sheetView zoomScale="90" zoomScaleNormal="90" workbookViewId="0">
      <pane xSplit="2" ySplit="5" topLeftCell="C6" activePane="bottomRight" state="frozen"/>
      <selection pane="topRight" activeCell="C1" sqref="C1"/>
      <selection pane="bottomLeft" activeCell="A5" sqref="A5"/>
      <selection pane="bottomRight" activeCell="I10" sqref="I10"/>
    </sheetView>
  </sheetViews>
  <sheetFormatPr defaultRowHeight="18.75" x14ac:dyDescent="0.25"/>
  <cols>
    <col min="1" max="1" width="9.140625" style="212"/>
    <col min="2" max="2" width="87.42578125" style="234" customWidth="1"/>
    <col min="3" max="3" width="20.28515625" style="265" customWidth="1"/>
    <col min="4" max="4" width="23.5703125" style="265" customWidth="1"/>
    <col min="5" max="5" width="22.140625" style="265" customWidth="1"/>
    <col min="6" max="6" width="23.85546875" style="212" customWidth="1"/>
    <col min="7" max="7" width="16.140625" style="212" customWidth="1"/>
    <col min="8" max="16384" width="9.140625" style="212"/>
  </cols>
  <sheetData>
    <row r="1" spans="1:8" ht="50.1" customHeight="1" thickBot="1" x14ac:dyDescent="0.3">
      <c r="A1" s="870" t="s">
        <v>1024</v>
      </c>
      <c r="B1" s="934"/>
      <c r="C1" s="934"/>
      <c r="D1" s="935"/>
      <c r="E1" s="935"/>
      <c r="F1" s="936"/>
    </row>
    <row r="2" spans="1:8" ht="35.1" customHeight="1" thickBot="1" x14ac:dyDescent="0.3">
      <c r="A2" s="937" t="s">
        <v>1230</v>
      </c>
      <c r="B2" s="938"/>
      <c r="C2" s="938"/>
      <c r="D2" s="939"/>
      <c r="E2" s="939"/>
      <c r="F2" s="940"/>
    </row>
    <row r="3" spans="1:8" ht="33" customHeight="1" x14ac:dyDescent="0.25">
      <c r="A3" s="851" t="s">
        <v>180</v>
      </c>
      <c r="B3" s="943" t="s">
        <v>299</v>
      </c>
      <c r="C3" s="941">
        <v>2018</v>
      </c>
      <c r="D3" s="941"/>
      <c r="E3" s="941">
        <v>2019</v>
      </c>
      <c r="F3" s="941"/>
    </row>
    <row r="4" spans="1:8" ht="71.25" customHeight="1" x14ac:dyDescent="0.25">
      <c r="A4" s="776"/>
      <c r="B4" s="944"/>
      <c r="C4" s="519" t="s">
        <v>887</v>
      </c>
      <c r="D4" s="519" t="s">
        <v>1119</v>
      </c>
      <c r="E4" s="519" t="s">
        <v>887</v>
      </c>
      <c r="F4" s="520" t="s">
        <v>1119</v>
      </c>
    </row>
    <row r="5" spans="1:8" ht="18.75" customHeight="1" x14ac:dyDescent="0.25">
      <c r="A5" s="214"/>
      <c r="B5" s="215"/>
      <c r="C5" s="216" t="s">
        <v>257</v>
      </c>
      <c r="D5" s="216" t="s">
        <v>258</v>
      </c>
      <c r="E5" s="378" t="s">
        <v>259</v>
      </c>
      <c r="F5" s="380" t="s">
        <v>266</v>
      </c>
    </row>
    <row r="6" spans="1:8" s="262" customFormat="1" ht="34.5" customHeight="1" x14ac:dyDescent="0.2">
      <c r="A6" s="221">
        <v>1</v>
      </c>
      <c r="B6" s="379" t="s">
        <v>741</v>
      </c>
      <c r="C6" s="651">
        <v>0</v>
      </c>
      <c r="D6" s="651">
        <v>0</v>
      </c>
      <c r="E6" s="649">
        <f>C9</f>
        <v>0</v>
      </c>
      <c r="F6" s="714">
        <f>D9</f>
        <v>0</v>
      </c>
      <c r="G6" s="324"/>
      <c r="H6" s="325"/>
    </row>
    <row r="7" spans="1:8" ht="36" customHeight="1" x14ac:dyDescent="0.25">
      <c r="A7" s="221">
        <v>2</v>
      </c>
      <c r="B7" s="379" t="s">
        <v>881</v>
      </c>
      <c r="C7" s="651">
        <v>69525</v>
      </c>
      <c r="D7" s="651">
        <v>173850</v>
      </c>
      <c r="E7" s="651">
        <v>66750</v>
      </c>
      <c r="F7" s="715">
        <v>166400</v>
      </c>
    </row>
    <row r="8" spans="1:8" ht="35.25" customHeight="1" x14ac:dyDescent="0.25">
      <c r="A8" s="221">
        <v>3</v>
      </c>
      <c r="B8" s="379" t="s">
        <v>742</v>
      </c>
      <c r="C8" s="651">
        <v>69525</v>
      </c>
      <c r="D8" s="651">
        <v>173850</v>
      </c>
      <c r="E8" s="651">
        <v>66750</v>
      </c>
      <c r="F8" s="715">
        <v>166400</v>
      </c>
    </row>
    <row r="9" spans="1:8" ht="39.75" customHeight="1" x14ac:dyDescent="0.25">
      <c r="A9" s="221">
        <v>4</v>
      </c>
      <c r="B9" s="379" t="s">
        <v>882</v>
      </c>
      <c r="C9" s="649">
        <f>C6+C7-C8</f>
        <v>0</v>
      </c>
      <c r="D9" s="649">
        <f>D6+D7-D8</f>
        <v>0</v>
      </c>
      <c r="E9" s="649">
        <f>E6+E7-E8</f>
        <v>0</v>
      </c>
      <c r="F9" s="714">
        <f>F6+F7-F8</f>
        <v>0</v>
      </c>
    </row>
    <row r="10" spans="1:8" ht="36" customHeight="1" thickBot="1" x14ac:dyDescent="0.3">
      <c r="A10" s="381">
        <v>5</v>
      </c>
      <c r="B10" s="382" t="s">
        <v>883</v>
      </c>
      <c r="C10" s="383">
        <v>70</v>
      </c>
      <c r="D10" s="383">
        <v>351</v>
      </c>
      <c r="E10" s="383">
        <v>62</v>
      </c>
      <c r="F10" s="384">
        <v>324</v>
      </c>
    </row>
    <row r="11" spans="1:8" ht="21" customHeight="1" x14ac:dyDescent="0.25">
      <c r="A11" s="263"/>
      <c r="B11" s="264"/>
      <c r="C11" s="212"/>
      <c r="D11" s="212"/>
      <c r="E11" s="212"/>
      <c r="G11" s="262"/>
    </row>
    <row r="12" spans="1:8" ht="21" customHeight="1" x14ac:dyDescent="0.25">
      <c r="A12" s="942" t="s">
        <v>884</v>
      </c>
      <c r="B12" s="942"/>
      <c r="C12" s="942"/>
      <c r="D12" s="942"/>
      <c r="E12" s="942"/>
      <c r="F12" s="942"/>
    </row>
    <row r="13" spans="1:8" ht="18" x14ac:dyDescent="0.25">
      <c r="A13" s="326" t="s">
        <v>885</v>
      </c>
      <c r="B13" s="327"/>
      <c r="C13" s="322"/>
      <c r="D13" s="322"/>
      <c r="E13" s="322"/>
      <c r="F13" s="323"/>
    </row>
    <row r="14" spans="1:8" ht="18" x14ac:dyDescent="0.25">
      <c r="A14" s="326" t="s">
        <v>886</v>
      </c>
      <c r="B14" s="327"/>
      <c r="C14" s="322"/>
      <c r="D14" s="322"/>
      <c r="E14" s="322"/>
      <c r="F14" s="323"/>
    </row>
    <row r="16" spans="1:8" x14ac:dyDescent="0.25">
      <c r="C16" s="265" t="s">
        <v>147</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7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5">
    <tabColor indexed="42"/>
    <pageSetUpPr fitToPage="1"/>
  </sheetPr>
  <dimension ref="A1:M11"/>
  <sheetViews>
    <sheetView zoomScale="80" zoomScaleNormal="80" workbookViewId="0">
      <pane xSplit="1" ySplit="5" topLeftCell="B6" activePane="bottomRight" state="frozen"/>
      <selection pane="topRight" activeCell="B1" sqref="B1"/>
      <selection pane="bottomLeft" activeCell="A6" sqref="A6"/>
      <selection pane="bottomRight" activeCell="I6" sqref="I6"/>
    </sheetView>
  </sheetViews>
  <sheetFormatPr defaultRowHeight="15.75" x14ac:dyDescent="0.2"/>
  <cols>
    <col min="1" max="1" width="8.85546875" style="67" customWidth="1"/>
    <col min="2" max="2" width="20.5703125" style="67" customWidth="1"/>
    <col min="3" max="3" width="18.28515625" style="67" customWidth="1"/>
    <col min="4" max="4" width="15.85546875" style="67" customWidth="1"/>
    <col min="5" max="5" width="15.7109375" style="67" customWidth="1"/>
    <col min="6" max="6" width="14.5703125" style="67" customWidth="1"/>
    <col min="7" max="7" width="18.7109375" style="67" customWidth="1"/>
    <col min="8" max="8" width="20.28515625" style="67" customWidth="1"/>
    <col min="9" max="9" width="18" style="67" customWidth="1"/>
    <col min="10" max="10" width="14.28515625" style="67" customWidth="1"/>
    <col min="11" max="11" width="16.85546875" style="67" customWidth="1"/>
    <col min="12" max="12" width="13.140625" style="67" customWidth="1"/>
    <col min="13" max="13" width="17.7109375" style="67" customWidth="1"/>
    <col min="14" max="16384" width="9.140625" style="67"/>
  </cols>
  <sheetData>
    <row r="1" spans="1:13" s="65" customFormat="1" ht="35.1" customHeight="1" thickBot="1" x14ac:dyDescent="0.25">
      <c r="A1" s="949" t="s">
        <v>1025</v>
      </c>
      <c r="B1" s="950"/>
      <c r="C1" s="950"/>
      <c r="D1" s="950"/>
      <c r="E1" s="950"/>
      <c r="F1" s="950"/>
      <c r="G1" s="950"/>
      <c r="H1" s="950"/>
      <c r="I1" s="950"/>
      <c r="J1" s="950"/>
      <c r="K1" s="950"/>
      <c r="L1" s="950"/>
      <c r="M1" s="951"/>
    </row>
    <row r="2" spans="1:13" s="65" customFormat="1" ht="42.75" customHeight="1" x14ac:dyDescent="0.2">
      <c r="A2" s="787" t="s">
        <v>1228</v>
      </c>
      <c r="B2" s="788"/>
      <c r="C2" s="788"/>
      <c r="D2" s="788"/>
      <c r="E2" s="788"/>
      <c r="F2" s="788"/>
      <c r="G2" s="788"/>
      <c r="H2" s="788"/>
      <c r="I2" s="788"/>
      <c r="J2" s="788"/>
      <c r="K2" s="788"/>
      <c r="L2" s="788"/>
      <c r="M2" s="789"/>
    </row>
    <row r="3" spans="1:13" s="65" customFormat="1" ht="45.75" customHeight="1" x14ac:dyDescent="0.2">
      <c r="A3" s="945" t="s">
        <v>180</v>
      </c>
      <c r="B3" s="947" t="s">
        <v>943</v>
      </c>
      <c r="C3" s="947"/>
      <c r="D3" s="947"/>
      <c r="E3" s="947"/>
      <c r="F3" s="947"/>
      <c r="G3" s="947"/>
      <c r="H3" s="947" t="s">
        <v>1026</v>
      </c>
      <c r="I3" s="947"/>
      <c r="J3" s="947"/>
      <c r="K3" s="947"/>
      <c r="L3" s="947"/>
      <c r="M3" s="948"/>
    </row>
    <row r="4" spans="1:13" s="66" customFormat="1" ht="171.75" customHeight="1" x14ac:dyDescent="0.2">
      <c r="A4" s="946"/>
      <c r="B4" s="259" t="s">
        <v>737</v>
      </c>
      <c r="C4" s="259" t="s">
        <v>738</v>
      </c>
      <c r="D4" s="259" t="s">
        <v>203</v>
      </c>
      <c r="E4" s="259" t="s">
        <v>71</v>
      </c>
      <c r="F4" s="259" t="s">
        <v>72</v>
      </c>
      <c r="G4" s="259" t="s">
        <v>178</v>
      </c>
      <c r="H4" s="259" t="s">
        <v>737</v>
      </c>
      <c r="I4" s="259" t="s">
        <v>738</v>
      </c>
      <c r="J4" s="259" t="s">
        <v>203</v>
      </c>
      <c r="K4" s="259" t="s">
        <v>71</v>
      </c>
      <c r="L4" s="90" t="s">
        <v>72</v>
      </c>
      <c r="M4" s="92" t="s">
        <v>178</v>
      </c>
    </row>
    <row r="5" spans="1:13" x14ac:dyDescent="0.2">
      <c r="A5" s="93"/>
      <c r="B5" s="91" t="s">
        <v>257</v>
      </c>
      <c r="C5" s="91" t="s">
        <v>258</v>
      </c>
      <c r="D5" s="91" t="s">
        <v>259</v>
      </c>
      <c r="E5" s="91" t="s">
        <v>266</v>
      </c>
      <c r="F5" s="91" t="s">
        <v>260</v>
      </c>
      <c r="G5" s="91" t="s">
        <v>673</v>
      </c>
      <c r="H5" s="91" t="s">
        <v>262</v>
      </c>
      <c r="I5" s="91" t="s">
        <v>263</v>
      </c>
      <c r="J5" s="91" t="s">
        <v>264</v>
      </c>
      <c r="K5" s="91" t="s">
        <v>674</v>
      </c>
      <c r="L5" s="190" t="s">
        <v>675</v>
      </c>
      <c r="M5" s="94" t="s">
        <v>838</v>
      </c>
    </row>
    <row r="6" spans="1:13" ht="36" customHeight="1" thickBot="1" x14ac:dyDescent="0.25">
      <c r="A6" s="95">
        <v>1</v>
      </c>
      <c r="B6" s="716">
        <v>11819257.640000001</v>
      </c>
      <c r="C6" s="716">
        <v>6337720.5599999996</v>
      </c>
      <c r="D6" s="716">
        <v>451735.11</v>
      </c>
      <c r="E6" s="716">
        <v>716510.44</v>
      </c>
      <c r="F6" s="716">
        <v>372960.49</v>
      </c>
      <c r="G6" s="717">
        <f>SUM(B6:F6)</f>
        <v>19698184.239999998</v>
      </c>
      <c r="H6" s="716">
        <f>B6+'T11-Zdroje KV'!D15-'T5 - Analýza nákladov'!E92</f>
        <v>11614529.75</v>
      </c>
      <c r="I6" s="716">
        <f>C6+'T11-Zdroje KV'!D16-'T5 - Analýza nákladov'!E94</f>
        <v>5761464.5999999996</v>
      </c>
      <c r="J6" s="716">
        <v>316422.2</v>
      </c>
      <c r="K6" s="716">
        <v>717303.23</v>
      </c>
      <c r="L6" s="716">
        <v>677895.8</v>
      </c>
      <c r="M6" s="718">
        <f>SUM(H6:L6)</f>
        <v>19087615.580000002</v>
      </c>
    </row>
    <row r="7" spans="1:13" x14ac:dyDescent="0.2">
      <c r="H7" s="468">
        <f>B6+'T11-Zdroje KV'!D15-'T5 - Analýza nákladov'!E92</f>
        <v>11614529.75</v>
      </c>
      <c r="I7" s="468">
        <f>C6+'T11-Zdroje KV'!D16-'T5 - Analýza nákladov'!E94</f>
        <v>5761464.5999999996</v>
      </c>
    </row>
    <row r="9" spans="1:13" ht="15.75" customHeight="1" x14ac:dyDescent="0.2">
      <c r="B9" s="352" t="s">
        <v>816</v>
      </c>
      <c r="C9" s="352"/>
    </row>
    <row r="11" spans="1:13" x14ac:dyDescent="0.2">
      <c r="B11" s="352" t="s">
        <v>689</v>
      </c>
      <c r="C11" s="352"/>
    </row>
  </sheetData>
  <mergeCells count="5">
    <mergeCell ref="A3:A4"/>
    <mergeCell ref="B3:G3"/>
    <mergeCell ref="H3:M3"/>
    <mergeCell ref="A1:M1"/>
    <mergeCell ref="A2:M2"/>
  </mergeCells>
  <phoneticPr fontId="25" type="noConversion"/>
  <pageMargins left="0.4" right="0.27" top="0.98425196850393704" bottom="0.98425196850393704" header="0.51181102362204722" footer="0.51181102362204722"/>
  <pageSetup paperSize="9" scale="6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G45"/>
  <sheetViews>
    <sheetView zoomScaleNormal="100" workbookViewId="0">
      <pane xSplit="3" ySplit="3" topLeftCell="D10" activePane="bottomRight" state="frozen"/>
      <selection pane="topRight" activeCell="D1" sqref="D1"/>
      <selection pane="bottomLeft" activeCell="A4" sqref="A4"/>
      <selection pane="bottomRight" activeCell="D30" sqref="D30"/>
    </sheetView>
  </sheetViews>
  <sheetFormatPr defaultRowHeight="15.75" x14ac:dyDescent="0.2"/>
  <cols>
    <col min="1" max="1" width="7.28515625" style="142" customWidth="1"/>
    <col min="2" max="2" width="39.85546875" style="142" customWidth="1"/>
    <col min="3" max="3" width="9.42578125" style="142" customWidth="1"/>
    <col min="4" max="4" width="18.42578125" style="142" customWidth="1"/>
    <col min="5" max="5" width="16.7109375" style="142" customWidth="1"/>
    <col min="6" max="6" width="15.42578125" style="142" customWidth="1"/>
    <col min="7" max="7" width="12.140625" style="142" bestFit="1" customWidth="1"/>
    <col min="8" max="16384" width="9.140625" style="142"/>
  </cols>
  <sheetData>
    <row r="1" spans="1:7" ht="66.75" customHeight="1" thickBot="1" x14ac:dyDescent="0.25">
      <c r="A1" s="960" t="s">
        <v>1027</v>
      </c>
      <c r="B1" s="961"/>
      <c r="C1" s="961"/>
      <c r="D1" s="961"/>
      <c r="E1" s="961"/>
      <c r="F1" s="962"/>
    </row>
    <row r="2" spans="1:7" ht="36.75" customHeight="1" thickBot="1" x14ac:dyDescent="0.25">
      <c r="A2" s="963" t="s">
        <v>1230</v>
      </c>
      <c r="B2" s="964"/>
      <c r="C2" s="964"/>
      <c r="D2" s="964"/>
      <c r="E2" s="964"/>
      <c r="F2" s="965"/>
    </row>
    <row r="3" spans="1:7" s="143" customFormat="1" ht="69" customHeight="1" thickBot="1" x14ac:dyDescent="0.25">
      <c r="A3" s="452" t="s">
        <v>500</v>
      </c>
      <c r="B3" s="452" t="s">
        <v>369</v>
      </c>
      <c r="C3" s="455" t="s">
        <v>180</v>
      </c>
      <c r="D3" s="455" t="s">
        <v>1032</v>
      </c>
      <c r="E3" s="456" t="s">
        <v>1033</v>
      </c>
      <c r="F3" s="457" t="s">
        <v>994</v>
      </c>
      <c r="G3" s="142"/>
    </row>
    <row r="4" spans="1:7" s="143" customFormat="1" x14ac:dyDescent="0.2">
      <c r="A4" s="448"/>
      <c r="B4" s="458"/>
      <c r="C4" s="450"/>
      <c r="D4" s="450" t="s">
        <v>257</v>
      </c>
      <c r="E4" s="450" t="s">
        <v>258</v>
      </c>
      <c r="F4" s="451" t="s">
        <v>259</v>
      </c>
      <c r="G4" s="142"/>
    </row>
    <row r="5" spans="1:7" customFormat="1" x14ac:dyDescent="0.25">
      <c r="A5" s="174">
        <v>601</v>
      </c>
      <c r="B5" s="167" t="s">
        <v>574</v>
      </c>
      <c r="C5" s="168" t="s">
        <v>575</v>
      </c>
      <c r="D5" s="719">
        <v>0</v>
      </c>
      <c r="E5" s="720">
        <v>0</v>
      </c>
      <c r="F5" s="721">
        <f>E5-D5</f>
        <v>0</v>
      </c>
      <c r="G5" s="142"/>
    </row>
    <row r="6" spans="1:7" customFormat="1" x14ac:dyDescent="0.25">
      <c r="A6" s="175">
        <v>602</v>
      </c>
      <c r="B6" s="169" t="s">
        <v>576</v>
      </c>
      <c r="C6" s="170" t="s">
        <v>577</v>
      </c>
      <c r="D6" s="722">
        <v>266615.95</v>
      </c>
      <c r="E6" s="723">
        <v>294067.90000000002</v>
      </c>
      <c r="F6" s="721">
        <f t="shared" ref="F6:F39" si="0">E6-D6</f>
        <v>27451.950000000012</v>
      </c>
      <c r="G6" s="142"/>
    </row>
    <row r="7" spans="1:7" customFormat="1" x14ac:dyDescent="0.25">
      <c r="A7" s="175">
        <v>604</v>
      </c>
      <c r="B7" s="171" t="s">
        <v>578</v>
      </c>
      <c r="C7" s="170" t="s">
        <v>579</v>
      </c>
      <c r="D7" s="722">
        <v>0</v>
      </c>
      <c r="E7" s="723">
        <v>0</v>
      </c>
      <c r="F7" s="721">
        <f t="shared" si="0"/>
        <v>0</v>
      </c>
      <c r="G7" s="142"/>
    </row>
    <row r="8" spans="1:7" customFormat="1" x14ac:dyDescent="0.25">
      <c r="A8" s="175">
        <v>611</v>
      </c>
      <c r="B8" s="169" t="s">
        <v>580</v>
      </c>
      <c r="C8" s="170" t="s">
        <v>581</v>
      </c>
      <c r="D8" s="722">
        <v>0</v>
      </c>
      <c r="E8" s="723">
        <v>0</v>
      </c>
      <c r="F8" s="721">
        <f t="shared" si="0"/>
        <v>0</v>
      </c>
      <c r="G8" s="142"/>
    </row>
    <row r="9" spans="1:7" customFormat="1" x14ac:dyDescent="0.25">
      <c r="A9" s="175">
        <v>612</v>
      </c>
      <c r="B9" s="169" t="s">
        <v>582</v>
      </c>
      <c r="C9" s="170" t="s">
        <v>583</v>
      </c>
      <c r="D9" s="722">
        <v>0</v>
      </c>
      <c r="E9" s="723">
        <v>0</v>
      </c>
      <c r="F9" s="721">
        <f t="shared" si="0"/>
        <v>0</v>
      </c>
      <c r="G9" s="142"/>
    </row>
    <row r="10" spans="1:7" customFormat="1" x14ac:dyDescent="0.25">
      <c r="A10" s="175">
        <v>613</v>
      </c>
      <c r="B10" s="169" t="s">
        <v>584</v>
      </c>
      <c r="C10" s="170" t="s">
        <v>585</v>
      </c>
      <c r="D10" s="722">
        <v>0</v>
      </c>
      <c r="E10" s="723">
        <v>0</v>
      </c>
      <c r="F10" s="721">
        <f t="shared" si="0"/>
        <v>0</v>
      </c>
      <c r="G10" s="142"/>
    </row>
    <row r="11" spans="1:7" customFormat="1" x14ac:dyDescent="0.25">
      <c r="A11" s="175">
        <v>614</v>
      </c>
      <c r="B11" s="169" t="s">
        <v>586</v>
      </c>
      <c r="C11" s="170" t="s">
        <v>587</v>
      </c>
      <c r="D11" s="722">
        <v>0</v>
      </c>
      <c r="E11" s="723">
        <v>0</v>
      </c>
      <c r="F11" s="721">
        <f t="shared" si="0"/>
        <v>0</v>
      </c>
      <c r="G11" s="142"/>
    </row>
    <row r="12" spans="1:7" customFormat="1" x14ac:dyDescent="0.25">
      <c r="A12" s="175">
        <v>621</v>
      </c>
      <c r="B12" s="169" t="s">
        <v>588</v>
      </c>
      <c r="C12" s="170" t="s">
        <v>589</v>
      </c>
      <c r="D12" s="722">
        <v>0</v>
      </c>
      <c r="E12" s="723">
        <v>0</v>
      </c>
      <c r="F12" s="721">
        <f t="shared" si="0"/>
        <v>0</v>
      </c>
      <c r="G12" s="142"/>
    </row>
    <row r="13" spans="1:7" customFormat="1" x14ac:dyDescent="0.25">
      <c r="A13" s="175">
        <v>622</v>
      </c>
      <c r="B13" s="169" t="s">
        <v>590</v>
      </c>
      <c r="C13" s="170" t="s">
        <v>591</v>
      </c>
      <c r="D13" s="722">
        <v>0</v>
      </c>
      <c r="E13" s="723">
        <v>0</v>
      </c>
      <c r="F13" s="721">
        <f t="shared" si="0"/>
        <v>0</v>
      </c>
      <c r="G13" s="142"/>
    </row>
    <row r="14" spans="1:7" customFormat="1" x14ac:dyDescent="0.25">
      <c r="A14" s="175">
        <v>623</v>
      </c>
      <c r="B14" s="169" t="s">
        <v>592</v>
      </c>
      <c r="C14" s="170" t="s">
        <v>593</v>
      </c>
      <c r="D14" s="722">
        <v>0</v>
      </c>
      <c r="E14" s="723">
        <v>0</v>
      </c>
      <c r="F14" s="721">
        <f t="shared" si="0"/>
        <v>0</v>
      </c>
    </row>
    <row r="15" spans="1:7" customFormat="1" x14ac:dyDescent="0.25">
      <c r="A15" s="175">
        <v>624</v>
      </c>
      <c r="B15" s="169" t="s">
        <v>594</v>
      </c>
      <c r="C15" s="170" t="s">
        <v>595</v>
      </c>
      <c r="D15" s="722">
        <v>0</v>
      </c>
      <c r="E15" s="723">
        <v>0</v>
      </c>
      <c r="F15" s="721">
        <f t="shared" si="0"/>
        <v>0</v>
      </c>
    </row>
    <row r="16" spans="1:7" customFormat="1" x14ac:dyDescent="0.25">
      <c r="A16" s="175">
        <v>641</v>
      </c>
      <c r="B16" s="169" t="s">
        <v>531</v>
      </c>
      <c r="C16" s="170" t="s">
        <v>596</v>
      </c>
      <c r="D16" s="722">
        <v>0</v>
      </c>
      <c r="E16" s="723">
        <v>0</v>
      </c>
      <c r="F16" s="721">
        <f t="shared" si="0"/>
        <v>0</v>
      </c>
    </row>
    <row r="17" spans="1:6" customFormat="1" x14ac:dyDescent="0.25">
      <c r="A17" s="175">
        <v>642</v>
      </c>
      <c r="B17" s="169" t="s">
        <v>533</v>
      </c>
      <c r="C17" s="170" t="s">
        <v>597</v>
      </c>
      <c r="D17" s="722">
        <v>0</v>
      </c>
      <c r="E17" s="723">
        <v>0</v>
      </c>
      <c r="F17" s="721">
        <f t="shared" si="0"/>
        <v>0</v>
      </c>
    </row>
    <row r="18" spans="1:6" customFormat="1" x14ac:dyDescent="0.25">
      <c r="A18" s="175">
        <v>643</v>
      </c>
      <c r="B18" s="169" t="s">
        <v>598</v>
      </c>
      <c r="C18" s="170" t="s">
        <v>599</v>
      </c>
      <c r="D18" s="722">
        <v>0</v>
      </c>
      <c r="E18" s="723">
        <v>0</v>
      </c>
      <c r="F18" s="721">
        <f t="shared" si="0"/>
        <v>0</v>
      </c>
    </row>
    <row r="19" spans="1:6" customFormat="1" x14ac:dyDescent="0.25">
      <c r="A19" s="175">
        <v>644</v>
      </c>
      <c r="B19" s="169" t="s">
        <v>537</v>
      </c>
      <c r="C19" s="170" t="s">
        <v>600</v>
      </c>
      <c r="D19" s="722">
        <v>0</v>
      </c>
      <c r="E19" s="723">
        <v>0</v>
      </c>
      <c r="F19" s="721">
        <f t="shared" si="0"/>
        <v>0</v>
      </c>
    </row>
    <row r="20" spans="1:6" customFormat="1" x14ac:dyDescent="0.25">
      <c r="A20" s="175">
        <v>645</v>
      </c>
      <c r="B20" s="169" t="s">
        <v>601</v>
      </c>
      <c r="C20" s="170" t="s">
        <v>602</v>
      </c>
      <c r="D20" s="722">
        <v>0</v>
      </c>
      <c r="E20" s="723">
        <v>0</v>
      </c>
      <c r="F20" s="721">
        <f t="shared" si="0"/>
        <v>0</v>
      </c>
    </row>
    <row r="21" spans="1:6" customFormat="1" x14ac:dyDescent="0.25">
      <c r="A21" s="175">
        <v>646</v>
      </c>
      <c r="B21" s="169" t="s">
        <v>603</v>
      </c>
      <c r="C21" s="170" t="s">
        <v>604</v>
      </c>
      <c r="D21" s="722">
        <v>0</v>
      </c>
      <c r="E21" s="723">
        <v>0</v>
      </c>
      <c r="F21" s="721">
        <f t="shared" si="0"/>
        <v>0</v>
      </c>
    </row>
    <row r="22" spans="1:6" customFormat="1" x14ac:dyDescent="0.25">
      <c r="A22" s="175">
        <v>647</v>
      </c>
      <c r="B22" s="169" t="s">
        <v>605</v>
      </c>
      <c r="C22" s="170" t="s">
        <v>606</v>
      </c>
      <c r="D22" s="722">
        <v>0</v>
      </c>
      <c r="E22" s="723">
        <v>0</v>
      </c>
      <c r="F22" s="721">
        <f t="shared" si="0"/>
        <v>0</v>
      </c>
    </row>
    <row r="23" spans="1:6" customFormat="1" x14ac:dyDescent="0.25">
      <c r="A23" s="175">
        <v>648</v>
      </c>
      <c r="B23" s="499" t="s">
        <v>1028</v>
      </c>
      <c r="C23" s="170" t="s">
        <v>607</v>
      </c>
      <c r="D23" s="722">
        <v>53497.4</v>
      </c>
      <c r="E23" s="723">
        <v>36455.5</v>
      </c>
      <c r="F23" s="721">
        <f t="shared" si="0"/>
        <v>-17041.900000000001</v>
      </c>
    </row>
    <row r="24" spans="1:6" customFormat="1" x14ac:dyDescent="0.25">
      <c r="A24" s="175">
        <v>649</v>
      </c>
      <c r="B24" s="169" t="s">
        <v>608</v>
      </c>
      <c r="C24" s="170" t="s">
        <v>609</v>
      </c>
      <c r="D24" s="722">
        <v>0</v>
      </c>
      <c r="E24" s="723">
        <v>0</v>
      </c>
      <c r="F24" s="721">
        <f t="shared" si="0"/>
        <v>0</v>
      </c>
    </row>
    <row r="25" spans="1:6" customFormat="1" x14ac:dyDescent="0.25">
      <c r="A25" s="175">
        <v>651</v>
      </c>
      <c r="B25" s="169" t="s">
        <v>610</v>
      </c>
      <c r="C25" s="170" t="s">
        <v>611</v>
      </c>
      <c r="D25" s="722">
        <v>0</v>
      </c>
      <c r="E25" s="723">
        <v>0</v>
      </c>
      <c r="F25" s="721">
        <f t="shared" si="0"/>
        <v>0</v>
      </c>
    </row>
    <row r="26" spans="1:6" customFormat="1" x14ac:dyDescent="0.25">
      <c r="A26" s="175">
        <v>652</v>
      </c>
      <c r="B26" s="169" t="s">
        <v>612</v>
      </c>
      <c r="C26" s="170" t="s">
        <v>613</v>
      </c>
      <c r="D26" s="722">
        <v>0</v>
      </c>
      <c r="E26" s="723">
        <v>0</v>
      </c>
      <c r="F26" s="721">
        <f t="shared" si="0"/>
        <v>0</v>
      </c>
    </row>
    <row r="27" spans="1:6" customFormat="1" x14ac:dyDescent="0.25">
      <c r="A27" s="175">
        <v>653</v>
      </c>
      <c r="B27" s="169" t="s">
        <v>614</v>
      </c>
      <c r="C27" s="170" t="s">
        <v>615</v>
      </c>
      <c r="D27" s="722">
        <v>0</v>
      </c>
      <c r="E27" s="723">
        <v>0</v>
      </c>
      <c r="F27" s="721">
        <f t="shared" si="0"/>
        <v>0</v>
      </c>
    </row>
    <row r="28" spans="1:6" customFormat="1" x14ac:dyDescent="0.25">
      <c r="A28" s="175">
        <v>654</v>
      </c>
      <c r="B28" s="169" t="s">
        <v>616</v>
      </c>
      <c r="C28" s="170" t="s">
        <v>617</v>
      </c>
      <c r="D28" s="722">
        <v>0</v>
      </c>
      <c r="E28" s="723">
        <v>0</v>
      </c>
      <c r="F28" s="721">
        <f t="shared" si="0"/>
        <v>0</v>
      </c>
    </row>
    <row r="29" spans="1:6" customFormat="1" x14ac:dyDescent="0.25">
      <c r="A29" s="175">
        <v>655</v>
      </c>
      <c r="B29" s="169" t="s">
        <v>618</v>
      </c>
      <c r="C29" s="170" t="s">
        <v>619</v>
      </c>
      <c r="D29" s="722">
        <v>0</v>
      </c>
      <c r="E29" s="723">
        <v>0</v>
      </c>
      <c r="F29" s="721">
        <f t="shared" si="0"/>
        <v>0</v>
      </c>
    </row>
    <row r="30" spans="1:6" customFormat="1" x14ac:dyDescent="0.25">
      <c r="A30" s="176">
        <v>656</v>
      </c>
      <c r="B30" s="169" t="s">
        <v>620</v>
      </c>
      <c r="C30" s="170" t="s">
        <v>621</v>
      </c>
      <c r="D30" s="722">
        <v>68295</v>
      </c>
      <c r="E30" s="723">
        <v>77700</v>
      </c>
      <c r="F30" s="721">
        <f t="shared" si="0"/>
        <v>9405</v>
      </c>
    </row>
    <row r="31" spans="1:6" customFormat="1" x14ac:dyDescent="0.25">
      <c r="A31" s="176">
        <v>657</v>
      </c>
      <c r="B31" s="169" t="s">
        <v>622</v>
      </c>
      <c r="C31" s="170" t="s">
        <v>623</v>
      </c>
      <c r="D31" s="722">
        <v>0</v>
      </c>
      <c r="E31" s="723">
        <v>0</v>
      </c>
      <c r="F31" s="721">
        <f t="shared" si="0"/>
        <v>0</v>
      </c>
    </row>
    <row r="32" spans="1:6" customFormat="1" x14ac:dyDescent="0.25">
      <c r="A32" s="176">
        <v>658</v>
      </c>
      <c r="B32" s="169" t="s">
        <v>624</v>
      </c>
      <c r="C32" s="170" t="s">
        <v>625</v>
      </c>
      <c r="D32" s="722">
        <v>0</v>
      </c>
      <c r="E32" s="723">
        <v>0</v>
      </c>
      <c r="F32" s="721">
        <f t="shared" si="0"/>
        <v>0</v>
      </c>
    </row>
    <row r="33" spans="1:7" customFormat="1" x14ac:dyDescent="0.25">
      <c r="A33" s="176">
        <v>661</v>
      </c>
      <c r="B33" s="169" t="s">
        <v>626</v>
      </c>
      <c r="C33" s="170" t="s">
        <v>627</v>
      </c>
      <c r="D33" s="722">
        <v>0</v>
      </c>
      <c r="E33" s="723">
        <v>0</v>
      </c>
      <c r="F33" s="721">
        <f t="shared" si="0"/>
        <v>0</v>
      </c>
    </row>
    <row r="34" spans="1:7" customFormat="1" x14ac:dyDescent="0.25">
      <c r="A34" s="176">
        <v>662</v>
      </c>
      <c r="B34" s="169" t="s">
        <v>628</v>
      </c>
      <c r="C34" s="170" t="s">
        <v>629</v>
      </c>
      <c r="D34" s="722">
        <v>0</v>
      </c>
      <c r="E34" s="723">
        <v>0</v>
      </c>
      <c r="F34" s="721">
        <f t="shared" si="0"/>
        <v>0</v>
      </c>
    </row>
    <row r="35" spans="1:7" customFormat="1" x14ac:dyDescent="0.25">
      <c r="A35" s="176">
        <v>663</v>
      </c>
      <c r="B35" s="169" t="s">
        <v>630</v>
      </c>
      <c r="C35" s="170" t="s">
        <v>631</v>
      </c>
      <c r="D35" s="722">
        <v>0</v>
      </c>
      <c r="E35" s="723">
        <v>0</v>
      </c>
      <c r="F35" s="721">
        <f t="shared" si="0"/>
        <v>0</v>
      </c>
    </row>
    <row r="36" spans="1:7" customFormat="1" x14ac:dyDescent="0.25">
      <c r="A36" s="176">
        <v>664</v>
      </c>
      <c r="B36" s="169" t="s">
        <v>632</v>
      </c>
      <c r="C36" s="170" t="s">
        <v>633</v>
      </c>
      <c r="D36" s="722">
        <v>0</v>
      </c>
      <c r="E36" s="723">
        <v>0</v>
      </c>
      <c r="F36" s="721">
        <f t="shared" si="0"/>
        <v>0</v>
      </c>
      <c r="G36" s="142"/>
    </row>
    <row r="37" spans="1:7" customFormat="1" x14ac:dyDescent="0.25">
      <c r="A37" s="176">
        <v>665</v>
      </c>
      <c r="B37" s="169" t="s">
        <v>634</v>
      </c>
      <c r="C37" s="170" t="s">
        <v>635</v>
      </c>
      <c r="D37" s="722">
        <v>0</v>
      </c>
      <c r="E37" s="723">
        <v>0</v>
      </c>
      <c r="F37" s="721">
        <f t="shared" si="0"/>
        <v>0</v>
      </c>
      <c r="G37" s="142"/>
    </row>
    <row r="38" spans="1:7" x14ac:dyDescent="0.25">
      <c r="A38" s="176">
        <v>667</v>
      </c>
      <c r="B38" s="169" t="s">
        <v>636</v>
      </c>
      <c r="C38" s="170" t="s">
        <v>637</v>
      </c>
      <c r="D38" s="722">
        <v>0</v>
      </c>
      <c r="E38" s="723">
        <v>0</v>
      </c>
      <c r="F38" s="721">
        <f t="shared" si="0"/>
        <v>0</v>
      </c>
    </row>
    <row r="39" spans="1:7" x14ac:dyDescent="0.25">
      <c r="A39" s="176">
        <v>691</v>
      </c>
      <c r="B39" s="169" t="s">
        <v>638</v>
      </c>
      <c r="C39" s="170" t="s">
        <v>639</v>
      </c>
      <c r="D39" s="722">
        <v>215841.83</v>
      </c>
      <c r="E39" s="724">
        <v>235719.27</v>
      </c>
      <c r="F39" s="721">
        <f t="shared" si="0"/>
        <v>19877.440000000002</v>
      </c>
    </row>
    <row r="40" spans="1:7" x14ac:dyDescent="0.2">
      <c r="A40" s="954" t="s">
        <v>640</v>
      </c>
      <c r="B40" s="955"/>
      <c r="C40" s="172" t="s">
        <v>641</v>
      </c>
      <c r="D40" s="725">
        <f>SUM(D5:D39)</f>
        <v>604250.18000000005</v>
      </c>
      <c r="E40" s="726">
        <f>SUM(E5:E39)</f>
        <v>643942.67000000004</v>
      </c>
      <c r="F40" s="721">
        <f>SUM(F5:F39)</f>
        <v>39692.490000000013</v>
      </c>
    </row>
    <row r="41" spans="1:7" x14ac:dyDescent="0.2">
      <c r="A41" s="956" t="s">
        <v>642</v>
      </c>
      <c r="B41" s="957"/>
      <c r="C41" s="173" t="s">
        <v>643</v>
      </c>
      <c r="D41" s="599">
        <f>D40-T23_Náklady_soc_oblasť!D42</f>
        <v>0</v>
      </c>
      <c r="E41" s="727">
        <f>E40-T23_Náklady_soc_oblasť!E42</f>
        <v>0</v>
      </c>
      <c r="F41" s="721">
        <f>F40-T23_Náklady_soc_oblasť!F42</f>
        <v>0</v>
      </c>
    </row>
    <row r="42" spans="1:7" x14ac:dyDescent="0.25">
      <c r="A42" s="176">
        <v>591</v>
      </c>
      <c r="B42" s="169" t="s">
        <v>644</v>
      </c>
      <c r="C42" s="170" t="s">
        <v>645</v>
      </c>
      <c r="D42" s="722">
        <v>0</v>
      </c>
      <c r="E42" s="723">
        <v>0</v>
      </c>
      <c r="F42" s="721">
        <f>E42-D42</f>
        <v>0</v>
      </c>
    </row>
    <row r="43" spans="1:7" x14ac:dyDescent="0.25">
      <c r="A43" s="176">
        <v>595</v>
      </c>
      <c r="B43" s="169" t="s">
        <v>646</v>
      </c>
      <c r="C43" s="170" t="s">
        <v>647</v>
      </c>
      <c r="D43" s="722">
        <v>0</v>
      </c>
      <c r="E43" s="723">
        <v>0</v>
      </c>
      <c r="F43" s="721">
        <f>E43-D43</f>
        <v>0</v>
      </c>
    </row>
    <row r="44" spans="1:7" ht="16.5" thickBot="1" x14ac:dyDescent="0.25">
      <c r="A44" s="958" t="s">
        <v>648</v>
      </c>
      <c r="B44" s="959"/>
      <c r="C44" s="297" t="s">
        <v>649</v>
      </c>
      <c r="D44" s="728">
        <f>D41-D42-D43</f>
        <v>0</v>
      </c>
      <c r="E44" s="728">
        <f>E41-E42-E43</f>
        <v>0</v>
      </c>
      <c r="F44" s="729">
        <f>E44-D44</f>
        <v>0</v>
      </c>
    </row>
    <row r="45" spans="1:7" ht="81.75" customHeight="1" x14ac:dyDescent="0.2">
      <c r="A45" s="952" t="s">
        <v>1298</v>
      </c>
      <c r="B45" s="953"/>
      <c r="C45" s="953"/>
      <c r="D45" s="953"/>
      <c r="E45" s="953"/>
      <c r="F45" s="953"/>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F43"/>
  <sheetViews>
    <sheetView zoomScale="90" zoomScaleNormal="90" workbookViewId="0">
      <pane xSplit="3" ySplit="3" topLeftCell="D13" activePane="bottomRight" state="frozen"/>
      <selection pane="topRight" activeCell="D1" sqref="D1"/>
      <selection pane="bottomLeft" activeCell="A4" sqref="A4"/>
      <selection pane="bottomRight" activeCell="D34" sqref="D34"/>
    </sheetView>
  </sheetViews>
  <sheetFormatPr defaultRowHeight="12.75" x14ac:dyDescent="0.2"/>
  <cols>
    <col min="1" max="1" width="8.28515625" customWidth="1"/>
    <col min="2" max="2" width="42.140625" customWidth="1"/>
    <col min="3" max="3" width="10.140625" customWidth="1"/>
    <col min="4" max="4" width="17.42578125" customWidth="1"/>
    <col min="5" max="5" width="17.140625" customWidth="1"/>
    <col min="6" max="6" width="16.5703125" customWidth="1"/>
  </cols>
  <sheetData>
    <row r="1" spans="1:6" ht="61.5" customHeight="1" thickBot="1" x14ac:dyDescent="0.25">
      <c r="A1" s="969" t="s">
        <v>1029</v>
      </c>
      <c r="B1" s="970"/>
      <c r="C1" s="970"/>
      <c r="D1" s="970"/>
      <c r="E1" s="970"/>
      <c r="F1" s="971"/>
    </row>
    <row r="2" spans="1:6" ht="47.25" customHeight="1" thickBot="1" x14ac:dyDescent="0.25">
      <c r="A2" s="966" t="s">
        <v>1230</v>
      </c>
      <c r="B2" s="967"/>
      <c r="C2" s="967"/>
      <c r="D2" s="967"/>
      <c r="E2" s="967"/>
      <c r="F2" s="968"/>
    </row>
    <row r="3" spans="1:6" ht="64.5" customHeight="1" thickBot="1" x14ac:dyDescent="0.25">
      <c r="A3" s="452" t="s">
        <v>500</v>
      </c>
      <c r="B3" s="453" t="s">
        <v>369</v>
      </c>
      <c r="C3" s="454" t="s">
        <v>180</v>
      </c>
      <c r="D3" s="455" t="s">
        <v>944</v>
      </c>
      <c r="E3" s="456" t="s">
        <v>1030</v>
      </c>
      <c r="F3" s="457" t="s">
        <v>1031</v>
      </c>
    </row>
    <row r="4" spans="1:6" ht="15.75" x14ac:dyDescent="0.2">
      <c r="A4" s="448"/>
      <c r="B4" s="449"/>
      <c r="C4" s="449"/>
      <c r="D4" s="450" t="s">
        <v>257</v>
      </c>
      <c r="E4" s="450" t="s">
        <v>258</v>
      </c>
      <c r="F4" s="451" t="s">
        <v>259</v>
      </c>
    </row>
    <row r="5" spans="1:6" ht="15.75" x14ac:dyDescent="0.25">
      <c r="A5" s="254">
        <v>501</v>
      </c>
      <c r="B5" s="157" t="s">
        <v>501</v>
      </c>
      <c r="C5" s="156" t="s">
        <v>502</v>
      </c>
      <c r="D5" s="719">
        <v>88700.11</v>
      </c>
      <c r="E5" s="720">
        <v>107325.49</v>
      </c>
      <c r="F5" s="721">
        <f>E5-D5</f>
        <v>18625.380000000005</v>
      </c>
    </row>
    <row r="6" spans="1:6" ht="15.75" x14ac:dyDescent="0.25">
      <c r="A6" s="253">
        <v>502</v>
      </c>
      <c r="B6" s="158" t="s">
        <v>503</v>
      </c>
      <c r="C6" s="154" t="s">
        <v>504</v>
      </c>
      <c r="D6" s="722">
        <v>53047.13</v>
      </c>
      <c r="E6" s="723">
        <v>64672.14</v>
      </c>
      <c r="F6" s="730">
        <f t="shared" ref="F6:F41" si="0">E6-D6</f>
        <v>11625.010000000002</v>
      </c>
    </row>
    <row r="7" spans="1:6" ht="15.75" x14ac:dyDescent="0.25">
      <c r="A7" s="253">
        <v>504</v>
      </c>
      <c r="B7" s="158" t="s">
        <v>505</v>
      </c>
      <c r="C7" s="154" t="s">
        <v>506</v>
      </c>
      <c r="D7" s="722">
        <v>0</v>
      </c>
      <c r="E7" s="723">
        <v>0</v>
      </c>
      <c r="F7" s="730">
        <f t="shared" si="0"/>
        <v>0</v>
      </c>
    </row>
    <row r="8" spans="1:6" ht="15.75" x14ac:dyDescent="0.25">
      <c r="A8" s="253">
        <v>511</v>
      </c>
      <c r="B8" s="158" t="s">
        <v>507</v>
      </c>
      <c r="C8" s="154" t="s">
        <v>508</v>
      </c>
      <c r="D8" s="722">
        <v>37332.25</v>
      </c>
      <c r="E8" s="723">
        <v>12195.45</v>
      </c>
      <c r="F8" s="730">
        <f t="shared" si="0"/>
        <v>-25136.799999999999</v>
      </c>
    </row>
    <row r="9" spans="1:6" ht="15.75" x14ac:dyDescent="0.25">
      <c r="A9" s="253">
        <v>512</v>
      </c>
      <c r="B9" s="158" t="s">
        <v>509</v>
      </c>
      <c r="C9" s="154" t="s">
        <v>510</v>
      </c>
      <c r="D9" s="722">
        <v>114.63</v>
      </c>
      <c r="E9" s="723">
        <v>164.22</v>
      </c>
      <c r="F9" s="730">
        <f t="shared" si="0"/>
        <v>49.59</v>
      </c>
    </row>
    <row r="10" spans="1:6" ht="15.75" x14ac:dyDescent="0.25">
      <c r="A10" s="253">
        <v>513</v>
      </c>
      <c r="B10" s="158" t="s">
        <v>511</v>
      </c>
      <c r="C10" s="154" t="s">
        <v>512</v>
      </c>
      <c r="D10" s="722">
        <v>415.13</v>
      </c>
      <c r="E10" s="723">
        <v>235.05</v>
      </c>
      <c r="F10" s="730">
        <f t="shared" si="0"/>
        <v>-180.07999999999998</v>
      </c>
    </row>
    <row r="11" spans="1:6" ht="15.75" x14ac:dyDescent="0.25">
      <c r="A11" s="253">
        <v>518</v>
      </c>
      <c r="B11" s="158" t="s">
        <v>513</v>
      </c>
      <c r="C11" s="154" t="s">
        <v>514</v>
      </c>
      <c r="D11" s="722">
        <v>75353.440000000002</v>
      </c>
      <c r="E11" s="723">
        <v>71477.87</v>
      </c>
      <c r="F11" s="730">
        <f t="shared" si="0"/>
        <v>-3875.570000000007</v>
      </c>
    </row>
    <row r="12" spans="1:6" ht="15.75" x14ac:dyDescent="0.25">
      <c r="A12" s="253">
        <v>521</v>
      </c>
      <c r="B12" s="158" t="s">
        <v>515</v>
      </c>
      <c r="C12" s="154" t="s">
        <v>516</v>
      </c>
      <c r="D12" s="722">
        <v>152010.70000000001</v>
      </c>
      <c r="E12" s="723">
        <v>190635.32</v>
      </c>
      <c r="F12" s="730">
        <f t="shared" si="0"/>
        <v>38624.619999999995</v>
      </c>
    </row>
    <row r="13" spans="1:6" ht="15.75" x14ac:dyDescent="0.25">
      <c r="A13" s="253">
        <v>524</v>
      </c>
      <c r="B13" s="158" t="s">
        <v>517</v>
      </c>
      <c r="C13" s="154" t="s">
        <v>518</v>
      </c>
      <c r="D13" s="722">
        <v>52988.05</v>
      </c>
      <c r="E13" s="723">
        <v>64486.05</v>
      </c>
      <c r="F13" s="730">
        <f t="shared" si="0"/>
        <v>11498</v>
      </c>
    </row>
    <row r="14" spans="1:6" ht="15.75" x14ac:dyDescent="0.25">
      <c r="A14" s="253">
        <v>525</v>
      </c>
      <c r="B14" s="158" t="s">
        <v>519</v>
      </c>
      <c r="C14" s="154" t="s">
        <v>520</v>
      </c>
      <c r="D14" s="722">
        <v>1590</v>
      </c>
      <c r="E14" s="723">
        <v>1425</v>
      </c>
      <c r="F14" s="730">
        <f t="shared" si="0"/>
        <v>-165</v>
      </c>
    </row>
    <row r="15" spans="1:6" ht="15.75" x14ac:dyDescent="0.25">
      <c r="A15" s="253">
        <v>527</v>
      </c>
      <c r="B15" s="158" t="s">
        <v>521</v>
      </c>
      <c r="C15" s="154" t="s">
        <v>522</v>
      </c>
      <c r="D15" s="722">
        <v>7088.93</v>
      </c>
      <c r="E15" s="723">
        <v>10949.2</v>
      </c>
      <c r="F15" s="730">
        <f t="shared" si="0"/>
        <v>3860.2700000000004</v>
      </c>
    </row>
    <row r="16" spans="1:6" ht="15.75" x14ac:dyDescent="0.25">
      <c r="A16" s="253">
        <v>528</v>
      </c>
      <c r="B16" s="158" t="s">
        <v>523</v>
      </c>
      <c r="C16" s="154" t="s">
        <v>524</v>
      </c>
      <c r="D16" s="722">
        <v>0</v>
      </c>
      <c r="E16" s="723">
        <v>0</v>
      </c>
      <c r="F16" s="730">
        <f t="shared" si="0"/>
        <v>0</v>
      </c>
    </row>
    <row r="17" spans="1:6" ht="15.75" x14ac:dyDescent="0.25">
      <c r="A17" s="253">
        <v>531</v>
      </c>
      <c r="B17" s="158" t="s">
        <v>525</v>
      </c>
      <c r="C17" s="154" t="s">
        <v>526</v>
      </c>
      <c r="D17" s="722">
        <v>0</v>
      </c>
      <c r="E17" s="723">
        <v>0</v>
      </c>
      <c r="F17" s="730">
        <f t="shared" si="0"/>
        <v>0</v>
      </c>
    </row>
    <row r="18" spans="1:6" ht="15.75" x14ac:dyDescent="0.25">
      <c r="A18" s="253">
        <v>532</v>
      </c>
      <c r="B18" s="158" t="s">
        <v>527</v>
      </c>
      <c r="C18" s="154" t="s">
        <v>528</v>
      </c>
      <c r="D18" s="722">
        <v>0</v>
      </c>
      <c r="E18" s="723">
        <v>0</v>
      </c>
      <c r="F18" s="730">
        <f t="shared" si="0"/>
        <v>0</v>
      </c>
    </row>
    <row r="19" spans="1:6" ht="15.75" x14ac:dyDescent="0.25">
      <c r="A19" s="253">
        <v>538</v>
      </c>
      <c r="B19" s="158" t="s">
        <v>529</v>
      </c>
      <c r="C19" s="154" t="s">
        <v>530</v>
      </c>
      <c r="D19" s="722">
        <v>3640.86</v>
      </c>
      <c r="E19" s="723">
        <v>3092.76</v>
      </c>
      <c r="F19" s="730">
        <f t="shared" si="0"/>
        <v>-548.09999999999991</v>
      </c>
    </row>
    <row r="20" spans="1:6" ht="15.75" x14ac:dyDescent="0.25">
      <c r="A20" s="253">
        <v>541</v>
      </c>
      <c r="B20" s="158" t="s">
        <v>531</v>
      </c>
      <c r="C20" s="154" t="s">
        <v>532</v>
      </c>
      <c r="D20" s="722">
        <v>0</v>
      </c>
      <c r="E20" s="723">
        <v>0</v>
      </c>
      <c r="F20" s="730">
        <f t="shared" si="0"/>
        <v>0</v>
      </c>
    </row>
    <row r="21" spans="1:6" ht="15.75" x14ac:dyDescent="0.25">
      <c r="A21" s="253">
        <v>542</v>
      </c>
      <c r="B21" s="158" t="s">
        <v>533</v>
      </c>
      <c r="C21" s="154" t="s">
        <v>534</v>
      </c>
      <c r="D21" s="722">
        <v>0</v>
      </c>
      <c r="E21" s="723">
        <v>0</v>
      </c>
      <c r="F21" s="730">
        <f t="shared" si="0"/>
        <v>0</v>
      </c>
    </row>
    <row r="22" spans="1:6" ht="15.75" x14ac:dyDescent="0.25">
      <c r="A22" s="253">
        <v>543</v>
      </c>
      <c r="B22" s="158" t="s">
        <v>535</v>
      </c>
      <c r="C22" s="154" t="s">
        <v>536</v>
      </c>
      <c r="D22" s="722">
        <v>0</v>
      </c>
      <c r="E22" s="723">
        <v>0</v>
      </c>
      <c r="F22" s="730">
        <f t="shared" si="0"/>
        <v>0</v>
      </c>
    </row>
    <row r="23" spans="1:6" ht="15.75" x14ac:dyDescent="0.25">
      <c r="A23" s="253">
        <v>544</v>
      </c>
      <c r="B23" s="158" t="s">
        <v>537</v>
      </c>
      <c r="C23" s="154" t="s">
        <v>538</v>
      </c>
      <c r="D23" s="722">
        <v>0</v>
      </c>
      <c r="E23" s="723">
        <v>0</v>
      </c>
      <c r="F23" s="730">
        <f t="shared" si="0"/>
        <v>0</v>
      </c>
    </row>
    <row r="24" spans="1:6" ht="15.75" x14ac:dyDescent="0.25">
      <c r="A24" s="253">
        <v>545</v>
      </c>
      <c r="B24" s="158" t="s">
        <v>539</v>
      </c>
      <c r="C24" s="154" t="s">
        <v>540</v>
      </c>
      <c r="D24" s="722">
        <v>0</v>
      </c>
      <c r="E24" s="723">
        <v>0</v>
      </c>
      <c r="F24" s="730">
        <f t="shared" si="0"/>
        <v>0</v>
      </c>
    </row>
    <row r="25" spans="1:6" ht="15.75" x14ac:dyDescent="0.25">
      <c r="A25" s="253">
        <v>546</v>
      </c>
      <c r="B25" s="158" t="s">
        <v>541</v>
      </c>
      <c r="C25" s="154" t="s">
        <v>542</v>
      </c>
      <c r="D25" s="722">
        <v>0</v>
      </c>
      <c r="E25" s="723">
        <v>0</v>
      </c>
      <c r="F25" s="730">
        <f t="shared" si="0"/>
        <v>0</v>
      </c>
    </row>
    <row r="26" spans="1:6" ht="15.75" x14ac:dyDescent="0.25">
      <c r="A26" s="253">
        <v>547</v>
      </c>
      <c r="B26" s="158" t="s">
        <v>543</v>
      </c>
      <c r="C26" s="154" t="s">
        <v>544</v>
      </c>
      <c r="D26" s="722">
        <v>0</v>
      </c>
      <c r="E26" s="723">
        <v>0</v>
      </c>
      <c r="F26" s="730">
        <f t="shared" si="0"/>
        <v>0</v>
      </c>
    </row>
    <row r="27" spans="1:6" ht="15.75" x14ac:dyDescent="0.25">
      <c r="A27" s="253">
        <v>548</v>
      </c>
      <c r="B27" s="158" t="s">
        <v>545</v>
      </c>
      <c r="C27" s="154" t="s">
        <v>546</v>
      </c>
      <c r="D27" s="722">
        <v>0</v>
      </c>
      <c r="E27" s="723">
        <v>0</v>
      </c>
      <c r="F27" s="730">
        <f t="shared" si="0"/>
        <v>0</v>
      </c>
    </row>
    <row r="28" spans="1:6" ht="15.75" x14ac:dyDescent="0.25">
      <c r="A28" s="253">
        <v>549</v>
      </c>
      <c r="B28" s="158" t="s">
        <v>547</v>
      </c>
      <c r="C28" s="154" t="s">
        <v>548</v>
      </c>
      <c r="D28" s="722">
        <v>76241.289999999994</v>
      </c>
      <c r="E28" s="723">
        <v>80826.78</v>
      </c>
      <c r="F28" s="730">
        <f t="shared" si="0"/>
        <v>4585.4900000000052</v>
      </c>
    </row>
    <row r="29" spans="1:6" ht="15.75" x14ac:dyDescent="0.25">
      <c r="A29" s="253">
        <v>551</v>
      </c>
      <c r="B29" s="158" t="s">
        <v>549</v>
      </c>
      <c r="C29" s="154" t="s">
        <v>550</v>
      </c>
      <c r="D29" s="722">
        <v>2230.2600000000002</v>
      </c>
      <c r="E29" s="723">
        <v>1.84</v>
      </c>
      <c r="F29" s="730">
        <f t="shared" si="0"/>
        <v>-2228.42</v>
      </c>
    </row>
    <row r="30" spans="1:6" ht="15.75" x14ac:dyDescent="0.25">
      <c r="A30" s="255">
        <v>552</v>
      </c>
      <c r="B30" s="158" t="s">
        <v>679</v>
      </c>
      <c r="C30" s="154" t="s">
        <v>551</v>
      </c>
      <c r="D30" s="722">
        <v>0</v>
      </c>
      <c r="E30" s="723">
        <v>0</v>
      </c>
      <c r="F30" s="730">
        <f t="shared" si="0"/>
        <v>0</v>
      </c>
    </row>
    <row r="31" spans="1:6" ht="15.75" x14ac:dyDescent="0.25">
      <c r="A31" s="255">
        <v>553</v>
      </c>
      <c r="B31" s="158" t="s">
        <v>552</v>
      </c>
      <c r="C31" s="154" t="s">
        <v>553</v>
      </c>
      <c r="D31" s="722">
        <v>0</v>
      </c>
      <c r="E31" s="723">
        <v>0</v>
      </c>
      <c r="F31" s="730">
        <f t="shared" si="0"/>
        <v>0</v>
      </c>
    </row>
    <row r="32" spans="1:6" ht="15.75" x14ac:dyDescent="0.25">
      <c r="A32" s="255">
        <v>554</v>
      </c>
      <c r="B32" s="158" t="s">
        <v>554</v>
      </c>
      <c r="C32" s="154" t="s">
        <v>555</v>
      </c>
      <c r="D32" s="722">
        <v>0</v>
      </c>
      <c r="E32" s="723">
        <v>0</v>
      </c>
      <c r="F32" s="730">
        <f t="shared" si="0"/>
        <v>0</v>
      </c>
    </row>
    <row r="33" spans="1:6" ht="15.75" x14ac:dyDescent="0.25">
      <c r="A33" s="255">
        <v>555</v>
      </c>
      <c r="B33" s="158" t="s">
        <v>556</v>
      </c>
      <c r="C33" s="154" t="s">
        <v>557</v>
      </c>
      <c r="D33" s="722">
        <v>0</v>
      </c>
      <c r="E33" s="723">
        <v>0</v>
      </c>
      <c r="F33" s="730">
        <f t="shared" si="0"/>
        <v>0</v>
      </c>
    </row>
    <row r="34" spans="1:6" ht="15.75" x14ac:dyDescent="0.25">
      <c r="A34" s="255">
        <v>556</v>
      </c>
      <c r="B34" s="158" t="s">
        <v>558</v>
      </c>
      <c r="C34" s="154" t="s">
        <v>559</v>
      </c>
      <c r="D34" s="722">
        <v>53497.4</v>
      </c>
      <c r="E34" s="723">
        <v>36455.5</v>
      </c>
      <c r="F34" s="730">
        <f t="shared" si="0"/>
        <v>-17041.900000000001</v>
      </c>
    </row>
    <row r="35" spans="1:6" ht="15.75" x14ac:dyDescent="0.25">
      <c r="A35" s="255">
        <v>557</v>
      </c>
      <c r="B35" s="158" t="s">
        <v>560</v>
      </c>
      <c r="C35" s="154" t="s">
        <v>561</v>
      </c>
      <c r="D35" s="722">
        <v>0</v>
      </c>
      <c r="E35" s="723">
        <v>0</v>
      </c>
      <c r="F35" s="730">
        <f t="shared" si="0"/>
        <v>0</v>
      </c>
    </row>
    <row r="36" spans="1:6" ht="15.75" x14ac:dyDescent="0.25">
      <c r="A36" s="255">
        <v>558</v>
      </c>
      <c r="B36" s="158" t="s">
        <v>562</v>
      </c>
      <c r="C36" s="154" t="s">
        <v>563</v>
      </c>
      <c r="D36" s="722">
        <v>0</v>
      </c>
      <c r="E36" s="723">
        <v>0</v>
      </c>
      <c r="F36" s="730">
        <f t="shared" si="0"/>
        <v>0</v>
      </c>
    </row>
    <row r="37" spans="1:6" ht="20.25" customHeight="1" x14ac:dyDescent="0.25">
      <c r="A37" s="255">
        <v>561</v>
      </c>
      <c r="B37" s="158" t="s">
        <v>565</v>
      </c>
      <c r="C37" s="154" t="s">
        <v>564</v>
      </c>
      <c r="D37" s="722">
        <v>0</v>
      </c>
      <c r="E37" s="723">
        <v>0</v>
      </c>
      <c r="F37" s="730">
        <f t="shared" si="0"/>
        <v>0</v>
      </c>
    </row>
    <row r="38" spans="1:6" ht="15.75" x14ac:dyDescent="0.25">
      <c r="A38" s="255">
        <v>562</v>
      </c>
      <c r="B38" s="158" t="s">
        <v>567</v>
      </c>
      <c r="C38" s="154" t="s">
        <v>566</v>
      </c>
      <c r="D38" s="722">
        <v>0</v>
      </c>
      <c r="E38" s="723">
        <v>0</v>
      </c>
      <c r="F38" s="730">
        <f t="shared" si="0"/>
        <v>0</v>
      </c>
    </row>
    <row r="39" spans="1:6" ht="15.75" x14ac:dyDescent="0.25">
      <c r="A39" s="255">
        <v>563</v>
      </c>
      <c r="B39" s="158" t="s">
        <v>569</v>
      </c>
      <c r="C39" s="154" t="s">
        <v>568</v>
      </c>
      <c r="D39" s="722">
        <v>0</v>
      </c>
      <c r="E39" s="723">
        <v>0</v>
      </c>
      <c r="F39" s="730">
        <f t="shared" si="0"/>
        <v>0</v>
      </c>
    </row>
    <row r="40" spans="1:6" ht="15.75" x14ac:dyDescent="0.25">
      <c r="A40" s="256">
        <v>565</v>
      </c>
      <c r="B40" s="260" t="s">
        <v>678</v>
      </c>
      <c r="C40" s="154" t="s">
        <v>570</v>
      </c>
      <c r="D40" s="731">
        <v>0</v>
      </c>
      <c r="E40" s="723">
        <v>0</v>
      </c>
      <c r="F40" s="730">
        <f t="shared" si="0"/>
        <v>0</v>
      </c>
    </row>
    <row r="41" spans="1:6" ht="16.5" thickBot="1" x14ac:dyDescent="0.3">
      <c r="A41" s="256">
        <v>567</v>
      </c>
      <c r="B41" s="159" t="s">
        <v>571</v>
      </c>
      <c r="C41" s="155" t="s">
        <v>572</v>
      </c>
      <c r="D41" s="731">
        <v>0</v>
      </c>
      <c r="E41" s="724">
        <v>0</v>
      </c>
      <c r="F41" s="732">
        <f t="shared" si="0"/>
        <v>0</v>
      </c>
    </row>
    <row r="42" spans="1:6" ht="24.75" customHeight="1" thickBot="1" x14ac:dyDescent="0.25">
      <c r="A42" s="972" t="s">
        <v>735</v>
      </c>
      <c r="B42" s="973"/>
      <c r="C42" s="252" t="s">
        <v>573</v>
      </c>
      <c r="D42" s="733">
        <f>SUM(D5:D41)</f>
        <v>604250.18000000005</v>
      </c>
      <c r="E42" s="734">
        <f>SUM(E5:E41)</f>
        <v>643942.67000000004</v>
      </c>
      <c r="F42" s="735">
        <f>SUM(F5:F41)</f>
        <v>39692.490000000005</v>
      </c>
    </row>
    <row r="43" spans="1:6" x14ac:dyDescent="0.2">
      <c r="B43" s="144"/>
      <c r="C43" s="144"/>
      <c r="D43" s="144"/>
      <c r="E43" s="144"/>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975" t="s">
        <v>492</v>
      </c>
      <c r="B1" s="976"/>
      <c r="C1" s="976"/>
      <c r="D1" s="976"/>
      <c r="E1" s="976"/>
      <c r="F1" s="977"/>
    </row>
    <row r="2" spans="1:6" ht="19.5" customHeight="1" x14ac:dyDescent="0.25">
      <c r="A2" s="974" t="s">
        <v>361</v>
      </c>
      <c r="B2" s="974"/>
      <c r="C2" s="974"/>
      <c r="D2" s="974"/>
      <c r="E2" s="974"/>
      <c r="F2" s="974"/>
    </row>
    <row r="3" spans="1:6" ht="42" customHeight="1" x14ac:dyDescent="0.2">
      <c r="A3" s="145" t="s">
        <v>370</v>
      </c>
      <c r="B3" s="146" t="s">
        <v>371</v>
      </c>
      <c r="C3" s="153" t="s">
        <v>494</v>
      </c>
      <c r="D3" s="146" t="s">
        <v>489</v>
      </c>
      <c r="E3" s="146" t="s">
        <v>490</v>
      </c>
      <c r="F3" s="146" t="s">
        <v>491</v>
      </c>
    </row>
    <row r="4" spans="1:6" ht="15.75" x14ac:dyDescent="0.25">
      <c r="A4" s="147" t="s">
        <v>372</v>
      </c>
      <c r="B4" s="147" t="s">
        <v>373</v>
      </c>
      <c r="C4" s="148"/>
      <c r="D4" s="148"/>
      <c r="E4" s="148"/>
      <c r="F4" s="148"/>
    </row>
    <row r="5" spans="1:6" ht="15.75" x14ac:dyDescent="0.25">
      <c r="A5" s="152" t="s">
        <v>374</v>
      </c>
      <c r="B5" s="147" t="s">
        <v>375</v>
      </c>
      <c r="C5" s="148"/>
      <c r="D5" s="148"/>
      <c r="E5" s="148"/>
      <c r="F5" s="148"/>
    </row>
    <row r="6" spans="1:6" ht="15.75" x14ac:dyDescent="0.25">
      <c r="A6" s="147" t="s">
        <v>376</v>
      </c>
      <c r="B6" s="147" t="s">
        <v>377</v>
      </c>
      <c r="C6" s="148"/>
      <c r="D6" s="148"/>
      <c r="E6" s="148"/>
      <c r="F6" s="148"/>
    </row>
    <row r="7" spans="1:6" ht="15.75" x14ac:dyDescent="0.25">
      <c r="A7" s="147" t="s">
        <v>378</v>
      </c>
      <c r="B7" s="147" t="s">
        <v>379</v>
      </c>
      <c r="C7" s="148"/>
      <c r="D7" s="148"/>
      <c r="E7" s="148"/>
      <c r="F7" s="148"/>
    </row>
    <row r="8" spans="1:6" ht="15.75" x14ac:dyDescent="0.25">
      <c r="A8" s="151" t="s">
        <v>493</v>
      </c>
      <c r="B8" s="147" t="s">
        <v>380</v>
      </c>
      <c r="C8" s="148"/>
      <c r="D8" s="148"/>
      <c r="E8" s="148"/>
      <c r="F8" s="148"/>
    </row>
    <row r="9" spans="1:6" ht="15.75" x14ac:dyDescent="0.25">
      <c r="A9" s="147" t="s">
        <v>381</v>
      </c>
      <c r="B9" s="147" t="s">
        <v>382</v>
      </c>
      <c r="C9" s="148"/>
      <c r="D9" s="148"/>
      <c r="E9" s="148"/>
      <c r="F9" s="148"/>
    </row>
    <row r="10" spans="1:6" ht="15.75" x14ac:dyDescent="0.25">
      <c r="A10" s="147" t="s">
        <v>383</v>
      </c>
      <c r="B10" s="147" t="s">
        <v>384</v>
      </c>
      <c r="C10" s="148"/>
      <c r="D10" s="148"/>
      <c r="E10" s="148"/>
      <c r="F10" s="148"/>
    </row>
    <row r="11" spans="1:6" ht="15.75" x14ac:dyDescent="0.25">
      <c r="A11" s="147" t="s">
        <v>385</v>
      </c>
      <c r="B11" s="147" t="s">
        <v>386</v>
      </c>
      <c r="C11" s="148"/>
      <c r="D11" s="148"/>
      <c r="E11" s="148"/>
      <c r="F11" s="148"/>
    </row>
    <row r="12" spans="1:6" ht="15.75" x14ac:dyDescent="0.25">
      <c r="A12" s="152" t="s">
        <v>387</v>
      </c>
      <c r="B12" s="147" t="s">
        <v>388</v>
      </c>
      <c r="C12" s="148"/>
      <c r="D12" s="148"/>
      <c r="E12" s="148"/>
      <c r="F12" s="148"/>
    </row>
    <row r="13" spans="1:6" ht="15.75" x14ac:dyDescent="0.25">
      <c r="A13" s="147" t="s">
        <v>389</v>
      </c>
      <c r="B13" s="147" t="s">
        <v>390</v>
      </c>
      <c r="C13" s="148"/>
      <c r="D13" s="148"/>
      <c r="E13" s="148"/>
      <c r="F13" s="148"/>
    </row>
    <row r="14" spans="1:6" ht="15.75" x14ac:dyDescent="0.25">
      <c r="A14" s="147" t="s">
        <v>391</v>
      </c>
      <c r="B14" s="147" t="s">
        <v>392</v>
      </c>
      <c r="C14" s="148"/>
      <c r="D14" s="148"/>
      <c r="E14" s="148"/>
      <c r="F14" s="148"/>
    </row>
    <row r="15" spans="1:6" ht="15.75" x14ac:dyDescent="0.25">
      <c r="A15" s="147" t="s">
        <v>393</v>
      </c>
      <c r="B15" s="147" t="s">
        <v>394</v>
      </c>
      <c r="C15" s="148"/>
      <c r="D15" s="148"/>
      <c r="E15" s="148"/>
      <c r="F15" s="148"/>
    </row>
    <row r="16" spans="1:6" ht="15.75" x14ac:dyDescent="0.25">
      <c r="A16" s="147" t="s">
        <v>395</v>
      </c>
      <c r="B16" s="147" t="s">
        <v>396</v>
      </c>
      <c r="C16" s="148"/>
      <c r="D16" s="148"/>
      <c r="E16" s="148"/>
      <c r="F16" s="148"/>
    </row>
    <row r="17" spans="1:6" ht="15.75" x14ac:dyDescent="0.25">
      <c r="A17" s="147" t="s">
        <v>397</v>
      </c>
      <c r="B17" s="147" t="s">
        <v>398</v>
      </c>
      <c r="C17" s="148"/>
      <c r="D17" s="148"/>
      <c r="E17" s="148"/>
      <c r="F17" s="148"/>
    </row>
    <row r="18" spans="1:6" ht="15.75" x14ac:dyDescent="0.25">
      <c r="A18" s="147" t="s">
        <v>399</v>
      </c>
      <c r="B18" s="147" t="s">
        <v>400</v>
      </c>
      <c r="C18" s="148"/>
      <c r="D18" s="148"/>
      <c r="E18" s="148"/>
      <c r="F18" s="148"/>
    </row>
    <row r="19" spans="1:6" ht="15.75" x14ac:dyDescent="0.25">
      <c r="A19" s="147" t="s">
        <v>401</v>
      </c>
      <c r="B19" s="147" t="s">
        <v>402</v>
      </c>
      <c r="C19" s="148"/>
      <c r="D19" s="148"/>
      <c r="E19" s="148"/>
      <c r="F19" s="148"/>
    </row>
    <row r="20" spans="1:6" ht="15.75" x14ac:dyDescent="0.25">
      <c r="A20" s="147" t="s">
        <v>403</v>
      </c>
      <c r="B20" s="147" t="s">
        <v>404</v>
      </c>
      <c r="C20" s="148"/>
      <c r="D20" s="148"/>
      <c r="E20" s="148"/>
      <c r="F20" s="148"/>
    </row>
    <row r="21" spans="1:6" ht="15.75" x14ac:dyDescent="0.25">
      <c r="A21" s="147" t="s">
        <v>405</v>
      </c>
      <c r="B21" s="147" t="s">
        <v>406</v>
      </c>
      <c r="C21" s="148"/>
      <c r="D21" s="148"/>
      <c r="E21" s="148"/>
      <c r="F21" s="148"/>
    </row>
    <row r="22" spans="1:6" ht="15.75" x14ac:dyDescent="0.25">
      <c r="A22" s="147" t="s">
        <v>407</v>
      </c>
      <c r="B22" s="147" t="s">
        <v>408</v>
      </c>
      <c r="C22" s="148"/>
      <c r="D22" s="148"/>
      <c r="E22" s="148"/>
      <c r="F22" s="148"/>
    </row>
    <row r="23" spans="1:6" ht="15.75" x14ac:dyDescent="0.25">
      <c r="A23" s="147" t="s">
        <v>409</v>
      </c>
      <c r="B23" s="147" t="s">
        <v>410</v>
      </c>
      <c r="C23" s="148"/>
      <c r="D23" s="148"/>
      <c r="E23" s="148"/>
      <c r="F23" s="148"/>
    </row>
    <row r="24" spans="1:6" ht="15.75" x14ac:dyDescent="0.25">
      <c r="A24" s="152" t="s">
        <v>411</v>
      </c>
      <c r="B24" s="147" t="s">
        <v>412</v>
      </c>
      <c r="C24" s="148"/>
      <c r="D24" s="148"/>
      <c r="E24" s="148"/>
      <c r="F24" s="148"/>
    </row>
    <row r="25" spans="1:6" ht="15.75" x14ac:dyDescent="0.25">
      <c r="A25" s="147" t="s">
        <v>413</v>
      </c>
      <c r="B25" s="147" t="s">
        <v>414</v>
      </c>
      <c r="C25" s="148"/>
      <c r="D25" s="148"/>
      <c r="E25" s="148"/>
      <c r="F25" s="148"/>
    </row>
    <row r="26" spans="1:6" ht="15.75" x14ac:dyDescent="0.25">
      <c r="A26" s="147" t="s">
        <v>415</v>
      </c>
      <c r="B26" s="147" t="s">
        <v>416</v>
      </c>
      <c r="C26" s="148"/>
      <c r="D26" s="148"/>
      <c r="E26" s="148"/>
      <c r="F26" s="148"/>
    </row>
    <row r="27" spans="1:6" ht="15.75" x14ac:dyDescent="0.25">
      <c r="A27" s="147" t="s">
        <v>417</v>
      </c>
      <c r="B27" s="147" t="s">
        <v>418</v>
      </c>
      <c r="C27" s="148"/>
      <c r="D27" s="148"/>
      <c r="E27" s="148"/>
      <c r="F27" s="148"/>
    </row>
    <row r="28" spans="1:6" ht="15.75" x14ac:dyDescent="0.25">
      <c r="A28" s="147" t="s">
        <v>419</v>
      </c>
      <c r="B28" s="147" t="s">
        <v>420</v>
      </c>
      <c r="C28" s="148"/>
      <c r="D28" s="148"/>
      <c r="E28" s="148"/>
      <c r="F28" s="148"/>
    </row>
    <row r="29" spans="1:6" ht="15.75" x14ac:dyDescent="0.25">
      <c r="A29" s="147" t="s">
        <v>421</v>
      </c>
      <c r="B29" s="147" t="s">
        <v>422</v>
      </c>
      <c r="C29" s="148"/>
      <c r="D29" s="148"/>
      <c r="E29" s="148"/>
      <c r="F29" s="148"/>
    </row>
    <row r="30" spans="1:6" ht="15.75" x14ac:dyDescent="0.25">
      <c r="A30" s="147" t="s">
        <v>423</v>
      </c>
      <c r="B30" s="147" t="s">
        <v>424</v>
      </c>
      <c r="C30" s="148"/>
      <c r="D30" s="148"/>
      <c r="E30" s="148"/>
      <c r="F30" s="148"/>
    </row>
    <row r="31" spans="1:6" ht="15.75" x14ac:dyDescent="0.25">
      <c r="A31" s="147" t="s">
        <v>425</v>
      </c>
      <c r="B31" s="147" t="s">
        <v>426</v>
      </c>
      <c r="C31" s="148"/>
      <c r="D31" s="148"/>
      <c r="E31" s="148"/>
      <c r="F31" s="148"/>
    </row>
    <row r="32" spans="1:6" ht="15.75" x14ac:dyDescent="0.25">
      <c r="A32" s="147" t="s">
        <v>427</v>
      </c>
      <c r="B32" s="147" t="s">
        <v>428</v>
      </c>
      <c r="C32" s="148"/>
      <c r="D32" s="148"/>
      <c r="E32" s="148"/>
      <c r="F32" s="148"/>
    </row>
    <row r="33" spans="1:6" ht="15.75" x14ac:dyDescent="0.25">
      <c r="A33" s="152" t="s">
        <v>429</v>
      </c>
      <c r="B33" s="147" t="s">
        <v>430</v>
      </c>
      <c r="C33" s="148"/>
      <c r="D33" s="148"/>
      <c r="E33" s="148"/>
      <c r="F33" s="148"/>
    </row>
    <row r="34" spans="1:6" ht="15.75" x14ac:dyDescent="0.25">
      <c r="A34" s="147" t="s">
        <v>431</v>
      </c>
      <c r="B34" s="147" t="s">
        <v>432</v>
      </c>
      <c r="C34" s="148"/>
      <c r="D34" s="148"/>
      <c r="E34" s="148"/>
      <c r="F34" s="148"/>
    </row>
    <row r="35" spans="1:6" ht="15.75" x14ac:dyDescent="0.25">
      <c r="A35" s="147" t="s">
        <v>433</v>
      </c>
      <c r="B35" s="147" t="s">
        <v>434</v>
      </c>
      <c r="C35" s="148"/>
      <c r="D35" s="148"/>
      <c r="E35" s="148"/>
      <c r="F35" s="148"/>
    </row>
    <row r="36" spans="1:6" ht="15.75" x14ac:dyDescent="0.25">
      <c r="A36" s="147" t="s">
        <v>435</v>
      </c>
      <c r="B36" s="147" t="s">
        <v>436</v>
      </c>
      <c r="C36" s="148"/>
      <c r="D36" s="148"/>
      <c r="E36" s="148"/>
      <c r="F36" s="148"/>
    </row>
    <row r="37" spans="1:6" ht="15.75" x14ac:dyDescent="0.25">
      <c r="A37" s="147" t="s">
        <v>437</v>
      </c>
      <c r="B37" s="147" t="s">
        <v>438</v>
      </c>
      <c r="C37" s="148"/>
      <c r="D37" s="148"/>
      <c r="E37" s="148"/>
      <c r="F37" s="148"/>
    </row>
    <row r="38" spans="1:6" ht="15.75" x14ac:dyDescent="0.25">
      <c r="A38" s="147" t="s">
        <v>439</v>
      </c>
      <c r="B38" s="147" t="s">
        <v>440</v>
      </c>
      <c r="C38" s="148"/>
      <c r="D38" s="148"/>
      <c r="E38" s="148"/>
      <c r="F38" s="148"/>
    </row>
    <row r="39" spans="1:6" ht="15.75" x14ac:dyDescent="0.25">
      <c r="A39" s="147" t="s">
        <v>441</v>
      </c>
      <c r="B39" s="147" t="s">
        <v>442</v>
      </c>
      <c r="C39" s="148"/>
      <c r="D39" s="148"/>
      <c r="E39" s="148"/>
      <c r="F39" s="148"/>
    </row>
    <row r="40" spans="1:6" ht="15.75" x14ac:dyDescent="0.25">
      <c r="A40" s="152" t="s">
        <v>443</v>
      </c>
      <c r="B40" s="147" t="s">
        <v>444</v>
      </c>
      <c r="C40" s="148"/>
      <c r="D40" s="148"/>
      <c r="E40" s="148"/>
      <c r="F40" s="148"/>
    </row>
    <row r="41" spans="1:6" ht="15.75" x14ac:dyDescent="0.25">
      <c r="A41" s="147" t="s">
        <v>445</v>
      </c>
      <c r="B41" s="147" t="s">
        <v>446</v>
      </c>
      <c r="C41" s="148"/>
      <c r="D41" s="148"/>
      <c r="E41" s="148"/>
      <c r="F41" s="148"/>
    </row>
    <row r="42" spans="1:6" ht="15.75" x14ac:dyDescent="0.25">
      <c r="A42" s="147" t="s">
        <v>447</v>
      </c>
      <c r="B42" s="147" t="s">
        <v>448</v>
      </c>
      <c r="C42" s="148"/>
      <c r="D42" s="148"/>
      <c r="E42" s="148"/>
      <c r="F42" s="148"/>
    </row>
    <row r="43" spans="1:6" ht="15.75" x14ac:dyDescent="0.25">
      <c r="A43" s="147" t="s">
        <v>449</v>
      </c>
      <c r="B43" s="147" t="s">
        <v>450</v>
      </c>
      <c r="C43" s="148"/>
      <c r="D43" s="148"/>
      <c r="E43" s="148"/>
      <c r="F43" s="148"/>
    </row>
    <row r="44" spans="1:6" ht="15.75" x14ac:dyDescent="0.25">
      <c r="A44" s="147" t="s">
        <v>451</v>
      </c>
      <c r="B44" s="147" t="s">
        <v>452</v>
      </c>
      <c r="C44" s="148"/>
      <c r="D44" s="148"/>
      <c r="E44" s="148"/>
      <c r="F44" s="148"/>
    </row>
    <row r="45" spans="1:6" ht="15.75" x14ac:dyDescent="0.25">
      <c r="A45" s="152" t="s">
        <v>453</v>
      </c>
      <c r="B45" s="147" t="s">
        <v>454</v>
      </c>
      <c r="C45" s="148"/>
      <c r="D45" s="148"/>
      <c r="E45" s="148"/>
      <c r="F45" s="148"/>
    </row>
    <row r="46" spans="1:6" ht="15.75" x14ac:dyDescent="0.25">
      <c r="A46" s="147" t="s">
        <v>455</v>
      </c>
      <c r="B46" s="147" t="s">
        <v>456</v>
      </c>
      <c r="C46" s="148"/>
      <c r="D46" s="148"/>
      <c r="E46" s="148"/>
      <c r="F46" s="148"/>
    </row>
    <row r="47" spans="1:6" ht="15.75" x14ac:dyDescent="0.25">
      <c r="A47" s="147" t="s">
        <v>447</v>
      </c>
      <c r="B47" s="147" t="s">
        <v>457</v>
      </c>
      <c r="C47" s="148"/>
      <c r="D47" s="148"/>
      <c r="E47" s="148"/>
      <c r="F47" s="148"/>
    </row>
    <row r="48" spans="1:6" ht="15.75" x14ac:dyDescent="0.25">
      <c r="A48" s="147" t="s">
        <v>458</v>
      </c>
      <c r="B48" s="147" t="s">
        <v>459</v>
      </c>
      <c r="C48" s="148"/>
      <c r="D48" s="148"/>
      <c r="E48" s="148"/>
      <c r="F48" s="148"/>
    </row>
    <row r="49" spans="1:6" ht="15.75" x14ac:dyDescent="0.25">
      <c r="A49" s="147" t="s">
        <v>460</v>
      </c>
      <c r="B49" s="147" t="s">
        <v>461</v>
      </c>
      <c r="C49" s="148"/>
      <c r="D49" s="148"/>
      <c r="E49" s="148"/>
      <c r="F49" s="148"/>
    </row>
    <row r="50" spans="1:6" ht="15.75" x14ac:dyDescent="0.25">
      <c r="A50" s="147" t="s">
        <v>462</v>
      </c>
      <c r="B50" s="147" t="s">
        <v>463</v>
      </c>
      <c r="C50" s="148"/>
      <c r="D50" s="148"/>
      <c r="E50" s="148"/>
      <c r="F50" s="148"/>
    </row>
    <row r="51" spans="1:6" ht="15.75" x14ac:dyDescent="0.25">
      <c r="A51" s="147" t="s">
        <v>449</v>
      </c>
      <c r="B51" s="147" t="s">
        <v>464</v>
      </c>
      <c r="C51" s="148"/>
      <c r="D51" s="148"/>
      <c r="E51" s="148"/>
      <c r="F51" s="148"/>
    </row>
    <row r="52" spans="1:6" ht="15.75" x14ac:dyDescent="0.25">
      <c r="A52" s="147" t="s">
        <v>465</v>
      </c>
      <c r="B52" s="147" t="s">
        <v>466</v>
      </c>
      <c r="C52" s="148"/>
      <c r="D52" s="148"/>
      <c r="E52" s="148"/>
      <c r="F52" s="148"/>
    </row>
    <row r="53" spans="1:6" ht="15.75" x14ac:dyDescent="0.25">
      <c r="A53" s="147" t="s">
        <v>451</v>
      </c>
      <c r="B53" s="147" t="s">
        <v>467</v>
      </c>
      <c r="C53" s="148"/>
      <c r="D53" s="148"/>
      <c r="E53" s="148"/>
      <c r="F53" s="148"/>
    </row>
    <row r="54" spans="1:6" ht="15.75" x14ac:dyDescent="0.25">
      <c r="A54" s="152" t="s">
        <v>468</v>
      </c>
      <c r="B54" s="147" t="s">
        <v>469</v>
      </c>
      <c r="C54" s="148"/>
      <c r="D54" s="148"/>
      <c r="E54" s="148"/>
      <c r="F54" s="148"/>
    </row>
    <row r="55" spans="1:6" ht="15.75" x14ac:dyDescent="0.25">
      <c r="A55" s="147" t="s">
        <v>470</v>
      </c>
      <c r="B55" s="147" t="s">
        <v>471</v>
      </c>
      <c r="C55" s="148"/>
      <c r="D55" s="148"/>
      <c r="E55" s="148"/>
      <c r="F55" s="148"/>
    </row>
    <row r="56" spans="1:6" ht="15.75" x14ac:dyDescent="0.25">
      <c r="A56" s="147" t="s">
        <v>472</v>
      </c>
      <c r="B56" s="147" t="s">
        <v>473</v>
      </c>
      <c r="C56" s="148"/>
      <c r="D56" s="148"/>
      <c r="E56" s="148"/>
      <c r="F56" s="148"/>
    </row>
    <row r="57" spans="1:6" ht="15.75" x14ac:dyDescent="0.25">
      <c r="A57" s="147" t="s">
        <v>474</v>
      </c>
      <c r="B57" s="147" t="s">
        <v>475</v>
      </c>
      <c r="C57" s="148"/>
      <c r="D57" s="148"/>
      <c r="E57" s="148"/>
      <c r="F57" s="148"/>
    </row>
    <row r="58" spans="1:6" ht="15.75" x14ac:dyDescent="0.25">
      <c r="A58" s="147" t="s">
        <v>476</v>
      </c>
      <c r="B58" s="147" t="s">
        <v>477</v>
      </c>
      <c r="C58" s="148"/>
      <c r="D58" s="148"/>
      <c r="E58" s="148"/>
      <c r="F58" s="148"/>
    </row>
    <row r="59" spans="1:6" ht="15.75" x14ac:dyDescent="0.25">
      <c r="A59" s="147" t="s">
        <v>478</v>
      </c>
      <c r="B59" s="147" t="s">
        <v>479</v>
      </c>
      <c r="C59" s="148"/>
      <c r="D59" s="148"/>
      <c r="E59" s="148"/>
      <c r="F59" s="148"/>
    </row>
    <row r="60" spans="1:6" ht="15.75" x14ac:dyDescent="0.25">
      <c r="A60" s="147" t="s">
        <v>480</v>
      </c>
      <c r="B60" s="147" t="s">
        <v>481</v>
      </c>
      <c r="C60" s="148"/>
      <c r="D60" s="148"/>
      <c r="E60" s="148"/>
      <c r="F60" s="148"/>
    </row>
    <row r="61" spans="1:6" ht="15.75" x14ac:dyDescent="0.25">
      <c r="A61" s="152" t="s">
        <v>482</v>
      </c>
      <c r="B61" s="147" t="s">
        <v>483</v>
      </c>
      <c r="C61" s="148"/>
      <c r="D61" s="148"/>
      <c r="E61" s="148"/>
      <c r="F61" s="148"/>
    </row>
    <row r="62" spans="1:6" ht="15.75" x14ac:dyDescent="0.25">
      <c r="A62" s="147" t="s">
        <v>484</v>
      </c>
      <c r="B62" s="147" t="s">
        <v>485</v>
      </c>
      <c r="C62" s="148"/>
      <c r="D62" s="148"/>
      <c r="E62" s="148"/>
      <c r="F62" s="148"/>
    </row>
    <row r="63" spans="1:6" ht="15.75" x14ac:dyDescent="0.25">
      <c r="A63" s="147" t="s">
        <v>486</v>
      </c>
      <c r="B63" s="147" t="s">
        <v>487</v>
      </c>
      <c r="C63" s="148"/>
      <c r="D63" s="148"/>
      <c r="E63" s="148"/>
      <c r="F63" s="148"/>
    </row>
    <row r="64" spans="1:6" ht="15.75" x14ac:dyDescent="0.25">
      <c r="A64" s="149" t="s">
        <v>488</v>
      </c>
      <c r="B64" s="150"/>
      <c r="C64" s="148"/>
      <c r="D64" s="148"/>
      <c r="E64" s="148"/>
      <c r="F64" s="148"/>
    </row>
    <row r="65" spans="1:6" ht="15.75" x14ac:dyDescent="0.25">
      <c r="A65" s="84"/>
      <c r="B65" s="84"/>
      <c r="C65" s="84"/>
      <c r="D65" s="84"/>
      <c r="E65" s="84"/>
      <c r="F65" s="84"/>
    </row>
    <row r="66" spans="1:6" ht="15.75" x14ac:dyDescent="0.25">
      <c r="A66" s="84"/>
      <c r="B66" s="84"/>
      <c r="C66" s="84"/>
      <c r="D66" s="84"/>
      <c r="E66" s="84"/>
      <c r="F66" s="84"/>
    </row>
    <row r="67" spans="1:6" ht="15.75" x14ac:dyDescent="0.25">
      <c r="A67" s="84"/>
      <c r="B67" s="84"/>
      <c r="C67" s="84"/>
      <c r="D67" s="84"/>
      <c r="E67" s="84"/>
      <c r="F67" s="84"/>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K93"/>
  <sheetViews>
    <sheetView zoomScale="110" zoomScaleNormal="110" workbookViewId="0">
      <pane xSplit="1" ySplit="2" topLeftCell="B48" activePane="bottomRight" state="frozen"/>
      <selection pane="topRight" activeCell="B1" sqref="B1"/>
      <selection pane="bottomLeft" activeCell="A3" sqref="A3"/>
      <selection pane="bottomRight" activeCell="B78" sqref="B78"/>
    </sheetView>
  </sheetViews>
  <sheetFormatPr defaultRowHeight="15.75" x14ac:dyDescent="0.2"/>
  <cols>
    <col min="1" max="1" width="19.5703125" style="34" customWidth="1"/>
    <col min="2" max="2" width="113" style="11" customWidth="1"/>
    <col min="3" max="3" width="13.85546875" style="371" customWidth="1"/>
  </cols>
  <sheetData>
    <row r="1" spans="1:3" ht="19.5" thickBot="1" x14ac:dyDescent="0.3">
      <c r="A1" s="749" t="s">
        <v>1034</v>
      </c>
      <c r="B1" s="750"/>
      <c r="C1" s="370"/>
    </row>
    <row r="2" spans="1:3" x14ac:dyDescent="0.2">
      <c r="A2" s="160" t="s">
        <v>199</v>
      </c>
      <c r="B2" s="160" t="s">
        <v>265</v>
      </c>
    </row>
    <row r="3" spans="1:3" ht="144.75" customHeight="1" x14ac:dyDescent="0.2">
      <c r="A3" s="294" t="s">
        <v>200</v>
      </c>
      <c r="B3" s="162" t="s">
        <v>284</v>
      </c>
    </row>
    <row r="4" spans="1:3" ht="56.25" customHeight="1" x14ac:dyDescent="0.2">
      <c r="A4" s="294" t="s">
        <v>201</v>
      </c>
      <c r="B4" s="294" t="s">
        <v>68</v>
      </c>
    </row>
    <row r="5" spans="1:3" ht="47.25" x14ac:dyDescent="0.2">
      <c r="A5" s="294" t="s">
        <v>38</v>
      </c>
      <c r="B5" s="162" t="s">
        <v>1035</v>
      </c>
    </row>
    <row r="6" spans="1:3" ht="302.25" customHeight="1" x14ac:dyDescent="0.2">
      <c r="A6" s="294" t="s">
        <v>39</v>
      </c>
      <c r="B6" s="294" t="s">
        <v>708</v>
      </c>
    </row>
    <row r="7" spans="1:3" ht="38.25" customHeight="1" x14ac:dyDescent="0.2">
      <c r="A7" s="294" t="s">
        <v>40</v>
      </c>
      <c r="B7" s="162" t="s">
        <v>823</v>
      </c>
    </row>
    <row r="8" spans="1:3" ht="63.75" customHeight="1" x14ac:dyDescent="0.2">
      <c r="A8" s="161" t="s">
        <v>198</v>
      </c>
      <c r="B8" s="238" t="s">
        <v>1210</v>
      </c>
      <c r="C8" s="538" t="s">
        <v>1129</v>
      </c>
    </row>
    <row r="9" spans="1:3" ht="21" customHeight="1" x14ac:dyDescent="0.2">
      <c r="A9" s="162" t="s">
        <v>664</v>
      </c>
      <c r="B9" s="162" t="s">
        <v>1049</v>
      </c>
    </row>
    <row r="10" spans="1:3" ht="31.5" x14ac:dyDescent="0.2">
      <c r="A10" s="166" t="s">
        <v>90</v>
      </c>
      <c r="B10" s="163" t="s">
        <v>665</v>
      </c>
    </row>
    <row r="11" spans="1:3" ht="66" customHeight="1" x14ac:dyDescent="0.2">
      <c r="A11" s="161" t="s">
        <v>192</v>
      </c>
      <c r="B11" s="161" t="s">
        <v>1135</v>
      </c>
      <c r="C11" s="372"/>
    </row>
    <row r="12" spans="1:3" ht="63" x14ac:dyDescent="0.2">
      <c r="A12" s="164" t="s">
        <v>193</v>
      </c>
      <c r="B12" s="164" t="s">
        <v>872</v>
      </c>
      <c r="C12" s="377"/>
    </row>
    <row r="13" spans="1:3" ht="36" customHeight="1" x14ac:dyDescent="0.2">
      <c r="A13" s="165" t="s">
        <v>194</v>
      </c>
      <c r="B13" s="165" t="s">
        <v>865</v>
      </c>
    </row>
    <row r="14" spans="1:3" ht="66.75" customHeight="1" x14ac:dyDescent="0.2">
      <c r="A14" s="162" t="s">
        <v>195</v>
      </c>
      <c r="B14" s="188" t="s">
        <v>720</v>
      </c>
      <c r="C14" s="538"/>
    </row>
    <row r="15" spans="1:3" ht="84" customHeight="1" x14ac:dyDescent="0.2">
      <c r="A15" s="162" t="s">
        <v>196</v>
      </c>
      <c r="B15" s="188" t="s">
        <v>814</v>
      </c>
    </row>
    <row r="16" spans="1:3" ht="21.75" customHeight="1" x14ac:dyDescent="0.2">
      <c r="A16" s="162" t="s">
        <v>34</v>
      </c>
      <c r="B16" s="162" t="s">
        <v>658</v>
      </c>
    </row>
    <row r="17" spans="1:3" ht="52.5" customHeight="1" x14ac:dyDescent="0.2">
      <c r="A17" s="161" t="s">
        <v>26</v>
      </c>
      <c r="B17" s="161" t="s">
        <v>1036</v>
      </c>
    </row>
    <row r="18" spans="1:3" ht="64.5" customHeight="1" x14ac:dyDescent="0.2">
      <c r="A18" s="294" t="s">
        <v>190</v>
      </c>
      <c r="B18" s="294" t="s">
        <v>1037</v>
      </c>
    </row>
    <row r="19" spans="1:3" ht="33" customHeight="1" x14ac:dyDescent="0.2">
      <c r="A19" s="238" t="s">
        <v>269</v>
      </c>
      <c r="B19" s="238" t="s">
        <v>225</v>
      </c>
    </row>
    <row r="20" spans="1:3" ht="17.25" customHeight="1" x14ac:dyDescent="0.2">
      <c r="A20" s="294" t="s">
        <v>804</v>
      </c>
      <c r="B20" s="294" t="s">
        <v>806</v>
      </c>
    </row>
    <row r="21" spans="1:3" ht="31.5" x14ac:dyDescent="0.2">
      <c r="A21" s="294" t="s">
        <v>792</v>
      </c>
      <c r="B21" s="294" t="s">
        <v>805</v>
      </c>
    </row>
    <row r="22" spans="1:3" ht="18" customHeight="1" x14ac:dyDescent="0.2">
      <c r="A22" s="294" t="s">
        <v>680</v>
      </c>
      <c r="B22" s="294" t="s">
        <v>807</v>
      </c>
    </row>
    <row r="23" spans="1:3" ht="20.25" customHeight="1" x14ac:dyDescent="0.2">
      <c r="A23" s="294" t="s">
        <v>793</v>
      </c>
      <c r="B23" s="294" t="s">
        <v>681</v>
      </c>
    </row>
    <row r="24" spans="1:3" ht="21" customHeight="1" x14ac:dyDescent="0.2">
      <c r="A24" s="294" t="s">
        <v>1197</v>
      </c>
      <c r="B24" s="294" t="s">
        <v>1038</v>
      </c>
    </row>
    <row r="25" spans="1:3" ht="36" customHeight="1" x14ac:dyDescent="0.2">
      <c r="A25" s="294" t="s">
        <v>1198</v>
      </c>
      <c r="B25" s="294" t="s">
        <v>1199</v>
      </c>
    </row>
    <row r="26" spans="1:3" ht="55.5" customHeight="1" x14ac:dyDescent="0.2">
      <c r="A26" s="161" t="s">
        <v>19</v>
      </c>
      <c r="B26" s="161" t="s">
        <v>1039</v>
      </c>
    </row>
    <row r="27" spans="1:3" ht="73.5" customHeight="1" x14ac:dyDescent="0.2">
      <c r="A27" s="294" t="s">
        <v>191</v>
      </c>
      <c r="B27" s="294" t="s">
        <v>1040</v>
      </c>
    </row>
    <row r="28" spans="1:3" ht="35.25" customHeight="1" x14ac:dyDescent="0.2">
      <c r="A28" s="161" t="s">
        <v>145</v>
      </c>
      <c r="B28" s="161" t="s">
        <v>499</v>
      </c>
    </row>
    <row r="29" spans="1:3" s="110" customFormat="1" ht="213.6" customHeight="1" x14ac:dyDescent="0.2">
      <c r="A29" s="294" t="s">
        <v>311</v>
      </c>
      <c r="B29" s="162" t="s">
        <v>1138</v>
      </c>
      <c r="C29" s="540"/>
    </row>
    <row r="30" spans="1:3" ht="31.5" x14ac:dyDescent="0.2">
      <c r="A30" s="165" t="s">
        <v>226</v>
      </c>
      <c r="B30" s="202" t="s">
        <v>815</v>
      </c>
    </row>
    <row r="31" spans="1:3" ht="78.75" x14ac:dyDescent="0.2">
      <c r="A31" s="162" t="s">
        <v>227</v>
      </c>
      <c r="B31" s="162" t="s">
        <v>175</v>
      </c>
      <c r="C31" s="372"/>
    </row>
    <row r="32" spans="1:3" ht="31.5" x14ac:dyDescent="0.2">
      <c r="A32" s="165" t="s">
        <v>228</v>
      </c>
      <c r="B32" s="165" t="s">
        <v>138</v>
      </c>
    </row>
    <row r="33" spans="1:3" ht="18" customHeight="1" x14ac:dyDescent="0.2">
      <c r="A33" s="165" t="s">
        <v>229</v>
      </c>
      <c r="B33" s="165" t="s">
        <v>139</v>
      </c>
    </row>
    <row r="34" spans="1:3" ht="18" customHeight="1" x14ac:dyDescent="0.2">
      <c r="A34" s="165" t="s">
        <v>230</v>
      </c>
      <c r="B34" s="165" t="s">
        <v>154</v>
      </c>
    </row>
    <row r="35" spans="1:3" ht="34.5" customHeight="1" x14ac:dyDescent="0.2">
      <c r="A35" s="165" t="s">
        <v>231</v>
      </c>
      <c r="B35" s="165" t="s">
        <v>866</v>
      </c>
    </row>
    <row r="36" spans="1:3" ht="78.75" x14ac:dyDescent="0.2">
      <c r="A36" s="165" t="s">
        <v>282</v>
      </c>
      <c r="B36" s="165" t="s">
        <v>1050</v>
      </c>
    </row>
    <row r="37" spans="1:3" ht="36.75" customHeight="1" x14ac:dyDescent="0.2">
      <c r="A37" s="165" t="s">
        <v>140</v>
      </c>
      <c r="B37" s="165" t="s">
        <v>1051</v>
      </c>
    </row>
    <row r="38" spans="1:3" ht="45" customHeight="1" x14ac:dyDescent="0.2">
      <c r="A38" s="165" t="s">
        <v>141</v>
      </c>
      <c r="B38" s="165" t="s">
        <v>1052</v>
      </c>
    </row>
    <row r="39" spans="1:3" ht="62.25" customHeight="1" x14ac:dyDescent="0.2">
      <c r="A39" s="165" t="s">
        <v>142</v>
      </c>
      <c r="B39" s="162" t="s">
        <v>841</v>
      </c>
      <c r="C39" s="372"/>
    </row>
    <row r="40" spans="1:3" ht="31.5" x14ac:dyDescent="0.2">
      <c r="A40" s="165" t="s">
        <v>143</v>
      </c>
      <c r="B40" s="165" t="s">
        <v>659</v>
      </c>
    </row>
    <row r="41" spans="1:3" ht="20.25" customHeight="1" x14ac:dyDescent="0.2">
      <c r="A41" s="162" t="s">
        <v>144</v>
      </c>
      <c r="B41" s="162" t="s">
        <v>64</v>
      </c>
    </row>
    <row r="42" spans="1:3" ht="30" customHeight="1" x14ac:dyDescent="0.2">
      <c r="A42" s="308" t="s">
        <v>812</v>
      </c>
      <c r="B42" s="308" t="s">
        <v>810</v>
      </c>
    </row>
    <row r="43" spans="1:3" ht="33.75" customHeight="1" x14ac:dyDescent="0.2">
      <c r="A43" s="161" t="s">
        <v>20</v>
      </c>
      <c r="B43" s="161" t="s">
        <v>1220</v>
      </c>
    </row>
    <row r="44" spans="1:3" ht="33.75" customHeight="1" x14ac:dyDescent="0.2">
      <c r="A44" s="161" t="s">
        <v>232</v>
      </c>
      <c r="B44" s="161" t="s">
        <v>239</v>
      </c>
    </row>
    <row r="45" spans="1:3" ht="31.5" x14ac:dyDescent="0.2">
      <c r="A45" s="188" t="s">
        <v>770</v>
      </c>
      <c r="B45" s="188" t="s">
        <v>824</v>
      </c>
    </row>
    <row r="46" spans="1:3" ht="33" customHeight="1" x14ac:dyDescent="0.2">
      <c r="A46" s="162" t="s">
        <v>155</v>
      </c>
      <c r="B46" s="162" t="s">
        <v>660</v>
      </c>
    </row>
    <row r="47" spans="1:3" ht="63" x14ac:dyDescent="0.2">
      <c r="A47" s="161" t="s">
        <v>21</v>
      </c>
      <c r="B47" s="161" t="s">
        <v>709</v>
      </c>
    </row>
    <row r="48" spans="1:3" x14ac:dyDescent="0.2">
      <c r="A48" s="165" t="s">
        <v>365</v>
      </c>
      <c r="B48" s="202" t="s">
        <v>719</v>
      </c>
    </row>
    <row r="49" spans="1:3" ht="31.5" x14ac:dyDescent="0.2">
      <c r="A49" s="162" t="s">
        <v>66</v>
      </c>
      <c r="B49" s="162" t="s">
        <v>1136</v>
      </c>
    </row>
    <row r="50" spans="1:3" ht="30" customHeight="1" x14ac:dyDescent="0.2">
      <c r="A50" s="165" t="s">
        <v>670</v>
      </c>
      <c r="B50" s="165" t="s">
        <v>1203</v>
      </c>
    </row>
    <row r="51" spans="1:3" ht="50.25" customHeight="1" x14ac:dyDescent="0.2">
      <c r="A51" s="161" t="s">
        <v>268</v>
      </c>
      <c r="B51" s="161" t="s">
        <v>710</v>
      </c>
    </row>
    <row r="52" spans="1:3" s="110" customFormat="1" ht="31.5" x14ac:dyDescent="0.2">
      <c r="A52" s="161" t="s">
        <v>173</v>
      </c>
      <c r="B52" s="161" t="s">
        <v>711</v>
      </c>
      <c r="C52" s="373"/>
    </row>
    <row r="53" spans="1:3" s="110" customFormat="1" x14ac:dyDescent="0.2">
      <c r="A53" s="238" t="s">
        <v>335</v>
      </c>
      <c r="B53" s="238" t="s">
        <v>1041</v>
      </c>
      <c r="C53" s="373"/>
    </row>
    <row r="54" spans="1:3" s="110" customFormat="1" ht="31.5" x14ac:dyDescent="0.2">
      <c r="A54" s="188" t="s">
        <v>240</v>
      </c>
      <c r="B54" s="188" t="s">
        <v>156</v>
      </c>
      <c r="C54" s="373"/>
    </row>
    <row r="55" spans="1:3" s="110" customFormat="1" ht="31.5" x14ac:dyDescent="0.2">
      <c r="A55" s="202" t="s">
        <v>362</v>
      </c>
      <c r="B55" s="202" t="s">
        <v>867</v>
      </c>
      <c r="C55" s="373"/>
    </row>
    <row r="56" spans="1:3" s="110" customFormat="1" ht="34.5" x14ac:dyDescent="0.2">
      <c r="A56" s="202" t="s">
        <v>718</v>
      </c>
      <c r="B56" s="203" t="s">
        <v>869</v>
      </c>
      <c r="C56" s="373"/>
    </row>
    <row r="57" spans="1:3" s="110" customFormat="1" ht="22.5" customHeight="1" x14ac:dyDescent="0.2">
      <c r="A57" s="202" t="s">
        <v>726</v>
      </c>
      <c r="B57" s="203" t="s">
        <v>868</v>
      </c>
      <c r="C57" s="373"/>
    </row>
    <row r="58" spans="1:3" ht="47.25" x14ac:dyDescent="0.2">
      <c r="A58" s="161" t="s">
        <v>22</v>
      </c>
      <c r="B58" s="161" t="s">
        <v>166</v>
      </c>
    </row>
    <row r="59" spans="1:3" ht="31.5" x14ac:dyDescent="0.2">
      <c r="A59" s="162" t="s">
        <v>965</v>
      </c>
      <c r="B59" s="162" t="s">
        <v>125</v>
      </c>
    </row>
    <row r="60" spans="1:3" ht="47.25" x14ac:dyDescent="0.2">
      <c r="A60" s="202" t="s">
        <v>690</v>
      </c>
      <c r="B60" s="202" t="s">
        <v>1128</v>
      </c>
      <c r="C60" s="538" t="s">
        <v>1129</v>
      </c>
    </row>
    <row r="61" spans="1:3" ht="47.25" x14ac:dyDescent="0.2">
      <c r="A61" s="202" t="s">
        <v>691</v>
      </c>
      <c r="B61" s="202" t="s">
        <v>1042</v>
      </c>
      <c r="C61" s="539"/>
    </row>
    <row r="62" spans="1:3" ht="47.25" x14ac:dyDescent="0.2">
      <c r="A62" s="188" t="s">
        <v>124</v>
      </c>
      <c r="B62" s="188" t="s">
        <v>1043</v>
      </c>
      <c r="C62" s="541"/>
    </row>
    <row r="63" spans="1:3" ht="63.75" customHeight="1" x14ac:dyDescent="0.2">
      <c r="A63" s="202" t="s">
        <v>692</v>
      </c>
      <c r="B63" s="162" t="s">
        <v>940</v>
      </c>
      <c r="C63" s="538"/>
    </row>
    <row r="64" spans="1:3" s="114" customFormat="1" ht="31.5" x14ac:dyDescent="0.2">
      <c r="A64" s="161" t="s">
        <v>23</v>
      </c>
      <c r="B64" s="161" t="s">
        <v>1044</v>
      </c>
      <c r="C64" s="542"/>
    </row>
    <row r="65" spans="1:11" s="479" customFormat="1" ht="18" customHeight="1" x14ac:dyDescent="0.2">
      <c r="A65" s="294" t="s">
        <v>989</v>
      </c>
      <c r="B65" s="526" t="s">
        <v>1211</v>
      </c>
      <c r="C65" s="543" t="s">
        <v>1129</v>
      </c>
    </row>
    <row r="66" spans="1:11" s="110" customFormat="1" ht="31.5" x14ac:dyDescent="0.2">
      <c r="A66" s="188" t="s">
        <v>1053</v>
      </c>
      <c r="B66" s="162" t="s">
        <v>174</v>
      </c>
      <c r="C66" s="373"/>
    </row>
    <row r="67" spans="1:11" ht="31.5" x14ac:dyDescent="0.2">
      <c r="A67" s="188" t="s">
        <v>842</v>
      </c>
      <c r="B67" s="162" t="s">
        <v>939</v>
      </c>
      <c r="C67" s="374"/>
    </row>
    <row r="68" spans="1:11" x14ac:dyDescent="0.2">
      <c r="A68" s="188" t="s">
        <v>1054</v>
      </c>
      <c r="B68" s="162" t="s">
        <v>938</v>
      </c>
      <c r="C68" s="374"/>
    </row>
    <row r="69" spans="1:11" ht="34.5" customHeight="1" x14ac:dyDescent="0.2">
      <c r="A69" s="161" t="s">
        <v>312</v>
      </c>
      <c r="B69" s="161" t="s">
        <v>1045</v>
      </c>
      <c r="C69" s="374"/>
      <c r="K69" s="344"/>
    </row>
    <row r="70" spans="1:11" ht="34.5" customHeight="1" x14ac:dyDescent="0.2">
      <c r="A70" s="188" t="s">
        <v>298</v>
      </c>
      <c r="B70" s="188" t="s">
        <v>1137</v>
      </c>
      <c r="C70" s="374"/>
    </row>
    <row r="71" spans="1:11" ht="21" customHeight="1" x14ac:dyDescent="0.2">
      <c r="A71" s="162" t="s">
        <v>313</v>
      </c>
      <c r="B71" s="162" t="s">
        <v>811</v>
      </c>
      <c r="C71" s="374"/>
    </row>
    <row r="72" spans="1:11" ht="53.25" customHeight="1" x14ac:dyDescent="0.2">
      <c r="A72" s="165" t="s">
        <v>35</v>
      </c>
      <c r="B72" s="165" t="s">
        <v>187</v>
      </c>
    </row>
    <row r="73" spans="1:11" ht="36" customHeight="1" x14ac:dyDescent="0.2">
      <c r="A73" s="162" t="s">
        <v>63</v>
      </c>
      <c r="B73" s="162" t="s">
        <v>1046</v>
      </c>
    </row>
    <row r="74" spans="1:11" ht="33.75" customHeight="1" x14ac:dyDescent="0.2">
      <c r="A74" s="197" t="s">
        <v>662</v>
      </c>
      <c r="B74" s="202" t="s">
        <v>825</v>
      </c>
    </row>
    <row r="75" spans="1:11" ht="90.75" customHeight="1" x14ac:dyDescent="0.2">
      <c r="A75" s="161" t="s">
        <v>146</v>
      </c>
      <c r="B75" s="161" t="s">
        <v>1162</v>
      </c>
    </row>
    <row r="76" spans="1:11" ht="18" customHeight="1" x14ac:dyDescent="0.2">
      <c r="A76" s="162" t="s">
        <v>69</v>
      </c>
      <c r="B76" s="162" t="s">
        <v>826</v>
      </c>
    </row>
    <row r="77" spans="1:11" ht="19.5" customHeight="1" x14ac:dyDescent="0.2">
      <c r="A77" s="165" t="s">
        <v>283</v>
      </c>
      <c r="B77" s="165" t="s">
        <v>41</v>
      </c>
    </row>
    <row r="78" spans="1:11" ht="19.5" customHeight="1" x14ac:dyDescent="0.2">
      <c r="A78" s="535" t="s">
        <v>1172</v>
      </c>
      <c r="B78" s="535" t="s">
        <v>1190</v>
      </c>
      <c r="C78" s="372" t="s">
        <v>1173</v>
      </c>
    </row>
    <row r="79" spans="1:11" ht="21" customHeight="1" x14ac:dyDescent="0.2">
      <c r="A79" s="165" t="s">
        <v>1163</v>
      </c>
      <c r="B79" s="165" t="s">
        <v>1159</v>
      </c>
      <c r="C79" s="372"/>
    </row>
    <row r="80" spans="1:11" ht="25.5" customHeight="1" x14ac:dyDescent="0.2">
      <c r="A80" s="165" t="s">
        <v>1160</v>
      </c>
      <c r="B80" s="165" t="s">
        <v>1161</v>
      </c>
      <c r="C80" s="372"/>
    </row>
    <row r="81" spans="1:6" ht="35.25" customHeight="1" x14ac:dyDescent="0.2">
      <c r="A81" s="165" t="s">
        <v>1164</v>
      </c>
      <c r="B81" s="165" t="s">
        <v>1165</v>
      </c>
      <c r="C81" s="372"/>
    </row>
    <row r="82" spans="1:6" ht="35.25" customHeight="1" x14ac:dyDescent="0.2">
      <c r="A82" s="165" t="s">
        <v>1166</v>
      </c>
      <c r="B82" s="165" t="s">
        <v>1167</v>
      </c>
      <c r="C82" s="372"/>
    </row>
    <row r="83" spans="1:6" ht="47.25" x14ac:dyDescent="0.2">
      <c r="A83" s="162" t="s">
        <v>1168</v>
      </c>
      <c r="B83" s="162" t="s">
        <v>966</v>
      </c>
      <c r="C83" s="375"/>
      <c r="F83" s="344"/>
    </row>
    <row r="84" spans="1:6" ht="31.5" x14ac:dyDescent="0.2">
      <c r="A84" s="162" t="s">
        <v>1169</v>
      </c>
      <c r="B84" s="162" t="s">
        <v>1191</v>
      </c>
    </row>
    <row r="85" spans="1:6" ht="61.5" customHeight="1" x14ac:dyDescent="0.2">
      <c r="A85" s="161" t="s">
        <v>148</v>
      </c>
      <c r="B85" s="161" t="s">
        <v>1047</v>
      </c>
    </row>
    <row r="86" spans="1:6" s="103" customFormat="1" ht="49.5" customHeight="1" x14ac:dyDescent="0.2">
      <c r="A86" s="165" t="s">
        <v>1204</v>
      </c>
      <c r="B86" s="202" t="s">
        <v>1212</v>
      </c>
      <c r="C86" s="373"/>
    </row>
    <row r="87" spans="1:6" ht="130.5" customHeight="1" x14ac:dyDescent="0.2">
      <c r="A87" s="161" t="s">
        <v>314</v>
      </c>
      <c r="B87" s="161" t="s">
        <v>1048</v>
      </c>
    </row>
    <row r="88" spans="1:6" ht="49.5" customHeight="1" x14ac:dyDescent="0.2">
      <c r="A88" s="161" t="s">
        <v>233</v>
      </c>
      <c r="B88" s="161" t="s">
        <v>1192</v>
      </c>
    </row>
    <row r="89" spans="1:6" ht="37.5" customHeight="1" x14ac:dyDescent="0.2">
      <c r="A89" s="308" t="s">
        <v>771</v>
      </c>
      <c r="B89" s="308" t="s">
        <v>827</v>
      </c>
    </row>
    <row r="90" spans="1:6" ht="31.5" x14ac:dyDescent="0.2">
      <c r="A90" s="161" t="s">
        <v>36</v>
      </c>
      <c r="B90" s="161" t="s">
        <v>768</v>
      </c>
    </row>
    <row r="91" spans="1:6" ht="66.75" customHeight="1" x14ac:dyDescent="0.2">
      <c r="A91" s="161" t="s">
        <v>255</v>
      </c>
      <c r="B91" s="161" t="s">
        <v>727</v>
      </c>
    </row>
    <row r="92" spans="1:6" ht="31.5" x14ac:dyDescent="0.2">
      <c r="A92" s="161" t="s">
        <v>495</v>
      </c>
      <c r="B92" s="161" t="s">
        <v>684</v>
      </c>
    </row>
    <row r="93" spans="1:6" ht="31.5" x14ac:dyDescent="0.2">
      <c r="A93" s="161" t="s">
        <v>496</v>
      </c>
      <c r="B93" s="161" t="s">
        <v>828</v>
      </c>
      <c r="C93" s="372"/>
    </row>
  </sheetData>
  <mergeCells count="1">
    <mergeCell ref="A1:B1"/>
  </mergeCells>
  <phoneticPr fontId="7"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H57"/>
  <sheetViews>
    <sheetView zoomScale="80" zoomScaleNormal="80" workbookViewId="0">
      <pane xSplit="1" ySplit="2" topLeftCell="B39" activePane="bottomRight" state="frozen"/>
      <selection pane="topRight" activeCell="B1" sqref="B1"/>
      <selection pane="bottomLeft" activeCell="A3" sqref="A3"/>
      <selection pane="bottomRight" activeCell="B16" sqref="B16"/>
    </sheetView>
  </sheetViews>
  <sheetFormatPr defaultRowHeight="15.75" x14ac:dyDescent="0.2"/>
  <cols>
    <col min="1" max="1" width="11.85546875" style="103" customWidth="1"/>
    <col min="2" max="2" width="44.7109375" style="106" customWidth="1"/>
    <col min="3" max="3" width="166.140625" style="104" customWidth="1"/>
    <col min="4" max="4" width="19.140625" style="103" customWidth="1"/>
    <col min="5" max="5" width="13.5703125" style="103" customWidth="1"/>
    <col min="6" max="16384" width="9.140625" style="103"/>
  </cols>
  <sheetData>
    <row r="1" spans="1:8" ht="42" customHeight="1" thickBot="1" x14ac:dyDescent="0.25">
      <c r="A1" s="749" t="s">
        <v>1055</v>
      </c>
      <c r="B1" s="751"/>
      <c r="C1" s="750"/>
    </row>
    <row r="2" spans="1:8" s="116" customFormat="1" ht="47.25" x14ac:dyDescent="0.2">
      <c r="A2" s="115" t="s">
        <v>199</v>
      </c>
      <c r="B2" s="328" t="s">
        <v>47</v>
      </c>
      <c r="C2" s="160" t="s">
        <v>48</v>
      </c>
    </row>
    <row r="3" spans="1:8" ht="38.25" customHeight="1" x14ac:dyDescent="0.2">
      <c r="A3" s="139" t="s">
        <v>198</v>
      </c>
      <c r="B3" s="329" t="s">
        <v>1056</v>
      </c>
      <c r="C3" s="162" t="s">
        <v>1057</v>
      </c>
      <c r="D3" s="116"/>
    </row>
    <row r="4" spans="1:8" s="111" customFormat="1" ht="106.5" customHeight="1" x14ac:dyDescent="0.2">
      <c r="A4" s="139" t="s">
        <v>192</v>
      </c>
      <c r="B4" s="329" t="s">
        <v>688</v>
      </c>
      <c r="C4" s="162" t="s">
        <v>873</v>
      </c>
      <c r="D4" s="116"/>
      <c r="E4" s="376"/>
    </row>
    <row r="5" spans="1:8" s="111" customFormat="1" ht="46.5" customHeight="1" x14ac:dyDescent="0.2">
      <c r="A5" s="139" t="s">
        <v>61</v>
      </c>
      <c r="B5" s="329" t="s">
        <v>693</v>
      </c>
      <c r="C5" s="332" t="s">
        <v>941</v>
      </c>
      <c r="D5" s="116"/>
    </row>
    <row r="6" spans="1:8" ht="71.25" customHeight="1" x14ac:dyDescent="0.2">
      <c r="A6" s="139" t="s">
        <v>26</v>
      </c>
      <c r="B6" s="330" t="s">
        <v>1195</v>
      </c>
      <c r="C6" s="188" t="s">
        <v>1058</v>
      </c>
      <c r="D6" s="459"/>
    </row>
    <row r="7" spans="1:8" ht="78.75" x14ac:dyDescent="0.2">
      <c r="A7" s="139" t="s">
        <v>269</v>
      </c>
      <c r="B7" s="330" t="s">
        <v>1193</v>
      </c>
      <c r="C7" s="188" t="s">
        <v>1194</v>
      </c>
      <c r="D7" s="459"/>
      <c r="E7" s="369"/>
    </row>
    <row r="8" spans="1:8" ht="106.5" customHeight="1" x14ac:dyDescent="0.2">
      <c r="A8" s="139" t="s">
        <v>19</v>
      </c>
      <c r="B8" s="330" t="s">
        <v>1120</v>
      </c>
      <c r="C8" s="162" t="s">
        <v>1059</v>
      </c>
      <c r="D8" s="116"/>
    </row>
    <row r="9" spans="1:8" ht="33.75" customHeight="1" x14ac:dyDescent="0.2">
      <c r="A9" s="139" t="s">
        <v>191</v>
      </c>
      <c r="B9" s="329" t="s">
        <v>216</v>
      </c>
      <c r="C9" s="162" t="s">
        <v>217</v>
      </c>
      <c r="D9" s="116"/>
    </row>
    <row r="10" spans="1:8" ht="42" customHeight="1" x14ac:dyDescent="0.2">
      <c r="A10" s="139" t="s">
        <v>926</v>
      </c>
      <c r="B10" s="329" t="s">
        <v>862</v>
      </c>
      <c r="C10" s="162" t="s">
        <v>863</v>
      </c>
      <c r="D10" s="116"/>
      <c r="E10" s="369"/>
      <c r="F10" s="369"/>
      <c r="G10" s="369"/>
      <c r="H10" s="369"/>
    </row>
    <row r="11" spans="1:8" ht="75" customHeight="1" x14ac:dyDescent="0.2">
      <c r="A11" s="139" t="s">
        <v>145</v>
      </c>
      <c r="B11" s="329" t="s">
        <v>1060</v>
      </c>
      <c r="C11" s="162" t="s">
        <v>1061</v>
      </c>
      <c r="D11" s="116"/>
      <c r="E11" s="369"/>
    </row>
    <row r="12" spans="1:8" ht="31.5" x14ac:dyDescent="0.2">
      <c r="A12" s="139" t="s">
        <v>20</v>
      </c>
      <c r="B12" s="329" t="s">
        <v>942</v>
      </c>
      <c r="C12" s="162" t="s">
        <v>1062</v>
      </c>
      <c r="D12" s="116"/>
      <c r="E12" s="369"/>
    </row>
    <row r="13" spans="1:8" ht="47.25" x14ac:dyDescent="0.2">
      <c r="A13" s="139" t="s">
        <v>155</v>
      </c>
      <c r="B13" s="329" t="s">
        <v>1063</v>
      </c>
      <c r="C13" s="162" t="s">
        <v>1064</v>
      </c>
      <c r="D13" s="116"/>
      <c r="E13" s="369"/>
    </row>
    <row r="14" spans="1:8" ht="75.75" customHeight="1" x14ac:dyDescent="0.2">
      <c r="A14" s="139" t="s">
        <v>232</v>
      </c>
      <c r="B14" s="329" t="s">
        <v>1065</v>
      </c>
      <c r="C14" s="162" t="s">
        <v>1066</v>
      </c>
      <c r="D14" s="116"/>
      <c r="E14" s="369"/>
    </row>
    <row r="15" spans="1:8" ht="41.25" customHeight="1" x14ac:dyDescent="0.2">
      <c r="A15" s="139" t="s">
        <v>21</v>
      </c>
      <c r="B15" s="329" t="s">
        <v>1067</v>
      </c>
      <c r="C15" s="162" t="s">
        <v>1068</v>
      </c>
      <c r="D15" s="116"/>
    </row>
    <row r="16" spans="1:8" ht="72.75" customHeight="1" x14ac:dyDescent="0.2">
      <c r="A16" s="139" t="s">
        <v>219</v>
      </c>
      <c r="B16" s="329" t="s">
        <v>1069</v>
      </c>
      <c r="C16" s="162" t="s">
        <v>843</v>
      </c>
      <c r="D16" s="116"/>
    </row>
    <row r="17" spans="1:8" ht="54" customHeight="1" x14ac:dyDescent="0.2">
      <c r="A17" s="139" t="s">
        <v>268</v>
      </c>
      <c r="B17" s="329" t="s">
        <v>1070</v>
      </c>
      <c r="C17" s="188" t="s">
        <v>1071</v>
      </c>
      <c r="D17" s="116"/>
    </row>
    <row r="18" spans="1:8" ht="40.5" customHeight="1" x14ac:dyDescent="0.2">
      <c r="A18" s="139" t="s">
        <v>173</v>
      </c>
      <c r="B18" s="329" t="s">
        <v>132</v>
      </c>
      <c r="C18" s="162" t="s">
        <v>743</v>
      </c>
      <c r="D18" s="116"/>
    </row>
    <row r="19" spans="1:8" ht="42.75" customHeight="1" x14ac:dyDescent="0.2">
      <c r="A19" s="139" t="s">
        <v>335</v>
      </c>
      <c r="B19" s="329" t="s">
        <v>1072</v>
      </c>
      <c r="C19" s="162" t="s">
        <v>875</v>
      </c>
      <c r="D19" s="116"/>
      <c r="E19" s="369"/>
    </row>
    <row r="20" spans="1:8" ht="41.25" customHeight="1" x14ac:dyDescent="0.2">
      <c r="A20" s="139" t="s">
        <v>22</v>
      </c>
      <c r="B20" s="329" t="s">
        <v>822</v>
      </c>
      <c r="C20" s="162" t="s">
        <v>1073</v>
      </c>
      <c r="D20" s="116"/>
      <c r="E20" s="369"/>
    </row>
    <row r="21" spans="1:8" ht="57" customHeight="1" x14ac:dyDescent="0.2">
      <c r="A21" s="139" t="s">
        <v>699</v>
      </c>
      <c r="B21" s="329" t="s">
        <v>870</v>
      </c>
      <c r="C21" s="188" t="s">
        <v>864</v>
      </c>
      <c r="D21" s="116"/>
    </row>
    <row r="22" spans="1:8" ht="38.25" customHeight="1" x14ac:dyDescent="0.2">
      <c r="A22" s="139" t="s">
        <v>700</v>
      </c>
      <c r="B22" s="329" t="s">
        <v>1122</v>
      </c>
      <c r="C22" s="188" t="s">
        <v>694</v>
      </c>
      <c r="D22" s="116"/>
    </row>
    <row r="23" spans="1:8" ht="23.25" customHeight="1" x14ac:dyDescent="0.2">
      <c r="A23" s="139" t="s">
        <v>701</v>
      </c>
      <c r="B23" s="329" t="s">
        <v>695</v>
      </c>
      <c r="C23" s="188" t="s">
        <v>696</v>
      </c>
      <c r="D23" s="116"/>
    </row>
    <row r="24" spans="1:8" ht="31.5" x14ac:dyDescent="0.2">
      <c r="A24" s="139" t="s">
        <v>702</v>
      </c>
      <c r="B24" s="329" t="s">
        <v>697</v>
      </c>
      <c r="C24" s="188" t="s">
        <v>698</v>
      </c>
      <c r="D24" s="116"/>
    </row>
    <row r="25" spans="1:8" ht="72.75" customHeight="1" x14ac:dyDescent="0.2">
      <c r="A25" s="139" t="s">
        <v>23</v>
      </c>
      <c r="B25" s="330" t="s">
        <v>1074</v>
      </c>
      <c r="C25" s="188" t="s">
        <v>1075</v>
      </c>
      <c r="D25" s="459"/>
    </row>
    <row r="26" spans="1:8" ht="78.75" x14ac:dyDescent="0.2">
      <c r="A26" s="139" t="s">
        <v>312</v>
      </c>
      <c r="B26" s="330" t="s">
        <v>894</v>
      </c>
      <c r="C26" s="188" t="s">
        <v>871</v>
      </c>
    </row>
    <row r="27" spans="1:8" ht="51.75" customHeight="1" x14ac:dyDescent="0.2">
      <c r="A27" s="139" t="s">
        <v>298</v>
      </c>
      <c r="B27" s="330" t="s">
        <v>877</v>
      </c>
      <c r="C27" s="188" t="s">
        <v>878</v>
      </c>
    </row>
    <row r="28" spans="1:8" ht="25.5" customHeight="1" x14ac:dyDescent="0.2">
      <c r="A28" s="139" t="s">
        <v>43</v>
      </c>
      <c r="B28" s="330" t="s">
        <v>1196</v>
      </c>
      <c r="C28" s="188" t="s">
        <v>813</v>
      </c>
      <c r="D28" s="553"/>
      <c r="H28" s="103" t="s">
        <v>147</v>
      </c>
    </row>
    <row r="29" spans="1:8" ht="141.75" x14ac:dyDescent="0.2">
      <c r="A29" s="139" t="s">
        <v>45</v>
      </c>
      <c r="B29" s="330" t="s">
        <v>895</v>
      </c>
      <c r="C29" s="162" t="s">
        <v>1076</v>
      </c>
    </row>
    <row r="30" spans="1:8" ht="28.5" customHeight="1" x14ac:dyDescent="0.2">
      <c r="A30" s="139" t="s">
        <v>44</v>
      </c>
      <c r="B30" s="330" t="s">
        <v>728</v>
      </c>
      <c r="C30" s="188" t="s">
        <v>1077</v>
      </c>
      <c r="D30" s="185"/>
    </row>
    <row r="31" spans="1:8" ht="39.75" customHeight="1" x14ac:dyDescent="0.2">
      <c r="A31" s="139" t="s">
        <v>46</v>
      </c>
      <c r="B31" s="330" t="s">
        <v>896</v>
      </c>
      <c r="C31" s="188" t="s">
        <v>897</v>
      </c>
    </row>
    <row r="32" spans="1:8" s="369" customFormat="1" ht="39.75" customHeight="1" x14ac:dyDescent="0.2">
      <c r="A32" s="139" t="s">
        <v>876</v>
      </c>
      <c r="B32" s="330" t="s">
        <v>879</v>
      </c>
      <c r="C32" s="188" t="s">
        <v>880</v>
      </c>
    </row>
    <row r="33" spans="1:5" ht="49.5" customHeight="1" x14ac:dyDescent="0.2">
      <c r="A33" s="139" t="s">
        <v>146</v>
      </c>
      <c r="B33" s="329" t="s">
        <v>1158</v>
      </c>
      <c r="C33" s="551" t="s">
        <v>1209</v>
      </c>
      <c r="D33" s="553"/>
    </row>
    <row r="34" spans="1:5" ht="51" customHeight="1" x14ac:dyDescent="0.2">
      <c r="A34" s="139" t="s">
        <v>148</v>
      </c>
      <c r="B34" s="329"/>
      <c r="C34" s="162" t="s">
        <v>1078</v>
      </c>
      <c r="D34" s="185"/>
    </row>
    <row r="35" spans="1:5" ht="70.5" customHeight="1" x14ac:dyDescent="0.2">
      <c r="A35" s="139" t="s">
        <v>247</v>
      </c>
      <c r="B35" s="331"/>
      <c r="C35" s="332" t="s">
        <v>1079</v>
      </c>
    </row>
    <row r="36" spans="1:5" ht="48.75" customHeight="1" x14ac:dyDescent="0.2">
      <c r="A36" s="139" t="s">
        <v>233</v>
      </c>
      <c r="B36" s="330" t="s">
        <v>889</v>
      </c>
      <c r="C36" s="332" t="s">
        <v>874</v>
      </c>
    </row>
    <row r="37" spans="1:5" ht="31.5" x14ac:dyDescent="0.2">
      <c r="A37" s="139" t="s">
        <v>36</v>
      </c>
      <c r="B37" s="330" t="s">
        <v>1221</v>
      </c>
      <c r="C37" s="332" t="s">
        <v>888</v>
      </c>
    </row>
    <row r="38" spans="1:5" ht="108" customHeight="1" x14ac:dyDescent="0.2">
      <c r="A38" s="139" t="s">
        <v>255</v>
      </c>
      <c r="B38" s="329" t="s">
        <v>1080</v>
      </c>
      <c r="C38" s="162" t="s">
        <v>1081</v>
      </c>
      <c r="D38" s="369"/>
    </row>
    <row r="39" spans="1:5" ht="38.25" customHeight="1" x14ac:dyDescent="0.2">
      <c r="A39" s="139" t="s">
        <v>255</v>
      </c>
      <c r="B39" s="329" t="s">
        <v>816</v>
      </c>
      <c r="C39" s="332" t="s">
        <v>1082</v>
      </c>
      <c r="D39" s="369"/>
    </row>
    <row r="40" spans="1:5" ht="47.25" customHeight="1" x14ac:dyDescent="0.2">
      <c r="A40" s="139" t="s">
        <v>255</v>
      </c>
      <c r="B40" s="329" t="s">
        <v>689</v>
      </c>
      <c r="C40" s="332" t="s">
        <v>1083</v>
      </c>
      <c r="D40" s="369"/>
    </row>
    <row r="41" spans="1:5" ht="64.5" customHeight="1" x14ac:dyDescent="0.2">
      <c r="A41" s="139" t="s">
        <v>495</v>
      </c>
      <c r="B41" s="423" t="s">
        <v>1201</v>
      </c>
      <c r="C41" s="522" t="s">
        <v>1130</v>
      </c>
      <c r="D41" s="553"/>
      <c r="E41" s="369"/>
    </row>
    <row r="42" spans="1:5" ht="32.25" thickBot="1" x14ac:dyDescent="0.25">
      <c r="A42" s="417" t="s">
        <v>496</v>
      </c>
      <c r="B42" s="418" t="s">
        <v>1200</v>
      </c>
      <c r="C42" s="523" t="s">
        <v>1130</v>
      </c>
      <c r="D42" s="553"/>
      <c r="E42" s="369"/>
    </row>
    <row r="43" spans="1:5" x14ac:dyDescent="0.2">
      <c r="B43" s="105"/>
      <c r="D43" s="369"/>
    </row>
    <row r="44" spans="1:5" x14ac:dyDescent="0.2">
      <c r="B44" s="105"/>
      <c r="D44" s="369"/>
    </row>
    <row r="45" spans="1:5" x14ac:dyDescent="0.2">
      <c r="B45" s="105"/>
    </row>
    <row r="46" spans="1:5" x14ac:dyDescent="0.2">
      <c r="B46" s="343"/>
    </row>
    <row r="47" spans="1:5" x14ac:dyDescent="0.2">
      <c r="B47" s="105"/>
    </row>
    <row r="48" spans="1:5" x14ac:dyDescent="0.2">
      <c r="B48" s="105"/>
    </row>
    <row r="49" spans="2:2" x14ac:dyDescent="0.2">
      <c r="B49" s="105"/>
    </row>
    <row r="50" spans="2:2" x14ac:dyDescent="0.2">
      <c r="B50" s="105"/>
    </row>
    <row r="51" spans="2:2" x14ac:dyDescent="0.2">
      <c r="B51" s="105"/>
    </row>
    <row r="52" spans="2:2" x14ac:dyDescent="0.2">
      <c r="B52" s="105"/>
    </row>
    <row r="53" spans="2:2" x14ac:dyDescent="0.2">
      <c r="B53" s="105"/>
    </row>
    <row r="54" spans="2:2" x14ac:dyDescent="0.2">
      <c r="B54" s="105"/>
    </row>
    <row r="55" spans="2:2" x14ac:dyDescent="0.2">
      <c r="B55" s="105"/>
    </row>
    <row r="56" spans="2:2" x14ac:dyDescent="0.2">
      <c r="B56" s="105"/>
    </row>
    <row r="57" spans="2:2" x14ac:dyDescent="0.2">
      <c r="B57" s="105"/>
    </row>
  </sheetData>
  <mergeCells count="1">
    <mergeCell ref="A1:C1"/>
  </mergeCells>
  <phoneticPr fontId="7"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19"/>
  <sheetViews>
    <sheetView zoomScaleNormal="100" workbookViewId="0">
      <pane xSplit="1" ySplit="2" topLeftCell="B3" activePane="bottomRight" state="frozen"/>
      <selection pane="topRight" activeCell="B1" sqref="B1"/>
      <selection pane="bottomLeft" activeCell="A3" sqref="A3"/>
      <selection pane="bottomRight" activeCell="G16" sqref="G16"/>
    </sheetView>
  </sheetViews>
  <sheetFormatPr defaultRowHeight="12.75" x14ac:dyDescent="0.2"/>
  <cols>
    <col min="2" max="2" width="58.85546875" customWidth="1"/>
    <col min="3" max="3" width="22" customWidth="1"/>
    <col min="6" max="6" width="10" customWidth="1"/>
  </cols>
  <sheetData>
    <row r="1" spans="1:5" ht="30.75" customHeight="1" thickBot="1" x14ac:dyDescent="0.25">
      <c r="A1" s="752" t="s">
        <v>789</v>
      </c>
      <c r="B1" s="753"/>
      <c r="C1" s="754"/>
      <c r="D1" s="236"/>
    </row>
    <row r="2" spans="1:5" ht="29.25" customHeight="1" thickBot="1" x14ac:dyDescent="0.25">
      <c r="A2" s="279" t="s">
        <v>772</v>
      </c>
      <c r="B2" s="280" t="s">
        <v>773</v>
      </c>
      <c r="C2" s="281" t="s">
        <v>774</v>
      </c>
    </row>
    <row r="3" spans="1:5" ht="24" customHeight="1" x14ac:dyDescent="0.2">
      <c r="A3" s="278">
        <v>1</v>
      </c>
      <c r="B3" s="293" t="s">
        <v>781</v>
      </c>
      <c r="C3" s="282">
        <v>38623</v>
      </c>
    </row>
    <row r="4" spans="1:5" ht="24" customHeight="1" x14ac:dyDescent="0.2">
      <c r="A4" s="276">
        <v>4</v>
      </c>
      <c r="B4" s="292" t="s">
        <v>780</v>
      </c>
      <c r="C4" s="283">
        <v>39326</v>
      </c>
    </row>
    <row r="5" spans="1:5" ht="24" customHeight="1" x14ac:dyDescent="0.2">
      <c r="A5" s="276">
        <v>5</v>
      </c>
      <c r="B5" s="292" t="s">
        <v>775</v>
      </c>
      <c r="C5" s="283">
        <v>39326</v>
      </c>
    </row>
    <row r="6" spans="1:5" ht="24" customHeight="1" x14ac:dyDescent="0.2">
      <c r="A6" s="276">
        <v>6</v>
      </c>
      <c r="B6" s="292" t="s">
        <v>778</v>
      </c>
      <c r="C6" s="283">
        <v>39326</v>
      </c>
    </row>
    <row r="7" spans="1:5" ht="32.25" customHeight="1" x14ac:dyDescent="0.2">
      <c r="A7" s="276">
        <v>7</v>
      </c>
      <c r="B7" s="292" t="s">
        <v>777</v>
      </c>
      <c r="C7" s="283">
        <v>39326</v>
      </c>
    </row>
    <row r="8" spans="1:5" ht="24" customHeight="1" x14ac:dyDescent="0.2">
      <c r="A8" s="276">
        <v>8</v>
      </c>
      <c r="B8" s="292" t="s">
        <v>776</v>
      </c>
      <c r="C8" s="283">
        <v>39326</v>
      </c>
    </row>
    <row r="9" spans="1:5" ht="24" customHeight="1" x14ac:dyDescent="0.2">
      <c r="A9" s="276">
        <v>9</v>
      </c>
      <c r="B9" s="275" t="s">
        <v>783</v>
      </c>
      <c r="C9" s="283">
        <v>39326</v>
      </c>
    </row>
    <row r="10" spans="1:5" ht="24" customHeight="1" x14ac:dyDescent="0.2">
      <c r="A10" s="276">
        <v>10</v>
      </c>
      <c r="B10" s="503" t="s">
        <v>787</v>
      </c>
      <c r="C10" s="283">
        <v>40245</v>
      </c>
      <c r="D10" s="465" t="s">
        <v>791</v>
      </c>
      <c r="E10" s="344" t="s">
        <v>1108</v>
      </c>
    </row>
    <row r="11" spans="1:5" ht="24" customHeight="1" x14ac:dyDescent="0.2">
      <c r="A11" s="276">
        <v>11</v>
      </c>
      <c r="B11" s="503" t="s">
        <v>786</v>
      </c>
      <c r="C11" s="283">
        <v>40245</v>
      </c>
      <c r="D11" s="465" t="s">
        <v>791</v>
      </c>
      <c r="E11" s="344" t="s">
        <v>1108</v>
      </c>
    </row>
    <row r="12" spans="1:5" ht="24" customHeight="1" x14ac:dyDescent="0.2">
      <c r="A12" s="554">
        <v>12</v>
      </c>
      <c r="B12" s="466" t="s">
        <v>1111</v>
      </c>
      <c r="C12" s="283">
        <v>40245</v>
      </c>
      <c r="D12" s="465" t="s">
        <v>791</v>
      </c>
      <c r="E12" s="236" t="s">
        <v>1222</v>
      </c>
    </row>
    <row r="13" spans="1:5" ht="24" customHeight="1" x14ac:dyDescent="0.2">
      <c r="A13" s="554">
        <v>13</v>
      </c>
      <c r="B13" s="466" t="s">
        <v>785</v>
      </c>
      <c r="C13" s="283">
        <v>40245</v>
      </c>
      <c r="D13" s="276" t="s">
        <v>791</v>
      </c>
      <c r="E13" s="236" t="s">
        <v>1222</v>
      </c>
    </row>
    <row r="14" spans="1:5" ht="24" customHeight="1" x14ac:dyDescent="0.2">
      <c r="A14" s="276">
        <v>14</v>
      </c>
      <c r="B14" s="291" t="s">
        <v>1109</v>
      </c>
      <c r="C14" s="283">
        <v>40245</v>
      </c>
      <c r="D14" s="276" t="s">
        <v>791</v>
      </c>
    </row>
    <row r="15" spans="1:5" ht="24" customHeight="1" x14ac:dyDescent="0.2">
      <c r="A15" s="276">
        <v>15</v>
      </c>
      <c r="B15" s="503" t="s">
        <v>788</v>
      </c>
      <c r="C15" s="283">
        <v>40245</v>
      </c>
      <c r="D15" s="465" t="s">
        <v>791</v>
      </c>
      <c r="E15" s="344" t="s">
        <v>1108</v>
      </c>
    </row>
    <row r="16" spans="1:5" ht="24" customHeight="1" x14ac:dyDescent="0.2">
      <c r="A16" s="276">
        <v>16</v>
      </c>
      <c r="B16" s="291" t="s">
        <v>1110</v>
      </c>
      <c r="C16" s="283">
        <v>40245</v>
      </c>
      <c r="D16" s="276" t="s">
        <v>791</v>
      </c>
      <c r="E16" s="344" t="s">
        <v>1112</v>
      </c>
    </row>
    <row r="17" spans="1:4" ht="24" customHeight="1" x14ac:dyDescent="0.2">
      <c r="A17" s="276">
        <v>17</v>
      </c>
      <c r="B17" s="291" t="s">
        <v>782</v>
      </c>
      <c r="C17" s="283">
        <v>40245</v>
      </c>
      <c r="D17" s="276" t="s">
        <v>791</v>
      </c>
    </row>
    <row r="18" spans="1:4" ht="24" customHeight="1" x14ac:dyDescent="0.2">
      <c r="A18" s="276">
        <v>18</v>
      </c>
      <c r="B18" s="275" t="s">
        <v>784</v>
      </c>
      <c r="C18" s="283">
        <v>40245</v>
      </c>
    </row>
    <row r="19" spans="1:4" ht="24" customHeight="1" thickBot="1" x14ac:dyDescent="0.25">
      <c r="A19" s="277">
        <v>19</v>
      </c>
      <c r="B19" s="292" t="s">
        <v>779</v>
      </c>
      <c r="C19" s="284">
        <v>41275</v>
      </c>
    </row>
  </sheetData>
  <mergeCells count="1">
    <mergeCell ref="A1:C1"/>
  </mergeCells>
  <pageMargins left="0.70866141732283472" right="0.70866141732283472" top="0.74803149606299213" bottom="0.74803149606299213"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J23"/>
  <sheetViews>
    <sheetView tabSelected="1" zoomScale="90" zoomScaleNormal="90" workbookViewId="0">
      <pane xSplit="2" ySplit="4" topLeftCell="C5" activePane="bottomRight" state="frozen"/>
      <selection pane="topRight" activeCell="C1" sqref="C1"/>
      <selection pane="bottomLeft" activeCell="A5" sqref="A5"/>
      <selection pane="bottomRight" activeCell="C16" sqref="C16"/>
    </sheetView>
  </sheetViews>
  <sheetFormatPr defaultRowHeight="15.75" x14ac:dyDescent="0.2"/>
  <cols>
    <col min="1" max="1" width="9.140625" style="23" customWidth="1"/>
    <col min="2" max="2" width="77.85546875" style="48" customWidth="1"/>
    <col min="3" max="5" width="17.42578125" style="18" customWidth="1"/>
    <col min="6" max="6" width="12.42578125" style="18" customWidth="1"/>
    <col min="7" max="16384" width="9.140625" style="18"/>
  </cols>
  <sheetData>
    <row r="1" spans="1:10" s="17" customFormat="1" ht="87" customHeight="1" thickBot="1" x14ac:dyDescent="0.25">
      <c r="A1" s="755" t="s">
        <v>991</v>
      </c>
      <c r="B1" s="756"/>
      <c r="C1" s="756"/>
      <c r="D1" s="756"/>
      <c r="E1" s="757"/>
    </row>
    <row r="2" spans="1:10" s="17" customFormat="1" ht="35.1" customHeight="1" x14ac:dyDescent="0.2">
      <c r="A2" s="758" t="s">
        <v>1227</v>
      </c>
      <c r="B2" s="759"/>
      <c r="C2" s="759"/>
      <c r="D2" s="759"/>
      <c r="E2" s="760"/>
    </row>
    <row r="3" spans="1:10" ht="43.5" customHeight="1" x14ac:dyDescent="0.2">
      <c r="A3" s="365" t="s">
        <v>180</v>
      </c>
      <c r="B3" s="367" t="s">
        <v>179</v>
      </c>
      <c r="C3" s="366" t="s">
        <v>275</v>
      </c>
      <c r="D3" s="366" t="s">
        <v>276</v>
      </c>
      <c r="E3" s="33" t="s">
        <v>202</v>
      </c>
    </row>
    <row r="4" spans="1:10" ht="17.25" customHeight="1" x14ac:dyDescent="0.2">
      <c r="A4" s="29"/>
      <c r="B4" s="300"/>
      <c r="C4" s="36" t="s">
        <v>257</v>
      </c>
      <c r="D4" s="36" t="s">
        <v>258</v>
      </c>
      <c r="E4" s="37" t="s">
        <v>29</v>
      </c>
    </row>
    <row r="5" spans="1:10" x14ac:dyDescent="0.2">
      <c r="A5" s="29">
        <v>1</v>
      </c>
      <c r="B5" s="300" t="s">
        <v>330</v>
      </c>
      <c r="C5" s="599">
        <f>C6</f>
        <v>8705504.1400000006</v>
      </c>
      <c r="D5" s="599">
        <f>D6</f>
        <v>250000</v>
      </c>
      <c r="E5" s="600">
        <f t="shared" ref="E5:E6" si="0">SUM(C5:D5)</f>
        <v>8955504.1400000006</v>
      </c>
      <c r="F5" s="476"/>
    </row>
    <row r="6" spans="1:10" x14ac:dyDescent="0.2">
      <c r="A6" s="29">
        <f>A5+1</f>
        <v>2</v>
      </c>
      <c r="B6" s="26" t="s">
        <v>241</v>
      </c>
      <c r="C6" s="601">
        <v>8705504.1400000006</v>
      </c>
      <c r="D6" s="602">
        <v>250000</v>
      </c>
      <c r="E6" s="600">
        <f t="shared" si="0"/>
        <v>8955504.1400000006</v>
      </c>
      <c r="F6" s="478" t="s">
        <v>1215</v>
      </c>
      <c r="G6" s="483"/>
      <c r="H6" s="483"/>
      <c r="I6" s="483"/>
      <c r="J6" s="483"/>
    </row>
    <row r="7" spans="1:10" ht="15.75" customHeight="1" x14ac:dyDescent="0.2">
      <c r="A7" s="29">
        <f>A6+1</f>
        <v>3</v>
      </c>
      <c r="B7" s="300" t="s">
        <v>331</v>
      </c>
      <c r="C7" s="599">
        <f>SUM(C8:C12)</f>
        <v>3700351</v>
      </c>
      <c r="D7" s="599">
        <f>SUM(D8:D12)</f>
        <v>0</v>
      </c>
      <c r="E7" s="600">
        <f>SUM(C7:D7)</f>
        <v>3700351</v>
      </c>
    </row>
    <row r="8" spans="1:10" x14ac:dyDescent="0.2">
      <c r="A8" s="29">
        <f t="shared" ref="A8:A19" si="1">A7+1</f>
        <v>4</v>
      </c>
      <c r="B8" s="26" t="s">
        <v>242</v>
      </c>
      <c r="C8" s="601">
        <v>3349022</v>
      </c>
      <c r="D8" s="603" t="s">
        <v>285</v>
      </c>
      <c r="E8" s="600">
        <f t="shared" ref="E8:E19" si="2">SUM(C8:D8)</f>
        <v>3349022</v>
      </c>
    </row>
    <row r="9" spans="1:10" x14ac:dyDescent="0.2">
      <c r="A9" s="29">
        <f t="shared" si="1"/>
        <v>5</v>
      </c>
      <c r="B9" s="26" t="s">
        <v>243</v>
      </c>
      <c r="C9" s="601">
        <v>274657</v>
      </c>
      <c r="D9" s="603" t="s">
        <v>285</v>
      </c>
      <c r="E9" s="600">
        <f t="shared" si="2"/>
        <v>274657</v>
      </c>
    </row>
    <row r="10" spans="1:10" x14ac:dyDescent="0.2">
      <c r="A10" s="29">
        <f t="shared" si="1"/>
        <v>6</v>
      </c>
      <c r="B10" s="26" t="s">
        <v>244</v>
      </c>
      <c r="C10" s="603" t="s">
        <v>285</v>
      </c>
      <c r="D10" s="603" t="s">
        <v>285</v>
      </c>
      <c r="E10" s="600">
        <f t="shared" si="2"/>
        <v>0</v>
      </c>
    </row>
    <row r="11" spans="1:10" x14ac:dyDescent="0.2">
      <c r="A11" s="29">
        <f t="shared" si="1"/>
        <v>7</v>
      </c>
      <c r="B11" s="26" t="s">
        <v>245</v>
      </c>
      <c r="C11" s="603" t="s">
        <v>285</v>
      </c>
      <c r="D11" s="603" t="s">
        <v>285</v>
      </c>
      <c r="E11" s="600">
        <f t="shared" si="2"/>
        <v>0</v>
      </c>
    </row>
    <row r="12" spans="1:10" x14ac:dyDescent="0.2">
      <c r="A12" s="29">
        <f t="shared" si="1"/>
        <v>8</v>
      </c>
      <c r="B12" s="26" t="s">
        <v>133</v>
      </c>
      <c r="C12" s="601">
        <v>76672</v>
      </c>
      <c r="D12" s="603" t="s">
        <v>285</v>
      </c>
      <c r="E12" s="600">
        <f t="shared" si="2"/>
        <v>76672</v>
      </c>
    </row>
    <row r="13" spans="1:10" ht="15.75" customHeight="1" x14ac:dyDescent="0.2">
      <c r="A13" s="29">
        <f t="shared" si="1"/>
        <v>9</v>
      </c>
      <c r="B13" s="300" t="s">
        <v>332</v>
      </c>
      <c r="C13" s="599">
        <f>C14</f>
        <v>30000</v>
      </c>
      <c r="D13" s="599">
        <f>D14</f>
        <v>0</v>
      </c>
      <c r="E13" s="600">
        <f t="shared" si="2"/>
        <v>30000</v>
      </c>
    </row>
    <row r="14" spans="1:10" x14ac:dyDescent="0.2">
      <c r="A14" s="29">
        <f t="shared" si="1"/>
        <v>10</v>
      </c>
      <c r="B14" s="26" t="s">
        <v>134</v>
      </c>
      <c r="C14" s="601">
        <v>30000</v>
      </c>
      <c r="D14" s="601">
        <v>0</v>
      </c>
      <c r="E14" s="600">
        <f t="shared" si="2"/>
        <v>30000</v>
      </c>
    </row>
    <row r="15" spans="1:10" x14ac:dyDescent="0.2">
      <c r="A15" s="29">
        <f t="shared" si="1"/>
        <v>11</v>
      </c>
      <c r="B15" s="300" t="s">
        <v>333</v>
      </c>
      <c r="C15" s="599">
        <f>SUM(C16:C18)</f>
        <v>813225.02</v>
      </c>
      <c r="D15" s="599">
        <f>SUM(D16:D18)</f>
        <v>0</v>
      </c>
      <c r="E15" s="600">
        <f t="shared" si="2"/>
        <v>813225.02</v>
      </c>
    </row>
    <row r="16" spans="1:10" x14ac:dyDescent="0.2">
      <c r="A16" s="29">
        <f t="shared" si="1"/>
        <v>12</v>
      </c>
      <c r="B16" s="26" t="s">
        <v>135</v>
      </c>
      <c r="C16" s="601">
        <v>301362</v>
      </c>
      <c r="D16" s="603" t="s">
        <v>285</v>
      </c>
      <c r="E16" s="600">
        <f t="shared" si="2"/>
        <v>301362</v>
      </c>
    </row>
    <row r="17" spans="1:5" x14ac:dyDescent="0.2">
      <c r="A17" s="29">
        <f t="shared" si="1"/>
        <v>13</v>
      </c>
      <c r="B17" s="26" t="s">
        <v>136</v>
      </c>
      <c r="C17" s="601">
        <v>233150</v>
      </c>
      <c r="D17" s="603" t="s">
        <v>285</v>
      </c>
      <c r="E17" s="600">
        <f t="shared" si="2"/>
        <v>233150</v>
      </c>
    </row>
    <row r="18" spans="1:5" x14ac:dyDescent="0.2">
      <c r="A18" s="29">
        <f t="shared" si="1"/>
        <v>14</v>
      </c>
      <c r="B18" s="26" t="s">
        <v>137</v>
      </c>
      <c r="C18" s="601">
        <v>278713.02</v>
      </c>
      <c r="D18" s="603" t="s">
        <v>285</v>
      </c>
      <c r="E18" s="600">
        <f t="shared" si="2"/>
        <v>278713.02</v>
      </c>
    </row>
    <row r="19" spans="1:5" ht="16.5" thickBot="1" x14ac:dyDescent="0.25">
      <c r="A19" s="30">
        <f t="shared" si="1"/>
        <v>15</v>
      </c>
      <c r="B19" s="46" t="s">
        <v>334</v>
      </c>
      <c r="C19" s="604">
        <f>C5+C7+C13+C15</f>
        <v>13249080.16</v>
      </c>
      <c r="D19" s="604">
        <f>D5+D7+D13+D15</f>
        <v>250000</v>
      </c>
      <c r="E19" s="605">
        <f t="shared" si="2"/>
        <v>13499080.16</v>
      </c>
    </row>
    <row r="20" spans="1:5" x14ac:dyDescent="0.2">
      <c r="A20" s="19"/>
      <c r="B20" s="47"/>
      <c r="C20" s="21"/>
      <c r="D20" s="21"/>
    </row>
    <row r="21" spans="1:5" x14ac:dyDescent="0.2">
      <c r="A21" s="22"/>
      <c r="B21" s="117"/>
    </row>
    <row r="23" spans="1:5" x14ac:dyDescent="0.2">
      <c r="B23" s="48" t="s">
        <v>147</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G42"/>
  <sheetViews>
    <sheetView workbookViewId="0">
      <pane xSplit="2" ySplit="4" topLeftCell="C5" activePane="bottomRight" state="frozen"/>
      <selection pane="topRight" activeCell="C1" sqref="C1"/>
      <selection pane="bottomLeft" activeCell="A5" sqref="A5"/>
      <selection pane="bottomRight" activeCell="G37" sqref="G37"/>
    </sheetView>
  </sheetViews>
  <sheetFormatPr defaultRowHeight="15.75" x14ac:dyDescent="0.25"/>
  <cols>
    <col min="1" max="1" width="10.140625" style="3" customWidth="1"/>
    <col min="2" max="2" width="83" style="52" customWidth="1"/>
    <col min="3" max="3" width="15.42578125" style="1" customWidth="1"/>
    <col min="4" max="4" width="14.28515625" style="1" customWidth="1"/>
    <col min="5" max="5" width="14.7109375" style="1" customWidth="1"/>
    <col min="6" max="16384" width="9.140625" style="1"/>
  </cols>
  <sheetData>
    <row r="1" spans="1:7" ht="50.1" customHeight="1" thickBot="1" x14ac:dyDescent="0.3">
      <c r="A1" s="761" t="s">
        <v>992</v>
      </c>
      <c r="B1" s="762"/>
      <c r="C1" s="762"/>
      <c r="D1" s="762"/>
      <c r="E1" s="763"/>
      <c r="F1" s="7"/>
      <c r="G1" s="7"/>
    </row>
    <row r="2" spans="1:7" s="17" customFormat="1" ht="38.25" customHeight="1" x14ac:dyDescent="0.2">
      <c r="A2" s="764" t="s">
        <v>1230</v>
      </c>
      <c r="B2" s="765"/>
      <c r="C2" s="765"/>
      <c r="D2" s="765"/>
      <c r="E2" s="766"/>
    </row>
    <row r="3" spans="1:7" s="10" customFormat="1" ht="35.25" customHeight="1" x14ac:dyDescent="0.25">
      <c r="A3" s="299" t="s">
        <v>180</v>
      </c>
      <c r="B3" s="309" t="s">
        <v>299</v>
      </c>
      <c r="C3" s="301" t="s">
        <v>275</v>
      </c>
      <c r="D3" s="301" t="s">
        <v>276</v>
      </c>
      <c r="E3" s="33" t="s">
        <v>202</v>
      </c>
    </row>
    <row r="4" spans="1:7" s="18" customFormat="1" ht="17.25" customHeight="1" x14ac:dyDescent="0.2">
      <c r="A4" s="29"/>
      <c r="B4" s="300"/>
      <c r="C4" s="36" t="s">
        <v>257</v>
      </c>
      <c r="D4" s="36" t="s">
        <v>258</v>
      </c>
      <c r="E4" s="37" t="s">
        <v>29</v>
      </c>
    </row>
    <row r="5" spans="1:7" ht="31.5" x14ac:dyDescent="0.25">
      <c r="A5" s="31">
        <v>1</v>
      </c>
      <c r="B5" s="49" t="s">
        <v>731</v>
      </c>
      <c r="C5" s="55">
        <f>SUM(C6:C13)</f>
        <v>197332.86</v>
      </c>
      <c r="D5" s="55">
        <f>SUM(D6:D7)</f>
        <v>0</v>
      </c>
      <c r="E5" s="606">
        <f>C5+D5</f>
        <v>197332.86</v>
      </c>
      <c r="F5" s="187"/>
    </row>
    <row r="6" spans="1:7" ht="31.5" x14ac:dyDescent="0.25">
      <c r="A6" s="31" t="s">
        <v>289</v>
      </c>
      <c r="B6" s="574" t="s">
        <v>1244</v>
      </c>
      <c r="C6" s="601">
        <v>14965</v>
      </c>
      <c r="D6" s="601">
        <v>0</v>
      </c>
      <c r="E6" s="606">
        <f t="shared" ref="E6:E40" si="0">C6+D6</f>
        <v>14965</v>
      </c>
    </row>
    <row r="7" spans="1:7" ht="31.5" x14ac:dyDescent="0.25">
      <c r="A7" s="31" t="s">
        <v>355</v>
      </c>
      <c r="B7" s="574" t="s">
        <v>1245</v>
      </c>
      <c r="C7" s="601">
        <v>6935</v>
      </c>
      <c r="D7" s="601">
        <v>0</v>
      </c>
      <c r="E7" s="606">
        <f t="shared" si="0"/>
        <v>6935</v>
      </c>
    </row>
    <row r="8" spans="1:7" ht="31.5" x14ac:dyDescent="0.25">
      <c r="A8" s="31" t="s">
        <v>1274</v>
      </c>
      <c r="B8" s="574" t="s">
        <v>1246</v>
      </c>
      <c r="C8" s="601">
        <v>8791</v>
      </c>
      <c r="D8" s="601">
        <v>0</v>
      </c>
      <c r="E8" s="606">
        <f t="shared" si="0"/>
        <v>8791</v>
      </c>
    </row>
    <row r="9" spans="1:7" s="570" customFormat="1" ht="31.5" x14ac:dyDescent="0.25">
      <c r="A9" s="573" t="s">
        <v>1275</v>
      </c>
      <c r="B9" s="586" t="s">
        <v>1256</v>
      </c>
      <c r="C9" s="601">
        <v>13749</v>
      </c>
      <c r="D9" s="601">
        <v>0</v>
      </c>
      <c r="E9" s="606">
        <f t="shared" si="0"/>
        <v>13749</v>
      </c>
    </row>
    <row r="10" spans="1:7" ht="31.5" x14ac:dyDescent="0.25">
      <c r="A10" s="31" t="s">
        <v>1276</v>
      </c>
      <c r="B10" s="563" t="s">
        <v>1233</v>
      </c>
      <c r="C10" s="601">
        <v>64612.55</v>
      </c>
      <c r="D10" s="601">
        <v>0</v>
      </c>
      <c r="E10" s="606">
        <f t="shared" si="0"/>
        <v>64612.55</v>
      </c>
    </row>
    <row r="11" spans="1:7" s="579" customFormat="1" x14ac:dyDescent="0.25">
      <c r="A11" s="580" t="s">
        <v>1277</v>
      </c>
      <c r="B11" s="572" t="s">
        <v>1242</v>
      </c>
      <c r="C11" s="601">
        <v>2780.31</v>
      </c>
      <c r="D11" s="601"/>
      <c r="E11" s="606">
        <f t="shared" si="0"/>
        <v>2780.31</v>
      </c>
    </row>
    <row r="12" spans="1:7" ht="31.5" x14ac:dyDescent="0.25">
      <c r="A12" s="31" t="s">
        <v>1278</v>
      </c>
      <c r="B12" s="571" t="s">
        <v>1243</v>
      </c>
      <c r="C12" s="601">
        <v>84000</v>
      </c>
      <c r="D12" s="601">
        <v>0</v>
      </c>
      <c r="E12" s="606">
        <f t="shared" si="0"/>
        <v>84000</v>
      </c>
    </row>
    <row r="13" spans="1:7" ht="31.5" x14ac:dyDescent="0.25">
      <c r="A13" s="31" t="s">
        <v>1279</v>
      </c>
      <c r="B13" s="595" t="s">
        <v>1273</v>
      </c>
      <c r="C13" s="601">
        <v>1500</v>
      </c>
      <c r="D13" s="601">
        <v>0</v>
      </c>
      <c r="E13" s="606">
        <f t="shared" si="0"/>
        <v>1500</v>
      </c>
    </row>
    <row r="14" spans="1:7" x14ac:dyDescent="0.25">
      <c r="A14" s="31"/>
      <c r="B14" s="50"/>
      <c r="C14" s="601"/>
      <c r="D14" s="601"/>
      <c r="E14" s="606">
        <f t="shared" si="0"/>
        <v>0</v>
      </c>
    </row>
    <row r="15" spans="1:7" x14ac:dyDescent="0.25">
      <c r="A15" s="31">
        <v>2</v>
      </c>
      <c r="B15" s="49" t="s">
        <v>70</v>
      </c>
      <c r="C15" s="55">
        <f>SUM(C16:C17)</f>
        <v>800</v>
      </c>
      <c r="D15" s="55">
        <f>SUM(D16:D17)</f>
        <v>0</v>
      </c>
      <c r="E15" s="606">
        <f t="shared" si="0"/>
        <v>800</v>
      </c>
    </row>
    <row r="16" spans="1:7" ht="31.5" x14ac:dyDescent="0.25">
      <c r="A16" s="31" t="s">
        <v>290</v>
      </c>
      <c r="B16" s="586" t="s">
        <v>1249</v>
      </c>
      <c r="C16" s="601">
        <v>300</v>
      </c>
      <c r="D16" s="601">
        <v>0</v>
      </c>
      <c r="E16" s="606">
        <f t="shared" si="0"/>
        <v>300</v>
      </c>
    </row>
    <row r="17" spans="1:5" ht="31.5" x14ac:dyDescent="0.25">
      <c r="A17" s="31" t="s">
        <v>356</v>
      </c>
      <c r="B17" s="586" t="s">
        <v>1280</v>
      </c>
      <c r="C17" s="601">
        <v>500</v>
      </c>
      <c r="D17" s="601">
        <v>0</v>
      </c>
      <c r="E17" s="606">
        <f t="shared" si="0"/>
        <v>500</v>
      </c>
    </row>
    <row r="18" spans="1:5" x14ac:dyDescent="0.25">
      <c r="A18" s="31"/>
      <c r="B18" s="50"/>
      <c r="C18" s="601"/>
      <c r="D18" s="601"/>
      <c r="E18" s="606">
        <f t="shared" si="0"/>
        <v>0</v>
      </c>
    </row>
    <row r="19" spans="1:5" x14ac:dyDescent="0.25">
      <c r="A19" s="31">
        <v>3</v>
      </c>
      <c r="B19" s="49" t="s">
        <v>237</v>
      </c>
      <c r="C19" s="55">
        <f>SUM(C20:C27)</f>
        <v>24534.58</v>
      </c>
      <c r="D19" s="55">
        <f>SUM(D20:D26)</f>
        <v>0</v>
      </c>
      <c r="E19" s="606">
        <f t="shared" si="0"/>
        <v>24534.58</v>
      </c>
    </row>
    <row r="20" spans="1:5" x14ac:dyDescent="0.25">
      <c r="A20" s="31" t="s">
        <v>291</v>
      </c>
      <c r="B20" s="575" t="s">
        <v>1247</v>
      </c>
      <c r="C20" s="601">
        <v>500</v>
      </c>
      <c r="D20" s="601">
        <v>0</v>
      </c>
      <c r="E20" s="606">
        <f t="shared" si="0"/>
        <v>500</v>
      </c>
    </row>
    <row r="21" spans="1:5" s="577" customFormat="1" ht="31.5" x14ac:dyDescent="0.25">
      <c r="A21" s="578" t="s">
        <v>357</v>
      </c>
      <c r="B21" s="581" t="s">
        <v>1250</v>
      </c>
      <c r="C21" s="601">
        <v>4500</v>
      </c>
      <c r="D21" s="601">
        <v>0</v>
      </c>
      <c r="E21" s="606">
        <f t="shared" si="0"/>
        <v>4500</v>
      </c>
    </row>
    <row r="22" spans="1:5" s="577" customFormat="1" ht="31.5" x14ac:dyDescent="0.25">
      <c r="A22" s="578" t="s">
        <v>1282</v>
      </c>
      <c r="B22" s="581" t="s">
        <v>1251</v>
      </c>
      <c r="C22" s="601">
        <v>5000</v>
      </c>
      <c r="D22" s="601">
        <v>0</v>
      </c>
      <c r="E22" s="606">
        <f t="shared" si="0"/>
        <v>5000</v>
      </c>
    </row>
    <row r="23" spans="1:5" s="577" customFormat="1" ht="31.5" x14ac:dyDescent="0.25">
      <c r="A23" s="578" t="s">
        <v>1283</v>
      </c>
      <c r="B23" s="581" t="s">
        <v>1234</v>
      </c>
      <c r="C23" s="601">
        <v>585</v>
      </c>
      <c r="D23" s="601">
        <v>0</v>
      </c>
      <c r="E23" s="606">
        <f t="shared" si="0"/>
        <v>585</v>
      </c>
    </row>
    <row r="24" spans="1:5" s="577" customFormat="1" x14ac:dyDescent="0.25">
      <c r="A24" s="578" t="s">
        <v>1284</v>
      </c>
      <c r="B24" s="586" t="s">
        <v>1292</v>
      </c>
      <c r="C24" s="601">
        <v>1524.58</v>
      </c>
      <c r="D24" s="601">
        <v>0</v>
      </c>
      <c r="E24" s="606">
        <f t="shared" si="0"/>
        <v>1524.58</v>
      </c>
    </row>
    <row r="25" spans="1:5" s="577" customFormat="1" x14ac:dyDescent="0.25">
      <c r="A25" s="578" t="s">
        <v>1285</v>
      </c>
      <c r="B25" s="596" t="s">
        <v>1281</v>
      </c>
      <c r="C25" s="601">
        <v>12225</v>
      </c>
      <c r="D25" s="601">
        <v>0</v>
      </c>
      <c r="E25" s="606">
        <f t="shared" si="0"/>
        <v>12225</v>
      </c>
    </row>
    <row r="26" spans="1:5" ht="31.5" x14ac:dyDescent="0.25">
      <c r="A26" s="31" t="s">
        <v>1286</v>
      </c>
      <c r="B26" s="596" t="s">
        <v>1288</v>
      </c>
      <c r="C26" s="601">
        <v>200</v>
      </c>
      <c r="D26" s="601">
        <v>0</v>
      </c>
      <c r="E26" s="606">
        <f t="shared" si="0"/>
        <v>200</v>
      </c>
    </row>
    <row r="27" spans="1:5" x14ac:dyDescent="0.25">
      <c r="A27" s="31"/>
      <c r="B27" s="50"/>
      <c r="C27" s="601"/>
      <c r="D27" s="601"/>
      <c r="E27" s="606">
        <f t="shared" si="0"/>
        <v>0</v>
      </c>
    </row>
    <row r="28" spans="1:5" x14ac:dyDescent="0.25">
      <c r="A28" s="31">
        <v>4</v>
      </c>
      <c r="B28" s="49" t="s">
        <v>238</v>
      </c>
      <c r="C28" s="55">
        <f>SUM(C29:C39)</f>
        <v>604969.98</v>
      </c>
      <c r="D28" s="55">
        <f>SUM(D29:D33)</f>
        <v>0</v>
      </c>
      <c r="E28" s="606">
        <f t="shared" si="0"/>
        <v>604969.98</v>
      </c>
    </row>
    <row r="29" spans="1:5" x14ac:dyDescent="0.25">
      <c r="A29" s="31" t="s">
        <v>220</v>
      </c>
      <c r="B29" s="576" t="s">
        <v>1248</v>
      </c>
      <c r="C29" s="607">
        <v>9789.2000000000007</v>
      </c>
      <c r="D29" s="607">
        <v>0</v>
      </c>
      <c r="E29" s="606">
        <f t="shared" si="0"/>
        <v>9789.2000000000007</v>
      </c>
    </row>
    <row r="30" spans="1:5" s="579" customFormat="1" x14ac:dyDescent="0.25">
      <c r="A30" s="580"/>
      <c r="B30" s="582" t="s">
        <v>1252</v>
      </c>
      <c r="C30" s="607">
        <v>11558</v>
      </c>
      <c r="D30" s="607">
        <v>0</v>
      </c>
      <c r="E30" s="606">
        <f t="shared" si="0"/>
        <v>11558</v>
      </c>
    </row>
    <row r="31" spans="1:5" s="579" customFormat="1" ht="47.25" x14ac:dyDescent="0.25">
      <c r="A31" s="580"/>
      <c r="B31" s="582" t="s">
        <v>1253</v>
      </c>
      <c r="C31" s="607">
        <v>9857.0499999999993</v>
      </c>
      <c r="D31" s="607">
        <v>0</v>
      </c>
      <c r="E31" s="606">
        <f t="shared" si="0"/>
        <v>9857.0499999999993</v>
      </c>
    </row>
    <row r="32" spans="1:5" s="579" customFormat="1" ht="31.5" x14ac:dyDescent="0.25">
      <c r="A32" s="580"/>
      <c r="B32" s="582" t="s">
        <v>1254</v>
      </c>
      <c r="C32" s="607">
        <v>8472</v>
      </c>
      <c r="D32" s="607">
        <v>0</v>
      </c>
      <c r="E32" s="606">
        <f t="shared" si="0"/>
        <v>8472</v>
      </c>
    </row>
    <row r="33" spans="1:5" s="579" customFormat="1" ht="31.5" x14ac:dyDescent="0.25">
      <c r="A33" s="580"/>
      <c r="B33" s="582" t="s">
        <v>1255</v>
      </c>
      <c r="C33" s="601">
        <v>10083.68</v>
      </c>
      <c r="D33" s="607">
        <v>0</v>
      </c>
      <c r="E33" s="606">
        <f t="shared" si="0"/>
        <v>10083.68</v>
      </c>
    </row>
    <row r="34" spans="1:5" ht="47.25" x14ac:dyDescent="0.25">
      <c r="A34" s="31"/>
      <c r="B34" s="565" t="s">
        <v>1235</v>
      </c>
      <c r="C34" s="607">
        <v>35876.5</v>
      </c>
      <c r="D34" s="607">
        <v>0</v>
      </c>
      <c r="E34" s="606">
        <f t="shared" si="0"/>
        <v>35876.5</v>
      </c>
    </row>
    <row r="35" spans="1:5" ht="47.25" x14ac:dyDescent="0.25">
      <c r="A35" s="31"/>
      <c r="B35" s="565" t="s">
        <v>1236</v>
      </c>
      <c r="C35" s="607">
        <v>13497.6</v>
      </c>
      <c r="D35" s="607">
        <v>0</v>
      </c>
      <c r="E35" s="606">
        <f t="shared" si="0"/>
        <v>13497.6</v>
      </c>
    </row>
    <row r="36" spans="1:5" ht="31.5" x14ac:dyDescent="0.25">
      <c r="A36" s="31"/>
      <c r="B36" s="565" t="s">
        <v>1237</v>
      </c>
      <c r="C36" s="607">
        <v>35313.620000000003</v>
      </c>
      <c r="D36" s="607">
        <v>0</v>
      </c>
      <c r="E36" s="606">
        <f t="shared" si="0"/>
        <v>35313.620000000003</v>
      </c>
    </row>
    <row r="37" spans="1:5" ht="31.5" x14ac:dyDescent="0.25">
      <c r="A37" s="31"/>
      <c r="B37" s="565" t="s">
        <v>1238</v>
      </c>
      <c r="C37" s="607">
        <v>141133.32999999999</v>
      </c>
      <c r="D37" s="607">
        <v>0</v>
      </c>
      <c r="E37" s="606">
        <f t="shared" si="0"/>
        <v>141133.32999999999</v>
      </c>
    </row>
    <row r="38" spans="1:5" s="579" customFormat="1" x14ac:dyDescent="0.25">
      <c r="A38" s="580"/>
      <c r="B38" s="595" t="s">
        <v>1287</v>
      </c>
      <c r="C38" s="607">
        <v>329389</v>
      </c>
      <c r="D38" s="607">
        <v>0</v>
      </c>
      <c r="E38" s="606">
        <f t="shared" si="0"/>
        <v>329389</v>
      </c>
    </row>
    <row r="39" spans="1:5" x14ac:dyDescent="0.25">
      <c r="A39" s="31"/>
      <c r="B39" s="50"/>
      <c r="C39" s="601"/>
      <c r="D39" s="601"/>
      <c r="E39" s="606">
        <f t="shared" si="0"/>
        <v>0</v>
      </c>
    </row>
    <row r="40" spans="1:5" ht="16.5" thickBot="1" x14ac:dyDescent="0.3">
      <c r="A40" s="32">
        <v>5</v>
      </c>
      <c r="B40" s="51" t="s">
        <v>277</v>
      </c>
      <c r="C40" s="608">
        <f>C5+C15+C19+C28</f>
        <v>827637.41999999993</v>
      </c>
      <c r="D40" s="608">
        <f>D5+D15+D19+D28</f>
        <v>0</v>
      </c>
      <c r="E40" s="609">
        <f t="shared" si="0"/>
        <v>827637.41999999993</v>
      </c>
    </row>
    <row r="42" spans="1:5" s="196" customFormat="1" x14ac:dyDescent="0.25">
      <c r="A42" s="194"/>
      <c r="B42" s="195" t="s">
        <v>732</v>
      </c>
    </row>
  </sheetData>
  <mergeCells count="2">
    <mergeCell ref="A1:E1"/>
    <mergeCell ref="A2:E2"/>
  </mergeCells>
  <phoneticPr fontId="0" type="noConversion"/>
  <printOptions gridLines="1"/>
  <pageMargins left="0.74803149606299213" right="0.74803149606299213" top="0.98425196850393704" bottom="0.19685039370078741" header="0.51181102362204722" footer="0.51181102362204722"/>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I77"/>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I31" sqref="I31"/>
    </sheetView>
  </sheetViews>
  <sheetFormatPr defaultRowHeight="15.75" x14ac:dyDescent="0.25"/>
  <cols>
    <col min="1" max="1" width="7.85546875" style="3" customWidth="1"/>
    <col min="2" max="2" width="82.140625" style="126" customWidth="1"/>
    <col min="3" max="3" width="16.42578125" style="127" customWidth="1"/>
    <col min="4" max="4" width="16.5703125" style="127" customWidth="1"/>
    <col min="5" max="5" width="16.42578125" style="127" customWidth="1"/>
    <col min="6" max="6" width="19.140625" style="127" customWidth="1"/>
    <col min="7" max="7" width="16.85546875" style="127" customWidth="1"/>
    <col min="8" max="8" width="20.140625" style="127" customWidth="1"/>
    <col min="9" max="9" width="21.42578125" style="1" bestFit="1" customWidth="1"/>
    <col min="10" max="17" width="9.140625" style="1"/>
    <col min="18" max="18" width="6.28515625" style="1" customWidth="1"/>
    <col min="19" max="16384" width="9.140625" style="1"/>
  </cols>
  <sheetData>
    <row r="1" spans="1:9" ht="35.1" customHeight="1" thickBot="1" x14ac:dyDescent="0.3">
      <c r="A1" s="773" t="s">
        <v>993</v>
      </c>
      <c r="B1" s="774"/>
      <c r="C1" s="774"/>
      <c r="D1" s="774"/>
      <c r="E1" s="774"/>
      <c r="F1" s="774"/>
      <c r="G1" s="774"/>
      <c r="H1" s="775"/>
      <c r="I1" s="187" t="s">
        <v>972</v>
      </c>
    </row>
    <row r="2" spans="1:9" ht="31.9" customHeight="1" x14ac:dyDescent="0.25">
      <c r="A2" s="758" t="s">
        <v>1230</v>
      </c>
      <c r="B2" s="759"/>
      <c r="C2" s="759"/>
      <c r="D2" s="759"/>
      <c r="E2" s="759"/>
      <c r="F2" s="759"/>
      <c r="G2" s="759"/>
      <c r="H2" s="760"/>
    </row>
    <row r="3" spans="1:9" ht="24" customHeight="1" x14ac:dyDescent="0.25">
      <c r="A3" s="776" t="s">
        <v>180</v>
      </c>
      <c r="B3" s="777" t="s">
        <v>299</v>
      </c>
      <c r="C3" s="779">
        <v>2018</v>
      </c>
      <c r="D3" s="780"/>
      <c r="E3" s="779">
        <v>2019</v>
      </c>
      <c r="F3" s="780"/>
      <c r="G3" s="779" t="s">
        <v>994</v>
      </c>
      <c r="H3" s="781"/>
    </row>
    <row r="4" spans="1:9" s="10" customFormat="1" ht="31.5" x14ac:dyDescent="0.25">
      <c r="A4" s="776"/>
      <c r="B4" s="778"/>
      <c r="C4" s="347" t="s">
        <v>300</v>
      </c>
      <c r="D4" s="347" t="s">
        <v>301</v>
      </c>
      <c r="E4" s="347" t="s">
        <v>300</v>
      </c>
      <c r="F4" s="347" t="s">
        <v>301</v>
      </c>
      <c r="G4" s="347" t="s">
        <v>300</v>
      </c>
      <c r="H4" s="348" t="s">
        <v>301</v>
      </c>
      <c r="I4" s="1"/>
    </row>
    <row r="5" spans="1:9" s="10" customFormat="1" x14ac:dyDescent="0.25">
      <c r="A5" s="346"/>
      <c r="B5" s="300"/>
      <c r="C5" s="347" t="s">
        <v>257</v>
      </c>
      <c r="D5" s="347" t="s">
        <v>258</v>
      </c>
      <c r="E5" s="347" t="s">
        <v>259</v>
      </c>
      <c r="F5" s="347" t="s">
        <v>266</v>
      </c>
      <c r="G5" s="347" t="s">
        <v>30</v>
      </c>
      <c r="H5" s="348" t="s">
        <v>31</v>
      </c>
      <c r="I5" s="419"/>
    </row>
    <row r="6" spans="1:9" x14ac:dyDescent="0.25">
      <c r="A6" s="31">
        <v>1</v>
      </c>
      <c r="B6" s="57" t="s">
        <v>234</v>
      </c>
      <c r="C6" s="55">
        <f>SUM(C7:C10)</f>
        <v>0</v>
      </c>
      <c r="D6" s="55">
        <f t="shared" ref="D6:F6" si="0">SUM(D7:D10)</f>
        <v>0</v>
      </c>
      <c r="E6" s="55">
        <f t="shared" si="0"/>
        <v>0</v>
      </c>
      <c r="F6" s="55">
        <f t="shared" si="0"/>
        <v>0</v>
      </c>
      <c r="G6" s="610">
        <f>E6-C6</f>
        <v>0</v>
      </c>
      <c r="H6" s="611">
        <f t="shared" ref="G6:H70" si="1">F6-D6</f>
        <v>0</v>
      </c>
    </row>
    <row r="7" spans="1:9" x14ac:dyDescent="0.25">
      <c r="A7" s="31">
        <f>A6+1</f>
        <v>2</v>
      </c>
      <c r="B7" s="271" t="s">
        <v>249</v>
      </c>
      <c r="C7" s="612">
        <v>0</v>
      </c>
      <c r="D7" s="612">
        <v>0</v>
      </c>
      <c r="E7" s="612">
        <v>0</v>
      </c>
      <c r="F7" s="612">
        <v>0</v>
      </c>
      <c r="G7" s="610">
        <f t="shared" si="1"/>
        <v>0</v>
      </c>
      <c r="H7" s="611">
        <f t="shared" si="1"/>
        <v>0</v>
      </c>
      <c r="I7" s="349"/>
    </row>
    <row r="8" spans="1:9" x14ac:dyDescent="0.25">
      <c r="A8" s="31">
        <f t="shared" ref="A8:A70" si="2">A7+1</f>
        <v>3</v>
      </c>
      <c r="B8" s="271" t="s">
        <v>273</v>
      </c>
      <c r="C8" s="612">
        <v>0</v>
      </c>
      <c r="D8" s="612">
        <v>0</v>
      </c>
      <c r="E8" s="612">
        <v>0</v>
      </c>
      <c r="F8" s="612">
        <v>0</v>
      </c>
      <c r="G8" s="610">
        <f t="shared" si="1"/>
        <v>0</v>
      </c>
      <c r="H8" s="611">
        <f t="shared" si="1"/>
        <v>0</v>
      </c>
      <c r="I8" s="349"/>
    </row>
    <row r="9" spans="1:9" x14ac:dyDescent="0.25">
      <c r="A9" s="31">
        <f t="shared" si="2"/>
        <v>4</v>
      </c>
      <c r="B9" s="271" t="s">
        <v>54</v>
      </c>
      <c r="C9" s="612">
        <v>0</v>
      </c>
      <c r="D9" s="612">
        <v>0</v>
      </c>
      <c r="E9" s="612">
        <v>0</v>
      </c>
      <c r="F9" s="612">
        <v>0</v>
      </c>
      <c r="G9" s="610">
        <f t="shared" si="1"/>
        <v>0</v>
      </c>
      <c r="H9" s="611">
        <f t="shared" si="1"/>
        <v>0</v>
      </c>
      <c r="I9" s="349"/>
    </row>
    <row r="10" spans="1:9" x14ac:dyDescent="0.25">
      <c r="A10" s="31">
        <f t="shared" si="2"/>
        <v>5</v>
      </c>
      <c r="B10" s="271" t="s">
        <v>272</v>
      </c>
      <c r="C10" s="612">
        <v>0</v>
      </c>
      <c r="D10" s="612">
        <v>0</v>
      </c>
      <c r="E10" s="612">
        <v>0</v>
      </c>
      <c r="F10" s="612">
        <v>0</v>
      </c>
      <c r="G10" s="610">
        <f t="shared" si="1"/>
        <v>0</v>
      </c>
      <c r="H10" s="611">
        <f t="shared" si="1"/>
        <v>0</v>
      </c>
      <c r="I10" s="349"/>
    </row>
    <row r="11" spans="1:9" x14ac:dyDescent="0.25">
      <c r="A11" s="31">
        <f t="shared" si="2"/>
        <v>6</v>
      </c>
      <c r="B11" s="288" t="s">
        <v>765</v>
      </c>
      <c r="C11" s="55">
        <f>SUM(C12:C15)</f>
        <v>368894.24</v>
      </c>
      <c r="D11" s="55">
        <f t="shared" ref="D11:F11" si="3">SUM(D12:D15)</f>
        <v>138032.74</v>
      </c>
      <c r="E11" s="55">
        <f t="shared" si="3"/>
        <v>410117.29</v>
      </c>
      <c r="F11" s="55">
        <f t="shared" si="3"/>
        <v>82481.3</v>
      </c>
      <c r="G11" s="610">
        <f t="shared" si="1"/>
        <v>41223.049999999988</v>
      </c>
      <c r="H11" s="611">
        <f t="shared" si="1"/>
        <v>-55551.439999999988</v>
      </c>
    </row>
    <row r="12" spans="1:9" x14ac:dyDescent="0.25">
      <c r="A12" s="31">
        <f t="shared" si="2"/>
        <v>7</v>
      </c>
      <c r="B12" s="271" t="s">
        <v>87</v>
      </c>
      <c r="C12" s="612">
        <v>220212</v>
      </c>
      <c r="D12" s="612">
        <v>0</v>
      </c>
      <c r="E12" s="612">
        <v>236949</v>
      </c>
      <c r="F12" s="612">
        <v>0</v>
      </c>
      <c r="G12" s="610">
        <f t="shared" si="1"/>
        <v>16737</v>
      </c>
      <c r="H12" s="611">
        <f t="shared" si="1"/>
        <v>0</v>
      </c>
    </row>
    <row r="13" spans="1:9" x14ac:dyDescent="0.25">
      <c r="A13" s="31">
        <f t="shared" si="2"/>
        <v>8</v>
      </c>
      <c r="B13" s="271" t="s">
        <v>88</v>
      </c>
      <c r="C13" s="612">
        <v>46405.95</v>
      </c>
      <c r="D13" s="612">
        <v>0</v>
      </c>
      <c r="E13" s="612">
        <v>57118.9</v>
      </c>
      <c r="F13" s="612">
        <v>0</v>
      </c>
      <c r="G13" s="610">
        <f t="shared" si="1"/>
        <v>10712.950000000004</v>
      </c>
      <c r="H13" s="611">
        <f t="shared" si="1"/>
        <v>0</v>
      </c>
    </row>
    <row r="14" spans="1:9" x14ac:dyDescent="0.25">
      <c r="A14" s="31">
        <f>A13+1</f>
        <v>9</v>
      </c>
      <c r="B14" s="271" t="s">
        <v>89</v>
      </c>
      <c r="C14" s="612">
        <v>86045.03</v>
      </c>
      <c r="D14" s="612">
        <v>41637.1</v>
      </c>
      <c r="E14" s="612">
        <v>88714.04</v>
      </c>
      <c r="F14" s="612">
        <v>42350.68</v>
      </c>
      <c r="G14" s="610">
        <f t="shared" si="1"/>
        <v>2669.0099999999948</v>
      </c>
      <c r="H14" s="611">
        <f t="shared" si="1"/>
        <v>713.58000000000175</v>
      </c>
    </row>
    <row r="15" spans="1:9" x14ac:dyDescent="0.25">
      <c r="A15" s="247">
        <f t="shared" si="2"/>
        <v>10</v>
      </c>
      <c r="B15" s="271" t="s">
        <v>859</v>
      </c>
      <c r="C15" s="612">
        <v>16231.26</v>
      </c>
      <c r="D15" s="612">
        <v>96395.64</v>
      </c>
      <c r="E15" s="612">
        <v>27335.35</v>
      </c>
      <c r="F15" s="612">
        <v>40130.620000000003</v>
      </c>
      <c r="G15" s="610">
        <f t="shared" si="1"/>
        <v>11104.089999999998</v>
      </c>
      <c r="H15" s="611">
        <f t="shared" si="1"/>
        <v>-56265.02</v>
      </c>
    </row>
    <row r="16" spans="1:9" x14ac:dyDescent="0.25">
      <c r="A16" s="31">
        <f t="shared" si="2"/>
        <v>11</v>
      </c>
      <c r="B16" s="288" t="s">
        <v>27</v>
      </c>
      <c r="C16" s="612">
        <v>0</v>
      </c>
      <c r="D16" s="612">
        <v>36805.26</v>
      </c>
      <c r="E16" s="612">
        <v>0</v>
      </c>
      <c r="F16" s="612">
        <v>33252.559999999998</v>
      </c>
      <c r="G16" s="610">
        <f t="shared" si="1"/>
        <v>0</v>
      </c>
      <c r="H16" s="611">
        <f t="shared" si="1"/>
        <v>-3552.7000000000044</v>
      </c>
    </row>
    <row r="17" spans="1:9" x14ac:dyDescent="0.25">
      <c r="A17" s="31">
        <f t="shared" si="2"/>
        <v>12</v>
      </c>
      <c r="B17" s="288" t="s">
        <v>844</v>
      </c>
      <c r="C17" s="612">
        <v>0</v>
      </c>
      <c r="D17" s="612">
        <v>0</v>
      </c>
      <c r="E17" s="612">
        <v>0</v>
      </c>
      <c r="F17" s="612">
        <v>0</v>
      </c>
      <c r="G17" s="610">
        <f t="shared" si="1"/>
        <v>0</v>
      </c>
      <c r="H17" s="611">
        <f t="shared" si="1"/>
        <v>0</v>
      </c>
    </row>
    <row r="18" spans="1:9" x14ac:dyDescent="0.25">
      <c r="A18" s="31">
        <f t="shared" si="2"/>
        <v>13</v>
      </c>
      <c r="B18" s="288" t="s">
        <v>845</v>
      </c>
      <c r="C18" s="612">
        <v>0</v>
      </c>
      <c r="D18" s="612">
        <v>0</v>
      </c>
      <c r="E18" s="612">
        <v>0</v>
      </c>
      <c r="F18" s="612">
        <v>0</v>
      </c>
      <c r="G18" s="610">
        <f t="shared" si="1"/>
        <v>0</v>
      </c>
      <c r="H18" s="611">
        <f t="shared" si="1"/>
        <v>0</v>
      </c>
    </row>
    <row r="19" spans="1:9" x14ac:dyDescent="0.25">
      <c r="A19" s="31">
        <f t="shared" si="2"/>
        <v>14</v>
      </c>
      <c r="B19" s="288" t="s">
        <v>306</v>
      </c>
      <c r="C19" s="612">
        <v>224.63</v>
      </c>
      <c r="D19" s="612">
        <v>0</v>
      </c>
      <c r="E19" s="612">
        <v>9814.36</v>
      </c>
      <c r="F19" s="612">
        <v>0</v>
      </c>
      <c r="G19" s="610">
        <f t="shared" si="1"/>
        <v>9589.7300000000014</v>
      </c>
      <c r="H19" s="611">
        <f t="shared" si="1"/>
        <v>0</v>
      </c>
    </row>
    <row r="20" spans="1:9" x14ac:dyDescent="0.25">
      <c r="A20" s="31">
        <f t="shared" si="2"/>
        <v>15</v>
      </c>
      <c r="B20" s="288" t="s">
        <v>307</v>
      </c>
      <c r="C20" s="612">
        <v>0</v>
      </c>
      <c r="D20" s="612">
        <v>0</v>
      </c>
      <c r="E20" s="612">
        <v>0</v>
      </c>
      <c r="F20" s="612">
        <v>0</v>
      </c>
      <c r="G20" s="610">
        <f t="shared" si="1"/>
        <v>0</v>
      </c>
      <c r="H20" s="611">
        <f t="shared" si="1"/>
        <v>0</v>
      </c>
    </row>
    <row r="21" spans="1:9" x14ac:dyDescent="0.25">
      <c r="A21" s="31">
        <f t="shared" si="2"/>
        <v>16</v>
      </c>
      <c r="B21" s="288" t="s">
        <v>766</v>
      </c>
      <c r="C21" s="55">
        <f>SUM(C22:C23)</f>
        <v>17.3</v>
      </c>
      <c r="D21" s="55">
        <f t="shared" ref="D21:F21" si="4">SUM(D22:D23)</f>
        <v>19.38</v>
      </c>
      <c r="E21" s="55">
        <f t="shared" si="4"/>
        <v>18.39</v>
      </c>
      <c r="F21" s="55">
        <f t="shared" si="4"/>
        <v>16.739999999999998</v>
      </c>
      <c r="G21" s="610">
        <f t="shared" si="1"/>
        <v>1.0899999999999999</v>
      </c>
      <c r="H21" s="611">
        <f t="shared" si="1"/>
        <v>-2.6400000000000006</v>
      </c>
    </row>
    <row r="22" spans="1:9" x14ac:dyDescent="0.25">
      <c r="A22" s="31">
        <f t="shared" si="2"/>
        <v>17</v>
      </c>
      <c r="B22" s="271" t="s">
        <v>93</v>
      </c>
      <c r="C22" s="612">
        <v>0</v>
      </c>
      <c r="D22" s="612">
        <v>0</v>
      </c>
      <c r="E22" s="612">
        <v>0</v>
      </c>
      <c r="F22" s="612">
        <v>0</v>
      </c>
      <c r="G22" s="610">
        <f t="shared" si="1"/>
        <v>0</v>
      </c>
      <c r="H22" s="611">
        <f t="shared" si="1"/>
        <v>0</v>
      </c>
    </row>
    <row r="23" spans="1:9" x14ac:dyDescent="0.25">
      <c r="A23" s="31">
        <f t="shared" si="2"/>
        <v>18</v>
      </c>
      <c r="B23" s="271" t="s">
        <v>94</v>
      </c>
      <c r="C23" s="612">
        <v>17.3</v>
      </c>
      <c r="D23" s="612">
        <v>19.38</v>
      </c>
      <c r="E23" s="612">
        <v>18.39</v>
      </c>
      <c r="F23" s="613">
        <v>16.739999999999998</v>
      </c>
      <c r="G23" s="610">
        <f t="shared" si="1"/>
        <v>1.0899999999999999</v>
      </c>
      <c r="H23" s="611">
        <f t="shared" si="1"/>
        <v>-2.6400000000000006</v>
      </c>
    </row>
    <row r="24" spans="1:9" x14ac:dyDescent="0.25">
      <c r="A24" s="31">
        <f t="shared" si="2"/>
        <v>19</v>
      </c>
      <c r="B24" s="288" t="s">
        <v>308</v>
      </c>
      <c r="C24" s="612">
        <v>0</v>
      </c>
      <c r="D24" s="612">
        <v>0</v>
      </c>
      <c r="E24" s="612">
        <v>0.02</v>
      </c>
      <c r="F24" s="612">
        <v>0</v>
      </c>
      <c r="G24" s="610">
        <f t="shared" si="1"/>
        <v>0.02</v>
      </c>
      <c r="H24" s="611">
        <f t="shared" si="1"/>
        <v>0</v>
      </c>
    </row>
    <row r="25" spans="1:9" x14ac:dyDescent="0.25">
      <c r="A25" s="31">
        <f t="shared" si="2"/>
        <v>20</v>
      </c>
      <c r="B25" s="524" t="s">
        <v>1126</v>
      </c>
      <c r="C25" s="55">
        <f>SUM(C26:C30)</f>
        <v>1150627</v>
      </c>
      <c r="D25" s="55">
        <f t="shared" ref="D25:F25" si="5">SUM(D26:D30)</f>
        <v>0</v>
      </c>
      <c r="E25" s="55">
        <f t="shared" si="5"/>
        <v>1079280.3</v>
      </c>
      <c r="F25" s="55">
        <f t="shared" si="5"/>
        <v>0</v>
      </c>
      <c r="G25" s="610">
        <f t="shared" ref="G25:G35" si="6">E25-C25</f>
        <v>-71346.699999999953</v>
      </c>
      <c r="H25" s="611">
        <f t="shared" ref="H25:H35" si="7">F25-D25</f>
        <v>0</v>
      </c>
      <c r="I25" s="527"/>
    </row>
    <row r="26" spans="1:9" x14ac:dyDescent="0.25">
      <c r="A26" s="31">
        <f t="shared" si="2"/>
        <v>21</v>
      </c>
      <c r="B26" s="274" t="s">
        <v>918</v>
      </c>
      <c r="C26" s="612">
        <v>265387</v>
      </c>
      <c r="D26" s="612">
        <v>0</v>
      </c>
      <c r="E26" s="612">
        <v>240485.45</v>
      </c>
      <c r="F26" s="612">
        <v>0</v>
      </c>
      <c r="G26" s="610">
        <f t="shared" si="6"/>
        <v>-24901.549999999988</v>
      </c>
      <c r="H26" s="611">
        <f t="shared" si="7"/>
        <v>0</v>
      </c>
    </row>
    <row r="27" spans="1:9" x14ac:dyDescent="0.25">
      <c r="A27" s="31">
        <f t="shared" si="2"/>
        <v>22</v>
      </c>
      <c r="B27" s="274" t="s">
        <v>919</v>
      </c>
      <c r="C27" s="612">
        <v>3200</v>
      </c>
      <c r="D27" s="612">
        <v>0</v>
      </c>
      <c r="E27" s="612">
        <v>1926</v>
      </c>
      <c r="F27" s="612">
        <v>0</v>
      </c>
      <c r="G27" s="610">
        <f t="shared" si="6"/>
        <v>-1274</v>
      </c>
      <c r="H27" s="611">
        <f t="shared" si="7"/>
        <v>0</v>
      </c>
    </row>
    <row r="28" spans="1:9" x14ac:dyDescent="0.25">
      <c r="A28" s="31">
        <f t="shared" si="2"/>
        <v>23</v>
      </c>
      <c r="B28" s="274" t="s">
        <v>970</v>
      </c>
      <c r="C28" s="612">
        <v>0</v>
      </c>
      <c r="D28" s="612">
        <v>0</v>
      </c>
      <c r="E28" s="612">
        <v>0</v>
      </c>
      <c r="F28" s="612">
        <v>0</v>
      </c>
      <c r="G28" s="610">
        <f t="shared" ref="G28" si="8">E28-C28</f>
        <v>0</v>
      </c>
      <c r="H28" s="611">
        <f t="shared" ref="H28" si="9">F28-D28</f>
        <v>0</v>
      </c>
      <c r="I28" s="187" t="s">
        <v>973</v>
      </c>
    </row>
    <row r="29" spans="1:9" x14ac:dyDescent="0.25">
      <c r="A29" s="31">
        <f t="shared" si="2"/>
        <v>24</v>
      </c>
      <c r="B29" s="274" t="s">
        <v>971</v>
      </c>
      <c r="C29" s="612">
        <v>879940</v>
      </c>
      <c r="D29" s="612">
        <v>0</v>
      </c>
      <c r="E29" s="612">
        <v>836868.85</v>
      </c>
      <c r="F29" s="612">
        <v>0</v>
      </c>
      <c r="G29" s="610">
        <f t="shared" si="6"/>
        <v>-43071.150000000023</v>
      </c>
      <c r="H29" s="611">
        <f t="shared" si="7"/>
        <v>0</v>
      </c>
      <c r="I29" s="187" t="s">
        <v>974</v>
      </c>
    </row>
    <row r="30" spans="1:9" x14ac:dyDescent="0.25">
      <c r="A30" s="31">
        <f t="shared" si="2"/>
        <v>25</v>
      </c>
      <c r="B30" s="274" t="s">
        <v>920</v>
      </c>
      <c r="C30" s="612">
        <v>2100</v>
      </c>
      <c r="D30" s="612">
        <v>0</v>
      </c>
      <c r="E30" s="612">
        <v>0</v>
      </c>
      <c r="F30" s="612">
        <v>0</v>
      </c>
      <c r="G30" s="610">
        <f t="shared" si="6"/>
        <v>-2100</v>
      </c>
      <c r="H30" s="611">
        <f t="shared" si="7"/>
        <v>0</v>
      </c>
    </row>
    <row r="31" spans="1:9" x14ac:dyDescent="0.25">
      <c r="A31" s="31">
        <f t="shared" si="2"/>
        <v>26</v>
      </c>
      <c r="B31" s="72" t="s">
        <v>980</v>
      </c>
      <c r="C31" s="55">
        <f>SUM(C32:C37)</f>
        <v>250488.5</v>
      </c>
      <c r="D31" s="55">
        <f t="shared" ref="D31:F31" si="10">SUM(D32:D37)</f>
        <v>0</v>
      </c>
      <c r="E31" s="55">
        <f t="shared" si="10"/>
        <v>240901.8</v>
      </c>
      <c r="F31" s="55">
        <f t="shared" si="10"/>
        <v>0</v>
      </c>
      <c r="G31" s="610">
        <f t="shared" ref="G31" si="11">E31-C31</f>
        <v>-9586.7000000000116</v>
      </c>
      <c r="H31" s="611">
        <f t="shared" ref="H31" si="12">F31-D31</f>
        <v>0</v>
      </c>
      <c r="I31" s="527"/>
    </row>
    <row r="32" spans="1:9" x14ac:dyDescent="0.25">
      <c r="A32" s="31">
        <f t="shared" si="2"/>
        <v>27</v>
      </c>
      <c r="B32" s="118" t="s">
        <v>921</v>
      </c>
      <c r="C32" s="612">
        <v>131928</v>
      </c>
      <c r="D32" s="612">
        <v>0</v>
      </c>
      <c r="E32" s="612">
        <v>131776.79999999999</v>
      </c>
      <c r="F32" s="612">
        <v>0</v>
      </c>
      <c r="G32" s="610">
        <f t="shared" si="6"/>
        <v>-151.20000000001164</v>
      </c>
      <c r="H32" s="611">
        <f t="shared" si="7"/>
        <v>0</v>
      </c>
    </row>
    <row r="33" spans="1:9" x14ac:dyDescent="0.25">
      <c r="A33" s="31">
        <f t="shared" si="2"/>
        <v>28</v>
      </c>
      <c r="B33" s="118" t="s">
        <v>922</v>
      </c>
      <c r="C33" s="612">
        <v>49920</v>
      </c>
      <c r="D33" s="612">
        <v>0</v>
      </c>
      <c r="E33" s="612">
        <v>37935</v>
      </c>
      <c r="F33" s="612">
        <v>0</v>
      </c>
      <c r="G33" s="610">
        <f t="shared" si="6"/>
        <v>-11985</v>
      </c>
      <c r="H33" s="611">
        <f t="shared" si="7"/>
        <v>0</v>
      </c>
    </row>
    <row r="34" spans="1:9" x14ac:dyDescent="0.25">
      <c r="A34" s="31">
        <f t="shared" si="2"/>
        <v>29</v>
      </c>
      <c r="B34" s="118" t="s">
        <v>923</v>
      </c>
      <c r="C34" s="612">
        <v>10625</v>
      </c>
      <c r="D34" s="612">
        <v>0</v>
      </c>
      <c r="E34" s="612">
        <v>7420</v>
      </c>
      <c r="F34" s="612">
        <v>0</v>
      </c>
      <c r="G34" s="610">
        <f t="shared" si="6"/>
        <v>-3205</v>
      </c>
      <c r="H34" s="611">
        <f t="shared" si="7"/>
        <v>0</v>
      </c>
    </row>
    <row r="35" spans="1:9" x14ac:dyDescent="0.25">
      <c r="A35" s="31">
        <f t="shared" si="2"/>
        <v>30</v>
      </c>
      <c r="B35" s="118" t="s">
        <v>924</v>
      </c>
      <c r="C35" s="612">
        <v>57795.5</v>
      </c>
      <c r="D35" s="612">
        <v>0</v>
      </c>
      <c r="E35" s="612">
        <v>63470</v>
      </c>
      <c r="F35" s="612">
        <v>0</v>
      </c>
      <c r="G35" s="610">
        <f t="shared" si="6"/>
        <v>5674.5</v>
      </c>
      <c r="H35" s="611">
        <f t="shared" si="7"/>
        <v>0</v>
      </c>
    </row>
    <row r="36" spans="1:9" x14ac:dyDescent="0.25">
      <c r="A36" s="31">
        <f t="shared" si="2"/>
        <v>31</v>
      </c>
      <c r="B36" s="118" t="s">
        <v>916</v>
      </c>
      <c r="C36" s="612">
        <v>20</v>
      </c>
      <c r="D36" s="612">
        <v>0</v>
      </c>
      <c r="E36" s="612">
        <v>0</v>
      </c>
      <c r="F36" s="612">
        <v>0</v>
      </c>
      <c r="G36" s="610">
        <f t="shared" ref="G36:G37" si="13">E36-C36</f>
        <v>-20</v>
      </c>
      <c r="H36" s="611">
        <f t="shared" ref="H36:H37" si="14">F36-D36</f>
        <v>0</v>
      </c>
    </row>
    <row r="37" spans="1:9" x14ac:dyDescent="0.25">
      <c r="A37" s="31">
        <f t="shared" si="2"/>
        <v>32</v>
      </c>
      <c r="B37" s="118" t="s">
        <v>917</v>
      </c>
      <c r="C37" s="612">
        <v>200</v>
      </c>
      <c r="D37" s="612">
        <v>0</v>
      </c>
      <c r="E37" s="612">
        <v>300</v>
      </c>
      <c r="F37" s="612">
        <v>0</v>
      </c>
      <c r="G37" s="610">
        <f t="shared" si="13"/>
        <v>100</v>
      </c>
      <c r="H37" s="611">
        <f t="shared" si="14"/>
        <v>0</v>
      </c>
    </row>
    <row r="38" spans="1:9" x14ac:dyDescent="0.25">
      <c r="A38" s="31">
        <f t="shared" si="2"/>
        <v>33</v>
      </c>
      <c r="B38" s="118" t="s">
        <v>983</v>
      </c>
      <c r="C38" s="612">
        <v>73200.31</v>
      </c>
      <c r="D38" s="612">
        <v>26266.67</v>
      </c>
      <c r="E38" s="612">
        <v>57187.19</v>
      </c>
      <c r="F38" s="612">
        <v>28785.22</v>
      </c>
      <c r="G38" s="610">
        <f t="shared" ref="G38" si="15">E38-C38</f>
        <v>-16013.119999999995</v>
      </c>
      <c r="H38" s="611">
        <f t="shared" ref="H38" si="16">F38-D38</f>
        <v>2518.5500000000029</v>
      </c>
      <c r="I38" s="187" t="s">
        <v>984</v>
      </c>
    </row>
    <row r="39" spans="1:9" s="345" customFormat="1" ht="14.25" customHeight="1" x14ac:dyDescent="0.3">
      <c r="A39" s="31">
        <f t="shared" si="2"/>
        <v>34</v>
      </c>
      <c r="B39" s="72" t="s">
        <v>981</v>
      </c>
      <c r="C39" s="55">
        <f>SUM(C40:C49)</f>
        <v>18969.55</v>
      </c>
      <c r="D39" s="55">
        <f t="shared" ref="D39:F39" si="17">SUM(D40:D49)</f>
        <v>0</v>
      </c>
      <c r="E39" s="55">
        <f t="shared" si="17"/>
        <v>349895.22</v>
      </c>
      <c r="F39" s="55">
        <f t="shared" si="17"/>
        <v>0</v>
      </c>
      <c r="G39" s="610">
        <f t="shared" ref="G39" si="18">E39-C39</f>
        <v>330925.67</v>
      </c>
      <c r="H39" s="611">
        <f t="shared" ref="H39" si="19">F39-D39</f>
        <v>0</v>
      </c>
      <c r="I39" s="1"/>
    </row>
    <row r="40" spans="1:9" x14ac:dyDescent="0.25">
      <c r="A40" s="31">
        <f t="shared" si="2"/>
        <v>35</v>
      </c>
      <c r="B40" s="118" t="s">
        <v>890</v>
      </c>
      <c r="C40" s="612">
        <v>2620</v>
      </c>
      <c r="D40" s="612">
        <v>0</v>
      </c>
      <c r="E40" s="612">
        <v>0</v>
      </c>
      <c r="F40" s="612">
        <v>0</v>
      </c>
      <c r="G40" s="610">
        <f t="shared" si="1"/>
        <v>-2620</v>
      </c>
      <c r="H40" s="611">
        <f t="shared" si="1"/>
        <v>0</v>
      </c>
    </row>
    <row r="41" spans="1:9" x14ac:dyDescent="0.25">
      <c r="A41" s="31">
        <f t="shared" si="2"/>
        <v>36</v>
      </c>
      <c r="B41" s="118" t="s">
        <v>95</v>
      </c>
      <c r="C41" s="612">
        <v>0</v>
      </c>
      <c r="D41" s="612">
        <v>0</v>
      </c>
      <c r="E41" s="612">
        <v>0</v>
      </c>
      <c r="F41" s="612">
        <v>0</v>
      </c>
      <c r="G41" s="610">
        <f t="shared" si="1"/>
        <v>0</v>
      </c>
      <c r="H41" s="611">
        <f t="shared" si="1"/>
        <v>0</v>
      </c>
    </row>
    <row r="42" spans="1:9" x14ac:dyDescent="0.25">
      <c r="A42" s="31">
        <f t="shared" si="2"/>
        <v>37</v>
      </c>
      <c r="B42" s="118" t="s">
        <v>96</v>
      </c>
      <c r="C42" s="612">
        <v>0</v>
      </c>
      <c r="D42" s="612">
        <v>0</v>
      </c>
      <c r="E42" s="612">
        <v>0</v>
      </c>
      <c r="F42" s="612">
        <v>0</v>
      </c>
      <c r="G42" s="610">
        <f t="shared" si="1"/>
        <v>0</v>
      </c>
      <c r="H42" s="611">
        <f t="shared" si="1"/>
        <v>0</v>
      </c>
    </row>
    <row r="43" spans="1:9" x14ac:dyDescent="0.25">
      <c r="A43" s="31">
        <f t="shared" si="2"/>
        <v>38</v>
      </c>
      <c r="B43" s="118" t="s">
        <v>97</v>
      </c>
      <c r="C43" s="612">
        <v>0</v>
      </c>
      <c r="D43" s="612">
        <v>0</v>
      </c>
      <c r="E43" s="612">
        <v>0</v>
      </c>
      <c r="F43" s="612">
        <v>0</v>
      </c>
      <c r="G43" s="610">
        <f t="shared" si="1"/>
        <v>0</v>
      </c>
      <c r="H43" s="611">
        <f t="shared" si="1"/>
        <v>0</v>
      </c>
    </row>
    <row r="44" spans="1:9" x14ac:dyDescent="0.25">
      <c r="A44" s="31">
        <f t="shared" si="2"/>
        <v>39</v>
      </c>
      <c r="B44" s="118" t="s">
        <v>98</v>
      </c>
      <c r="C44" s="612">
        <v>0</v>
      </c>
      <c r="D44" s="612">
        <v>0</v>
      </c>
      <c r="E44" s="612">
        <v>0</v>
      </c>
      <c r="F44" s="612">
        <v>0</v>
      </c>
      <c r="G44" s="610">
        <f t="shared" si="1"/>
        <v>0</v>
      </c>
      <c r="H44" s="611">
        <f t="shared" si="1"/>
        <v>0</v>
      </c>
    </row>
    <row r="45" spans="1:9" x14ac:dyDescent="0.25">
      <c r="A45" s="31">
        <f t="shared" si="2"/>
        <v>40</v>
      </c>
      <c r="B45" s="118" t="s">
        <v>99</v>
      </c>
      <c r="C45" s="612">
        <v>0</v>
      </c>
      <c r="D45" s="612">
        <v>0</v>
      </c>
      <c r="E45" s="612">
        <v>332948.56</v>
      </c>
      <c r="F45" s="612">
        <v>0</v>
      </c>
      <c r="G45" s="610">
        <f t="shared" si="1"/>
        <v>332948.56</v>
      </c>
      <c r="H45" s="611">
        <f t="shared" si="1"/>
        <v>0</v>
      </c>
    </row>
    <row r="46" spans="1:9" x14ac:dyDescent="0.25">
      <c r="A46" s="31">
        <f t="shared" si="2"/>
        <v>41</v>
      </c>
      <c r="B46" s="426" t="s">
        <v>748</v>
      </c>
      <c r="C46" s="612">
        <v>0</v>
      </c>
      <c r="D46" s="612">
        <v>0</v>
      </c>
      <c r="E46" s="612">
        <v>0</v>
      </c>
      <c r="F46" s="612">
        <v>0</v>
      </c>
      <c r="G46" s="610">
        <f t="shared" si="1"/>
        <v>0</v>
      </c>
      <c r="H46" s="611">
        <f t="shared" si="1"/>
        <v>0</v>
      </c>
    </row>
    <row r="47" spans="1:9" x14ac:dyDescent="0.25">
      <c r="A47" s="31">
        <f t="shared" si="2"/>
        <v>42</v>
      </c>
      <c r="B47" s="118" t="s">
        <v>100</v>
      </c>
      <c r="C47" s="612">
        <v>0</v>
      </c>
      <c r="D47" s="612">
        <v>0</v>
      </c>
      <c r="E47" s="612">
        <v>0</v>
      </c>
      <c r="F47" s="612">
        <v>0</v>
      </c>
      <c r="G47" s="610">
        <f t="shared" si="1"/>
        <v>0</v>
      </c>
      <c r="H47" s="611">
        <f t="shared" si="1"/>
        <v>0</v>
      </c>
    </row>
    <row r="48" spans="1:9" x14ac:dyDescent="0.25">
      <c r="A48" s="31">
        <f t="shared" si="2"/>
        <v>43</v>
      </c>
      <c r="B48" s="118" t="s">
        <v>860</v>
      </c>
      <c r="C48" s="612">
        <v>0</v>
      </c>
      <c r="D48" s="612">
        <v>0</v>
      </c>
      <c r="E48" s="612">
        <v>0</v>
      </c>
      <c r="F48" s="612">
        <v>0</v>
      </c>
      <c r="G48" s="610">
        <f t="shared" ref="G48" si="20">E48-C48</f>
        <v>0</v>
      </c>
      <c r="H48" s="611">
        <f t="shared" ref="H48" si="21">F48-D48</f>
        <v>0</v>
      </c>
    </row>
    <row r="49" spans="1:9" x14ac:dyDescent="0.25">
      <c r="A49" s="31">
        <f t="shared" si="2"/>
        <v>44</v>
      </c>
      <c r="B49" s="118" t="s">
        <v>985</v>
      </c>
      <c r="C49" s="612">
        <v>16349.55</v>
      </c>
      <c r="D49" s="612">
        <v>0</v>
      </c>
      <c r="E49" s="612">
        <v>16946.66</v>
      </c>
      <c r="F49" s="612">
        <v>0</v>
      </c>
      <c r="G49" s="610">
        <f t="shared" si="1"/>
        <v>597.11000000000058</v>
      </c>
      <c r="H49" s="611">
        <f t="shared" si="1"/>
        <v>0</v>
      </c>
      <c r="I49" s="187" t="s">
        <v>986</v>
      </c>
    </row>
    <row r="50" spans="1:9" x14ac:dyDescent="0.25">
      <c r="A50" s="31">
        <f t="shared" si="2"/>
        <v>45</v>
      </c>
      <c r="B50" s="72" t="s">
        <v>315</v>
      </c>
      <c r="C50" s="612">
        <v>0</v>
      </c>
      <c r="D50" s="612">
        <v>0</v>
      </c>
      <c r="E50" s="612">
        <v>0</v>
      </c>
      <c r="F50" s="612">
        <v>0</v>
      </c>
      <c r="G50" s="610">
        <f t="shared" si="1"/>
        <v>0</v>
      </c>
      <c r="H50" s="611">
        <f t="shared" si="1"/>
        <v>0</v>
      </c>
    </row>
    <row r="51" spans="1:9" x14ac:dyDescent="0.25">
      <c r="A51" s="31">
        <f t="shared" si="2"/>
        <v>46</v>
      </c>
      <c r="B51" s="72" t="s">
        <v>129</v>
      </c>
      <c r="C51" s="612">
        <v>0</v>
      </c>
      <c r="D51" s="612">
        <v>0</v>
      </c>
      <c r="E51" s="612">
        <v>0</v>
      </c>
      <c r="F51" s="612">
        <v>0</v>
      </c>
      <c r="G51" s="610">
        <f t="shared" si="1"/>
        <v>0</v>
      </c>
      <c r="H51" s="611">
        <f t="shared" si="1"/>
        <v>0</v>
      </c>
    </row>
    <row r="52" spans="1:9" x14ac:dyDescent="0.25">
      <c r="A52" s="31">
        <f t="shared" si="2"/>
        <v>47</v>
      </c>
      <c r="B52" s="72" t="s">
        <v>127</v>
      </c>
      <c r="C52" s="612">
        <v>0</v>
      </c>
      <c r="D52" s="612">
        <v>0</v>
      </c>
      <c r="E52" s="612">
        <v>0</v>
      </c>
      <c r="F52" s="612">
        <v>0</v>
      </c>
      <c r="G52" s="610">
        <f t="shared" si="1"/>
        <v>0</v>
      </c>
      <c r="H52" s="611">
        <f t="shared" si="1"/>
        <v>0</v>
      </c>
    </row>
    <row r="53" spans="1:9" x14ac:dyDescent="0.25">
      <c r="A53" s="31">
        <f t="shared" si="2"/>
        <v>48</v>
      </c>
      <c r="B53" s="72" t="s">
        <v>294</v>
      </c>
      <c r="C53" s="612">
        <v>0</v>
      </c>
      <c r="D53" s="612">
        <v>0</v>
      </c>
      <c r="E53" s="612">
        <v>0</v>
      </c>
      <c r="F53" s="612">
        <v>0</v>
      </c>
      <c r="G53" s="610">
        <f t="shared" si="1"/>
        <v>0</v>
      </c>
      <c r="H53" s="611">
        <f t="shared" si="1"/>
        <v>0</v>
      </c>
    </row>
    <row r="54" spans="1:9" x14ac:dyDescent="0.25">
      <c r="A54" s="31">
        <f t="shared" si="2"/>
        <v>49</v>
      </c>
      <c r="B54" s="72" t="s">
        <v>235</v>
      </c>
      <c r="C54" s="612">
        <v>0</v>
      </c>
      <c r="D54" s="612">
        <v>0</v>
      </c>
      <c r="E54" s="612">
        <v>0</v>
      </c>
      <c r="F54" s="612">
        <v>0</v>
      </c>
      <c r="G54" s="610">
        <f t="shared" si="1"/>
        <v>0</v>
      </c>
      <c r="H54" s="611">
        <f t="shared" si="1"/>
        <v>0</v>
      </c>
    </row>
    <row r="55" spans="1:9" ht="18.75" x14ac:dyDescent="0.25">
      <c r="A55" s="31">
        <f t="shared" si="2"/>
        <v>50</v>
      </c>
      <c r="B55" s="524" t="s">
        <v>1125</v>
      </c>
      <c r="C55" s="614">
        <f>SUM(C56:C61)</f>
        <v>100658.42</v>
      </c>
      <c r="D55" s="614">
        <f t="shared" ref="D55:F55" si="22">SUM(D56:D61)</f>
        <v>0</v>
      </c>
      <c r="E55" s="614">
        <f t="shared" si="22"/>
        <v>99556.4</v>
      </c>
      <c r="F55" s="614">
        <f t="shared" si="22"/>
        <v>0</v>
      </c>
      <c r="G55" s="610">
        <f t="shared" si="1"/>
        <v>-1102.0200000000041</v>
      </c>
      <c r="H55" s="611">
        <f t="shared" si="1"/>
        <v>0</v>
      </c>
      <c r="I55" s="527" t="s">
        <v>977</v>
      </c>
    </row>
    <row r="56" spans="1:9" x14ac:dyDescent="0.25">
      <c r="A56" s="31">
        <f t="shared" si="2"/>
        <v>51</v>
      </c>
      <c r="B56" s="118" t="s">
        <v>214</v>
      </c>
      <c r="C56" s="612">
        <v>0</v>
      </c>
      <c r="D56" s="603" t="s">
        <v>285</v>
      </c>
      <c r="E56" s="612">
        <v>0</v>
      </c>
      <c r="F56" s="603" t="s">
        <v>285</v>
      </c>
      <c r="G56" s="610">
        <f t="shared" si="1"/>
        <v>0</v>
      </c>
      <c r="H56" s="611" t="s">
        <v>285</v>
      </c>
    </row>
    <row r="57" spans="1:9" x14ac:dyDescent="0.25">
      <c r="A57" s="31">
        <f t="shared" si="2"/>
        <v>52</v>
      </c>
      <c r="B57" s="118" t="s">
        <v>101</v>
      </c>
      <c r="C57" s="612">
        <v>68295</v>
      </c>
      <c r="D57" s="603" t="s">
        <v>285</v>
      </c>
      <c r="E57" s="612">
        <v>77700</v>
      </c>
      <c r="F57" s="603" t="s">
        <v>285</v>
      </c>
      <c r="G57" s="610">
        <f t="shared" si="1"/>
        <v>9405</v>
      </c>
      <c r="H57" s="611" t="s">
        <v>285</v>
      </c>
    </row>
    <row r="58" spans="1:9" ht="31.5" x14ac:dyDescent="0.25">
      <c r="A58" s="31">
        <f t="shared" si="2"/>
        <v>53</v>
      </c>
      <c r="B58" s="118" t="s">
        <v>809</v>
      </c>
      <c r="C58" s="612">
        <v>0</v>
      </c>
      <c r="D58" s="603" t="s">
        <v>285</v>
      </c>
      <c r="E58" s="612">
        <v>0</v>
      </c>
      <c r="F58" s="603" t="s">
        <v>285</v>
      </c>
      <c r="G58" s="610">
        <f t="shared" si="1"/>
        <v>0</v>
      </c>
      <c r="H58" s="611" t="s">
        <v>285</v>
      </c>
    </row>
    <row r="59" spans="1:9" ht="18.75" x14ac:dyDescent="0.25">
      <c r="A59" s="31">
        <f t="shared" si="2"/>
        <v>54</v>
      </c>
      <c r="B59" s="118" t="s">
        <v>946</v>
      </c>
      <c r="C59" s="612">
        <v>0</v>
      </c>
      <c r="D59" s="603" t="s">
        <v>285</v>
      </c>
      <c r="E59" s="612">
        <v>0</v>
      </c>
      <c r="F59" s="603" t="s">
        <v>285</v>
      </c>
      <c r="G59" s="610">
        <f t="shared" si="1"/>
        <v>0</v>
      </c>
      <c r="H59" s="611" t="s">
        <v>285</v>
      </c>
    </row>
    <row r="60" spans="1:9" x14ac:dyDescent="0.25">
      <c r="A60" s="31">
        <f t="shared" si="2"/>
        <v>55</v>
      </c>
      <c r="B60" s="118" t="s">
        <v>803</v>
      </c>
      <c r="C60" s="612">
        <v>32363.42</v>
      </c>
      <c r="D60" s="603" t="s">
        <v>285</v>
      </c>
      <c r="E60" s="612">
        <v>21856.400000000001</v>
      </c>
      <c r="F60" s="603" t="s">
        <v>285</v>
      </c>
      <c r="G60" s="610">
        <f t="shared" si="1"/>
        <v>-10507.019999999997</v>
      </c>
      <c r="H60" s="611" t="s">
        <v>285</v>
      </c>
    </row>
    <row r="61" spans="1:9" x14ac:dyDescent="0.25">
      <c r="A61" s="31">
        <f t="shared" si="2"/>
        <v>56</v>
      </c>
      <c r="B61" s="72" t="s">
        <v>316</v>
      </c>
      <c r="C61" s="612">
        <v>0</v>
      </c>
      <c r="D61" s="612">
        <v>0</v>
      </c>
      <c r="E61" s="612">
        <v>0</v>
      </c>
      <c r="F61" s="612">
        <v>0</v>
      </c>
      <c r="G61" s="610">
        <f t="shared" si="1"/>
        <v>0</v>
      </c>
      <c r="H61" s="611">
        <f t="shared" si="1"/>
        <v>0</v>
      </c>
    </row>
    <row r="62" spans="1:9" x14ac:dyDescent="0.25">
      <c r="A62" s="31">
        <f t="shared" si="2"/>
        <v>57</v>
      </c>
      <c r="B62" s="72" t="s">
        <v>128</v>
      </c>
      <c r="C62" s="612">
        <v>0</v>
      </c>
      <c r="D62" s="612">
        <v>30431.45</v>
      </c>
      <c r="E62" s="612">
        <v>0</v>
      </c>
      <c r="F62" s="612">
        <v>30880.23</v>
      </c>
      <c r="G62" s="610">
        <f t="shared" si="1"/>
        <v>0</v>
      </c>
      <c r="H62" s="611">
        <f t="shared" si="1"/>
        <v>448.77999999999884</v>
      </c>
    </row>
    <row r="63" spans="1:9" x14ac:dyDescent="0.25">
      <c r="A63" s="31">
        <f t="shared" si="2"/>
        <v>58</v>
      </c>
      <c r="B63" s="427" t="s">
        <v>130</v>
      </c>
      <c r="C63" s="612">
        <v>0</v>
      </c>
      <c r="D63" s="612">
        <v>0</v>
      </c>
      <c r="E63" s="612">
        <v>0</v>
      </c>
      <c r="F63" s="612">
        <v>0</v>
      </c>
      <c r="G63" s="610">
        <f t="shared" si="1"/>
        <v>0</v>
      </c>
      <c r="H63" s="611">
        <f t="shared" si="1"/>
        <v>0</v>
      </c>
      <c r="I63" s="187"/>
    </row>
    <row r="64" spans="1:9" x14ac:dyDescent="0.25">
      <c r="A64" s="31">
        <f t="shared" si="2"/>
        <v>59</v>
      </c>
      <c r="B64" s="427" t="s">
        <v>905</v>
      </c>
      <c r="C64" s="612">
        <v>0</v>
      </c>
      <c r="D64" s="612">
        <v>0</v>
      </c>
      <c r="E64" s="612">
        <v>0</v>
      </c>
      <c r="F64" s="612">
        <v>0</v>
      </c>
      <c r="G64" s="610">
        <f t="shared" ref="G64" si="23">E64-C64</f>
        <v>0</v>
      </c>
      <c r="H64" s="611">
        <f t="shared" ref="H64" si="24">F64-D64</f>
        <v>0</v>
      </c>
      <c r="I64" s="187"/>
    </row>
    <row r="65" spans="1:9" x14ac:dyDescent="0.25">
      <c r="A65" s="31">
        <f t="shared" si="2"/>
        <v>60</v>
      </c>
      <c r="B65" s="428" t="s">
        <v>846</v>
      </c>
      <c r="C65" s="612">
        <v>0</v>
      </c>
      <c r="D65" s="612">
        <v>0</v>
      </c>
      <c r="E65" s="612">
        <v>0</v>
      </c>
      <c r="F65" s="612">
        <v>0</v>
      </c>
      <c r="G65" s="610">
        <f>E65-C65</f>
        <v>0</v>
      </c>
      <c r="H65" s="611">
        <f t="shared" si="1"/>
        <v>0</v>
      </c>
      <c r="I65" s="187"/>
    </row>
    <row r="66" spans="1:9" x14ac:dyDescent="0.25">
      <c r="A66" s="31">
        <f t="shared" si="2"/>
        <v>61</v>
      </c>
      <c r="B66" s="428" t="s">
        <v>861</v>
      </c>
      <c r="C66" s="612">
        <v>0</v>
      </c>
      <c r="D66" s="612">
        <v>0</v>
      </c>
      <c r="E66" s="612">
        <v>0</v>
      </c>
      <c r="F66" s="612">
        <v>0</v>
      </c>
      <c r="G66" s="610">
        <f>E66-C66</f>
        <v>0</v>
      </c>
      <c r="H66" s="611">
        <f t="shared" ref="H66" si="25">F66-D66</f>
        <v>0</v>
      </c>
      <c r="I66" s="187"/>
    </row>
    <row r="67" spans="1:9" x14ac:dyDescent="0.25">
      <c r="A67" s="31">
        <f t="shared" si="2"/>
        <v>62</v>
      </c>
      <c r="B67" s="72" t="s">
        <v>131</v>
      </c>
      <c r="C67" s="612">
        <v>14533726.630000001</v>
      </c>
      <c r="D67" s="612">
        <v>0</v>
      </c>
      <c r="E67" s="612">
        <v>15495205.369999999</v>
      </c>
      <c r="F67" s="612">
        <v>0</v>
      </c>
      <c r="G67" s="610">
        <f t="shared" si="1"/>
        <v>961478.73999999836</v>
      </c>
      <c r="H67" s="611">
        <f t="shared" si="1"/>
        <v>0</v>
      </c>
    </row>
    <row r="68" spans="1:9" x14ac:dyDescent="0.25">
      <c r="A68" s="31">
        <f t="shared" si="2"/>
        <v>63</v>
      </c>
      <c r="B68" s="429" t="s">
        <v>274</v>
      </c>
      <c r="C68" s="615"/>
      <c r="D68" s="615"/>
      <c r="E68" s="615"/>
      <c r="F68" s="615"/>
      <c r="G68" s="610">
        <f t="shared" si="1"/>
        <v>0</v>
      </c>
      <c r="H68" s="611">
        <f t="shared" si="1"/>
        <v>0</v>
      </c>
    </row>
    <row r="69" spans="1:9" x14ac:dyDescent="0.25">
      <c r="A69" s="31">
        <f t="shared" si="2"/>
        <v>64</v>
      </c>
      <c r="B69" s="429" t="s">
        <v>149</v>
      </c>
      <c r="C69" s="616">
        <v>459574.96</v>
      </c>
      <c r="D69" s="616">
        <v>0</v>
      </c>
      <c r="E69" s="616">
        <v>454727.89</v>
      </c>
      <c r="F69" s="616">
        <v>0</v>
      </c>
      <c r="G69" s="610">
        <f t="shared" si="1"/>
        <v>-4847.070000000007</v>
      </c>
      <c r="H69" s="611">
        <f t="shared" si="1"/>
        <v>0</v>
      </c>
    </row>
    <row r="70" spans="1:9" s="123" customFormat="1" ht="49.5" customHeight="1" thickBot="1" x14ac:dyDescent="0.3">
      <c r="A70" s="31">
        <f t="shared" si="2"/>
        <v>65</v>
      </c>
      <c r="B70" s="525" t="s">
        <v>1127</v>
      </c>
      <c r="C70" s="56">
        <f>C6+C11+C16+C17+C18+C19+C20+C21+C24+C25+C31+C38+C39+C50+C51+C52+C53+C54+C55+C61+C62+C63+C64+C65+C66+C67</f>
        <v>16496806.58</v>
      </c>
      <c r="D70" s="56">
        <f t="shared" ref="D70:F70" si="26">D6+D11+D16+D17+D18+D19+D20+D21+D24+D25+D31+D38+D39+D50+D51+D52+D53+D54+D55+D61+D62+D63+D64+D65+D66+D67</f>
        <v>231555.5</v>
      </c>
      <c r="E70" s="56">
        <f t="shared" si="26"/>
        <v>17741976.34</v>
      </c>
      <c r="F70" s="56">
        <f t="shared" si="26"/>
        <v>175416.05000000002</v>
      </c>
      <c r="G70" s="617">
        <f t="shared" si="1"/>
        <v>1245169.7599999998</v>
      </c>
      <c r="H70" s="618">
        <f t="shared" si="1"/>
        <v>-56139.449999999983</v>
      </c>
      <c r="I70" s="386" t="s">
        <v>978</v>
      </c>
    </row>
    <row r="71" spans="1:9" ht="21" customHeight="1" x14ac:dyDescent="0.25">
      <c r="B71" s="3"/>
      <c r="C71" s="3"/>
      <c r="D71" s="337">
        <f>C70+D70</f>
        <v>16728362.08</v>
      </c>
      <c r="E71" s="338"/>
      <c r="F71" s="337">
        <f>E70+F70</f>
        <v>17917392.390000001</v>
      </c>
      <c r="G71" s="3"/>
      <c r="H71" s="3"/>
      <c r="I71" s="339" t="s">
        <v>836</v>
      </c>
    </row>
    <row r="72" spans="1:9" x14ac:dyDescent="0.25">
      <c r="A72" s="767" t="s">
        <v>947</v>
      </c>
      <c r="B72" s="768"/>
      <c r="C72" s="768"/>
      <c r="D72" s="768"/>
      <c r="E72" s="768"/>
      <c r="F72" s="768"/>
      <c r="G72" s="768"/>
      <c r="H72" s="769"/>
      <c r="I72" s="349"/>
    </row>
    <row r="73" spans="1:9" ht="30.75" customHeight="1" x14ac:dyDescent="0.25">
      <c r="A73" s="770" t="s">
        <v>215</v>
      </c>
      <c r="B73" s="771"/>
      <c r="C73" s="771"/>
      <c r="D73" s="771"/>
      <c r="E73" s="771"/>
      <c r="F73" s="771"/>
      <c r="G73" s="771"/>
      <c r="H73" s="772"/>
    </row>
    <row r="75" spans="1:9" x14ac:dyDescent="0.25">
      <c r="C75" s="385"/>
    </row>
    <row r="76" spans="1:9" ht="18.75" customHeight="1" x14ac:dyDescent="0.25"/>
    <row r="77" spans="1:9" x14ac:dyDescent="0.25">
      <c r="C77" s="597"/>
    </row>
  </sheetData>
  <mergeCells count="9">
    <mergeCell ref="A72:H72"/>
    <mergeCell ref="A73:H73"/>
    <mergeCell ref="A1:H1"/>
    <mergeCell ref="A2:H2"/>
    <mergeCell ref="A3:A4"/>
    <mergeCell ref="B3:B4"/>
    <mergeCell ref="C3:D3"/>
    <mergeCell ref="E3:F3"/>
    <mergeCell ref="G3:H3"/>
  </mergeCells>
  <printOptions gridLines="1"/>
  <pageMargins left="0.23622047244094491" right="0.31496062992125984" top="0.59055118110236227" bottom="0.47244094488188981" header="0.39370078740157483" footer="0.23622047244094491"/>
  <pageSetup paperSize="9" scale="71" fitToWidth="2" fitToHeight="2" orientation="landscape" r:id="rId1"/>
  <headerFooter alignWithMargins="0">
    <oddFooter>&amp;C&amp;P z &amp;N</oddFooter>
  </headerFooter>
  <rowBreaks count="1" manualBreakCount="1">
    <brk id="3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zoomScaleNormal="100" workbookViewId="0">
      <selection activeCell="C20" sqref="C20"/>
    </sheetView>
  </sheetViews>
  <sheetFormatPr defaultRowHeight="15.75" x14ac:dyDescent="0.25"/>
  <cols>
    <col min="1" max="1" width="7.85546875" style="3" customWidth="1"/>
    <col min="2" max="2" width="98.28515625" style="6" customWidth="1"/>
    <col min="3" max="3" width="16.85546875" style="1" customWidth="1"/>
    <col min="4" max="4" width="17.28515625" style="1" customWidth="1"/>
    <col min="5" max="5" width="32.140625" style="1" customWidth="1"/>
    <col min="6" max="6" width="9.140625" style="1"/>
    <col min="7" max="7" width="6.5703125" style="1" customWidth="1"/>
    <col min="8" max="8" width="9.140625" style="1"/>
    <col min="9" max="9" width="9.140625" style="1" customWidth="1"/>
    <col min="10" max="16384" width="9.140625" style="1"/>
  </cols>
  <sheetData>
    <row r="1" spans="1:9" ht="45.75" customHeight="1" thickBot="1" x14ac:dyDescent="0.3">
      <c r="A1" s="761" t="s">
        <v>995</v>
      </c>
      <c r="B1" s="762"/>
      <c r="C1" s="762"/>
      <c r="D1" s="763"/>
      <c r="E1" s="187" t="s">
        <v>972</v>
      </c>
    </row>
    <row r="2" spans="1:9" ht="37.5" customHeight="1" x14ac:dyDescent="0.25">
      <c r="A2" s="758" t="s">
        <v>1227</v>
      </c>
      <c r="B2" s="759"/>
      <c r="C2" s="759"/>
      <c r="D2" s="760"/>
    </row>
    <row r="3" spans="1:9" s="10" customFormat="1" ht="31.5" x14ac:dyDescent="0.25">
      <c r="A3" s="310" t="s">
        <v>180</v>
      </c>
      <c r="B3" s="312" t="s">
        <v>299</v>
      </c>
      <c r="C3" s="311">
        <v>2018</v>
      </c>
      <c r="D3" s="286">
        <v>2019</v>
      </c>
    </row>
    <row r="4" spans="1:9" s="10" customFormat="1" x14ac:dyDescent="0.25">
      <c r="A4" s="310"/>
      <c r="B4" s="312"/>
      <c r="C4" s="311" t="s">
        <v>257</v>
      </c>
      <c r="D4" s="286" t="s">
        <v>258</v>
      </c>
      <c r="F4" s="84"/>
    </row>
    <row r="5" spans="1:9" x14ac:dyDescent="0.25">
      <c r="A5" s="31">
        <v>1</v>
      </c>
      <c r="B5" s="288" t="s">
        <v>930</v>
      </c>
      <c r="C5" s="619">
        <f>+SUM(C6:C9)</f>
        <v>1150627</v>
      </c>
      <c r="D5" s="619">
        <f>+SUM(D6:D9)</f>
        <v>1079280.3</v>
      </c>
      <c r="E5" s="10"/>
      <c r="F5" s="296"/>
      <c r="G5" s="198"/>
    </row>
    <row r="6" spans="1:9" x14ac:dyDescent="0.25">
      <c r="A6" s="31">
        <v>2</v>
      </c>
      <c r="B6" s="45" t="s">
        <v>908</v>
      </c>
      <c r="C6" s="601">
        <v>2100</v>
      </c>
      <c r="D6" s="620">
        <v>0</v>
      </c>
      <c r="E6" s="295"/>
      <c r="F6" s="10"/>
      <c r="I6" s="187"/>
    </row>
    <row r="7" spans="1:9" x14ac:dyDescent="0.25">
      <c r="A7" s="31">
        <v>3</v>
      </c>
      <c r="B7" s="45" t="s">
        <v>909</v>
      </c>
      <c r="C7" s="601">
        <v>265387</v>
      </c>
      <c r="D7" s="620">
        <v>240485.45</v>
      </c>
      <c r="E7" s="295"/>
      <c r="F7" s="10"/>
      <c r="I7" s="187"/>
    </row>
    <row r="8" spans="1:9" x14ac:dyDescent="0.25">
      <c r="A8" s="31">
        <v>4</v>
      </c>
      <c r="B8" s="447" t="s">
        <v>969</v>
      </c>
      <c r="C8" s="601">
        <v>3200</v>
      </c>
      <c r="D8" s="620">
        <v>1926</v>
      </c>
      <c r="E8" s="295" t="s">
        <v>975</v>
      </c>
      <c r="F8" s="10"/>
      <c r="I8" s="187"/>
    </row>
    <row r="9" spans="1:9" x14ac:dyDescent="0.25">
      <c r="A9" s="31">
        <v>5</v>
      </c>
      <c r="B9" s="447" t="s">
        <v>968</v>
      </c>
      <c r="C9" s="601">
        <v>879940</v>
      </c>
      <c r="D9" s="620">
        <v>836868.85</v>
      </c>
      <c r="E9" s="295" t="s">
        <v>976</v>
      </c>
      <c r="F9" s="10"/>
      <c r="I9" s="187"/>
    </row>
    <row r="10" spans="1:9" x14ac:dyDescent="0.25">
      <c r="A10" s="31">
        <v>6</v>
      </c>
      <c r="B10" s="57" t="s">
        <v>945</v>
      </c>
      <c r="C10" s="55">
        <f>SUM(C11:C16)</f>
        <v>250488.5</v>
      </c>
      <c r="D10" s="621">
        <f>SUM(D11:D16)</f>
        <v>240901.8</v>
      </c>
    </row>
    <row r="11" spans="1:9" x14ac:dyDescent="0.25">
      <c r="A11" s="31">
        <v>7</v>
      </c>
      <c r="B11" s="45" t="s">
        <v>910</v>
      </c>
      <c r="C11" s="601">
        <v>131928</v>
      </c>
      <c r="D11" s="620">
        <v>131776.79999999999</v>
      </c>
    </row>
    <row r="12" spans="1:9" x14ac:dyDescent="0.25">
      <c r="A12" s="31">
        <v>8</v>
      </c>
      <c r="B12" s="45" t="s">
        <v>911</v>
      </c>
      <c r="C12" s="601">
        <v>49920</v>
      </c>
      <c r="D12" s="620">
        <v>37935</v>
      </c>
    </row>
    <row r="13" spans="1:9" x14ac:dyDescent="0.25">
      <c r="A13" s="31">
        <v>9</v>
      </c>
      <c r="B13" s="45" t="s">
        <v>912</v>
      </c>
      <c r="C13" s="601">
        <v>10625</v>
      </c>
      <c r="D13" s="620">
        <v>7420</v>
      </c>
    </row>
    <row r="14" spans="1:9" x14ac:dyDescent="0.25">
      <c r="A14" s="31">
        <v>10</v>
      </c>
      <c r="B14" s="45" t="s">
        <v>913</v>
      </c>
      <c r="C14" s="601">
        <v>57795.5</v>
      </c>
      <c r="D14" s="620">
        <v>63470</v>
      </c>
    </row>
    <row r="15" spans="1:9" ht="31.5" x14ac:dyDescent="0.25">
      <c r="A15" s="31">
        <v>11</v>
      </c>
      <c r="B15" s="45" t="s">
        <v>914</v>
      </c>
      <c r="C15" s="601">
        <v>20</v>
      </c>
      <c r="D15" s="620">
        <v>0</v>
      </c>
    </row>
    <row r="16" spans="1:9" x14ac:dyDescent="0.25">
      <c r="A16" s="31">
        <v>12</v>
      </c>
      <c r="B16" s="45" t="s">
        <v>915</v>
      </c>
      <c r="C16" s="601">
        <v>200</v>
      </c>
      <c r="D16" s="620">
        <v>300</v>
      </c>
    </row>
    <row r="17" spans="1:4" x14ac:dyDescent="0.25">
      <c r="A17" s="31">
        <v>13</v>
      </c>
      <c r="B17" s="57" t="s">
        <v>221</v>
      </c>
      <c r="C17" s="55">
        <f>(C6+C7)*0.2</f>
        <v>53497.4</v>
      </c>
      <c r="D17" s="621">
        <f>(D6+D7)*0.2</f>
        <v>48097.090000000004</v>
      </c>
    </row>
    <row r="18" spans="1:4" ht="16.5" thickBot="1" x14ac:dyDescent="0.3">
      <c r="A18" s="31">
        <v>14</v>
      </c>
      <c r="B18" s="58" t="s">
        <v>305</v>
      </c>
      <c r="C18" s="622">
        <v>53497.4</v>
      </c>
      <c r="D18" s="623">
        <v>36455.5</v>
      </c>
    </row>
    <row r="19" spans="1:4" ht="52.5" customHeight="1" x14ac:dyDescent="0.25">
      <c r="A19" s="782" t="s">
        <v>1297</v>
      </c>
      <c r="B19" s="782"/>
      <c r="C19" s="782"/>
      <c r="D19" s="782"/>
    </row>
    <row r="20" spans="1:4" x14ac:dyDescent="0.25">
      <c r="A20" s="248"/>
      <c r="B20" s="298"/>
    </row>
    <row r="21" spans="1:4" x14ac:dyDescent="0.25">
      <c r="B21" s="290"/>
    </row>
    <row r="22" spans="1:4" x14ac:dyDescent="0.25">
      <c r="B22" s="290"/>
    </row>
    <row r="23" spans="1:4" x14ac:dyDescent="0.25">
      <c r="B23" s="9"/>
    </row>
    <row r="24" spans="1:4" x14ac:dyDescent="0.25">
      <c r="B24" s="9"/>
    </row>
    <row r="25" spans="1:4" x14ac:dyDescent="0.25">
      <c r="B25" s="9"/>
    </row>
    <row r="26" spans="1:4" x14ac:dyDescent="0.25">
      <c r="B26" s="9"/>
    </row>
  </sheetData>
  <mergeCells count="3">
    <mergeCell ref="A1:D1"/>
    <mergeCell ref="A2:D2"/>
    <mergeCell ref="A19:D19"/>
  </mergeCells>
  <pageMargins left="0.70866141732283472" right="0.2" top="0.74803149606299213" bottom="0.74803149606299213" header="0.31496062992125984" footer="0.31496062992125984"/>
  <pageSetup paperSize="9"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478802F3-CAF1-414B-986B-3ACC0176C017}">
  <ds:schemaRefs>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24</vt:i4>
      </vt:variant>
    </vt:vector>
  </HeadingPairs>
  <TitlesOfParts>
    <vt:vector size="52"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EU-nová</vt:lpstr>
      <vt:lpstr>T18-Ostatné dotácie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Gabalcová Miroslava</cp:lastModifiedBy>
  <cp:lastPrinted>2020-05-25T07:45:32Z</cp:lastPrinted>
  <dcterms:created xsi:type="dcterms:W3CDTF">2002-06-05T18:53:25Z</dcterms:created>
  <dcterms:modified xsi:type="dcterms:W3CDTF">2020-05-25T09:19:03Z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