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3"/>
  <workbookPr codeName="ThisWorkbook" defaultThemeVersion="124226"/>
  <mc:AlternateContent xmlns:mc="http://schemas.openxmlformats.org/markup-compatibility/2006">
    <mc:Choice Requires="x15">
      <x15ac:absPath xmlns:x15ac="http://schemas.microsoft.com/office/spreadsheetml/2010/11/ac" url="C:\Users\1100857\Desktop\Dokumenty\Výročná správa+Zúčtovanie\rok 2018\"/>
    </mc:Choice>
  </mc:AlternateContent>
  <xr:revisionPtr revIDLastSave="0" documentId="13_ncr:1_{2662E82A-13C1-484D-9788-DBD89627BD8F}" xr6:coauthVersionLast="36" xr6:coauthVersionMax="36" xr10:uidLastSave="{00000000-0000-0000-0000-000000000000}"/>
  <bookViews>
    <workbookView xWindow="0" yWindow="0" windowWidth="28800" windowHeight="11655" tabRatio="895" firstSheet="2" activeTab="5" xr2:uid="{00000000-000D-0000-FFFF-FFFF00000000}"/>
  </bookViews>
  <sheets>
    <sheet name="Obsah" sheetId="127" r:id="rId1"/>
    <sheet name="zmeny" sheetId="129" r:id="rId2"/>
    <sheet name="Vysvetlivky" sheetId="115" r:id="rId3"/>
    <sheet name="Súvzťažnosti" sheetId="82" r:id="rId4"/>
    <sheet name="Kódy z CRŠ" sheetId="152" r:id="rId5"/>
    <sheet name="T1-Dotácie podľa DZ" sheetId="23" r:id="rId6"/>
    <sheet name="T2-Ostatné dot mimo MŠ SR" sheetId="3" r:id="rId7"/>
    <sheet name="T3-Výnosy" sheetId="142" r:id="rId8"/>
    <sheet name="T4-Výnosy zo školného" sheetId="154" r:id="rId9"/>
    <sheet name="T5 - Analýza nákladov" sheetId="150" r:id="rId10"/>
    <sheet name="T6-Zamestnanci_a_mzdy" sheetId="76" r:id="rId11"/>
    <sheet name="T6a-Zamestnanci_a_mzdy (ženy)" sheetId="155" r:id="rId12"/>
    <sheet name="T7_Doktorandi " sheetId="159" r:id="rId13"/>
    <sheet name="T8-Soc_štipendiá" sheetId="109" r:id="rId14"/>
    <sheet name="T9_ŠD " sheetId="116" r:id="rId15"/>
    <sheet name="T10-ŠJ " sheetId="146" r:id="rId16"/>
    <sheet name="T11-Zdroje KV" sheetId="90" r:id="rId17"/>
    <sheet name="T12-KV" sheetId="91" r:id="rId18"/>
    <sheet name="T13-Fondy" sheetId="145" r:id="rId19"/>
    <sheet name="T16 - Štruktúra hotovosti" sheetId="64" r:id="rId20"/>
    <sheet name="T17-Dotácie zo ŠF EU" sheetId="149" r:id="rId21"/>
    <sheet name="T18-Ostatné dotacie z kap MŠ SR" sheetId="61" r:id="rId22"/>
    <sheet name="T19-Štip_ z vlastných " sheetId="144" r:id="rId23"/>
    <sheet name="T20_motivačné štipendiá_nová" sheetId="157" r:id="rId24"/>
    <sheet name="T21-štruktúra_384" sheetId="97" r:id="rId25"/>
    <sheet name="T22_Výnosy_soc_oblasť" sheetId="133" r:id="rId26"/>
    <sheet name="T23_Náklady_soc_oblasť" sheetId="134" r:id="rId27"/>
    <sheet name="T24__Aktíva" sheetId="135" state="hidden" r:id="rId28"/>
  </sheets>
  <externalReferences>
    <externalReference r:id="rId29"/>
  </externalReferences>
  <definedNames>
    <definedName name="_kmp1" localSheetId="9">#REF!</definedName>
    <definedName name="_kmp1" localSheetId="12">#REF!</definedName>
    <definedName name="_kmp1">#REF!</definedName>
    <definedName name="_kmp2" localSheetId="12">#REF!</definedName>
    <definedName name="_kmp2">#REF!</definedName>
    <definedName name="_kmt1" localSheetId="9">#REF!</definedName>
    <definedName name="_kmt1" localSheetId="12">#REF!</definedName>
    <definedName name="_kmt1">#REF!</definedName>
    <definedName name="_T1" localSheetId="12">#REF!</definedName>
    <definedName name="_T1">#REF!</definedName>
    <definedName name="_wd1" localSheetId="23">[1]vahy!$B$1</definedName>
    <definedName name="_wd1">[1]vahy!$B$1</definedName>
    <definedName name="_wd3" localSheetId="23">[1]vahy!$B$3</definedName>
    <definedName name="_wd3">[1]vahy!$B$3</definedName>
    <definedName name="_we1" localSheetId="23">[1]vahy!$B$2</definedName>
    <definedName name="_we1">[1]vahy!$B$2</definedName>
    <definedName name="_we3" localSheetId="23">[1]vahy!$B$4</definedName>
    <definedName name="_we3">[1]vahy!$B$4</definedName>
    <definedName name="aaa" hidden="1">3</definedName>
    <definedName name="denní" localSheetId="9">#REF!</definedName>
    <definedName name="denní" localSheetId="12">#REF!</definedName>
    <definedName name="denní">#REF!</definedName>
    <definedName name="dokpo" localSheetId="9">#REF!</definedName>
    <definedName name="dokpo" localSheetId="12">#REF!</definedName>
    <definedName name="dokpo">#REF!</definedName>
    <definedName name="dokpred" localSheetId="9">#REF!</definedName>
    <definedName name="dokpred" localSheetId="12">#REF!</definedName>
    <definedName name="dokpred">#REF!</definedName>
    <definedName name="druhý" localSheetId="9">#REF!</definedName>
    <definedName name="druhý" localSheetId="12">#REF!</definedName>
    <definedName name="druhý">#REF!</definedName>
    <definedName name="exterdruhý" localSheetId="9">#REF!</definedName>
    <definedName name="exterdruhý" localSheetId="12">#REF!</definedName>
    <definedName name="exterdruhý">#REF!</definedName>
    <definedName name="externeplat" localSheetId="9">#REF!</definedName>
    <definedName name="externeplat" localSheetId="12">#REF!</definedName>
    <definedName name="externeplat">#REF!</definedName>
    <definedName name="exterplat" localSheetId="9">#REF!</definedName>
    <definedName name="exterplat" localSheetId="12">#REF!</definedName>
    <definedName name="exterplat">#REF!</definedName>
    <definedName name="KKS_doc" localSheetId="9">#REF!</definedName>
    <definedName name="KKS_doc" localSheetId="12">#REF!</definedName>
    <definedName name="KKS_doc">#REF!</definedName>
    <definedName name="KKS_ost" localSheetId="9">#REF!</definedName>
    <definedName name="KKS_ost" localSheetId="12">#REF!</definedName>
    <definedName name="KKS_ost">#REF!</definedName>
    <definedName name="KKS_phd" localSheetId="9">#REF!</definedName>
    <definedName name="KKS_phd" localSheetId="12">#REF!</definedName>
    <definedName name="KKS_phd">#REF!</definedName>
    <definedName name="KKS_prof" localSheetId="9">#REF!</definedName>
    <definedName name="KKS_prof" localSheetId="12">#REF!</definedName>
    <definedName name="KKS_prof">#REF!</definedName>
    <definedName name="koef_gm_mzdy" localSheetId="9">#REF!</definedName>
    <definedName name="koef_gm_mzdy" localSheetId="12">#REF!</definedName>
    <definedName name="koef_gm_mzdy">#REF!</definedName>
    <definedName name="koef_kpn" localSheetId="9">#REF!</definedName>
    <definedName name="koef_kpn" localSheetId="12">#REF!</definedName>
    <definedName name="koef_kpn">#REF!</definedName>
    <definedName name="koef_prer_nad_gm_mzdy" localSheetId="9">#REF!</definedName>
    <definedName name="koef_prer_nad_gm_mzdy" localSheetId="12">#REF!</definedName>
    <definedName name="koef_prer_nad_gm_mzdy">#REF!</definedName>
    <definedName name="koef_PV" localSheetId="9">#REF!</definedName>
    <definedName name="koef_PV" localSheetId="12">#REF!</definedName>
    <definedName name="koef_PV">#REF!</definedName>
    <definedName name="koef_udr_kat1" localSheetId="20">#REF!</definedName>
    <definedName name="koef_udr_kat1" localSheetId="9">#REF!</definedName>
    <definedName name="koef_udr_kat1" localSheetId="11">#REF!</definedName>
    <definedName name="koef_udr_kat1" localSheetId="12">#REF!</definedName>
    <definedName name="koef_udr_kat1">#REF!</definedName>
    <definedName name="koef_udr_kat2" localSheetId="20">#REF!</definedName>
    <definedName name="koef_udr_kat2" localSheetId="9">#REF!</definedName>
    <definedName name="koef_udr_kat2" localSheetId="11">#REF!</definedName>
    <definedName name="koef_udr_kat2" localSheetId="12">#REF!</definedName>
    <definedName name="koef_udr_kat2">#REF!</definedName>
    <definedName name="koef_udr_kat3" localSheetId="20">#REF!</definedName>
    <definedName name="koef_udr_kat3" localSheetId="9">#REF!</definedName>
    <definedName name="koef_udr_kat3" localSheetId="11">#REF!</definedName>
    <definedName name="koef_udr_kat3" localSheetId="12">#REF!</definedName>
    <definedName name="koef_udr_kat3">#REF!</definedName>
    <definedName name="koef_VV" localSheetId="9">#REF!</definedName>
    <definedName name="koef_VV" localSheetId="12">#REF!</definedName>
    <definedName name="koef_VV">#REF!</definedName>
    <definedName name="kpn_ca_do" localSheetId="9">#REF!</definedName>
    <definedName name="kpn_ca_do" localSheetId="12">#REF!</definedName>
    <definedName name="kpn_ca_do">#REF!</definedName>
    <definedName name="kpn_ca_nad" localSheetId="9">#REF!</definedName>
    <definedName name="kpn_ca_nad" localSheetId="12">#REF!</definedName>
    <definedName name="kpn_ca_nad">#REF!</definedName>
    <definedName name="kzk" localSheetId="9">#REF!</definedName>
    <definedName name="kzk" localSheetId="12">#REF!</definedName>
    <definedName name="kzk">#REF!</definedName>
    <definedName name="kzspp" localSheetId="9">#REF!</definedName>
    <definedName name="kzspp" localSheetId="12">#REF!</definedName>
    <definedName name="kzspp">#REF!</definedName>
    <definedName name="nefinanc">1</definedName>
    <definedName name="_xlnm.Print_Area" localSheetId="0">Obsah!$A$1:$Q$26</definedName>
    <definedName name="_xlnm.Print_Area" localSheetId="3">Súvzťažnosti!$A$1:$D$42</definedName>
    <definedName name="_xlnm.Print_Area" localSheetId="15">'T10-ŠJ '!$A$1:$D$27</definedName>
    <definedName name="_xlnm.Print_Area" localSheetId="16">'T11-Zdroje KV'!$A$1:$D$23</definedName>
    <definedName name="_xlnm.Print_Area" localSheetId="17">'T12-KV'!$A$1:$I$25</definedName>
    <definedName name="_xlnm.Print_Area" localSheetId="18">'T13-Fondy'!$A$1:$N$23</definedName>
    <definedName name="_xlnm.Print_Area" localSheetId="19">'T16 - Štruktúra hotovosti'!$A$1:$D$22</definedName>
    <definedName name="_xlnm.Print_Area" localSheetId="20">'T17-Dotácie zo ŠF EU'!$A$1:$H$26</definedName>
    <definedName name="_xlnm.Print_Area" localSheetId="21">'T18-Ostatné dotacie z kap MŠ SR'!$A$1:$E$18</definedName>
    <definedName name="_xlnm.Print_Area" localSheetId="22">'T19-Štip_ z vlastných '!$A$1:$F$29</definedName>
    <definedName name="_xlnm.Print_Area" localSheetId="5">'T1-Dotácie podľa DZ'!$A$1:$E$19</definedName>
    <definedName name="_xlnm.Print_Area" localSheetId="23">'T20_motivačné štipendiá_nová'!$A$1:$F$14</definedName>
    <definedName name="_xlnm.Print_Area" localSheetId="24">'T21-štruktúra_384'!$A$1:$M$12</definedName>
    <definedName name="_xlnm.Print_Area" localSheetId="25">T22_Výnosy_soc_oblasť!$A$1:$F$45</definedName>
    <definedName name="_xlnm.Print_Area" localSheetId="26">T23_Náklady_soc_oblasť!$A$1:$F$42</definedName>
    <definedName name="_xlnm.Print_Area" localSheetId="7">'T3-Výnosy'!$A$1:$H$73</definedName>
    <definedName name="_xlnm.Print_Area" localSheetId="8">'T4-Výnosy zo školného'!$A$1:$D$23</definedName>
    <definedName name="_xlnm.Print_Area" localSheetId="9">'T5 - Analýza nákladov'!$A$1:$H$107</definedName>
    <definedName name="_xlnm.Print_Area" localSheetId="11">'T6a-Zamestnanci_a_mzdy (ženy)'!$A$1:$O$37</definedName>
    <definedName name="_xlnm.Print_Area" localSheetId="10">'T6-Zamestnanci_a_mzdy'!$A$1:$N$38</definedName>
    <definedName name="_xlnm.Print_Area" localSheetId="12">'T7_Doktorandi '!$A$1:$E$13</definedName>
    <definedName name="_xlnm.Print_Area" localSheetId="13">'T8-Soc_štipendiá'!$A$1:$F$16</definedName>
    <definedName name="_xlnm.Print_Area" localSheetId="14">'T9_ŠD '!$A$1:$F$23</definedName>
    <definedName name="_xlnm.Print_Area" localSheetId="2">Vysvetlivky!$A$1:$B$92</definedName>
    <definedName name="pocet_jedal" localSheetId="20">#REF!</definedName>
    <definedName name="pocet_jedal" localSheetId="9">#REF!</definedName>
    <definedName name="pocet_jedal" localSheetId="11">#REF!</definedName>
    <definedName name="pocet_jedal" localSheetId="12">#REF!</definedName>
    <definedName name="pocet_jedal">#REF!</definedName>
    <definedName name="podiel" localSheetId="9">#REF!</definedName>
    <definedName name="podiel" localSheetId="12">#REF!</definedName>
    <definedName name="podiel">#REF!</definedName>
    <definedName name="poistné" localSheetId="9">#REF!</definedName>
    <definedName name="poistné" localSheetId="12">#REF!</definedName>
    <definedName name="poistné">#REF!</definedName>
    <definedName name="Pp_DrŠ_exist" localSheetId="20">#REF!</definedName>
    <definedName name="Pp_DrŠ_exist" localSheetId="9">#REF!</definedName>
    <definedName name="Pp_DrŠ_exist" localSheetId="11">#REF!</definedName>
    <definedName name="Pp_DrŠ_exist" localSheetId="12">#REF!</definedName>
    <definedName name="Pp_DrŠ_exist">#REF!</definedName>
    <definedName name="Pp_DrŠ_noví" localSheetId="20">#REF!</definedName>
    <definedName name="Pp_DrŠ_noví" localSheetId="9">#REF!</definedName>
    <definedName name="Pp_DrŠ_noví" localSheetId="11">#REF!</definedName>
    <definedName name="Pp_DrŠ_noví" localSheetId="12">#REF!</definedName>
    <definedName name="Pp_DrŠ_noví">#REF!</definedName>
    <definedName name="Pp_DrŠ_spolu" localSheetId="20">#REF!</definedName>
    <definedName name="Pp_DrŠ_spolu" localSheetId="9">#REF!</definedName>
    <definedName name="Pp_DrŠ_spolu" localSheetId="11">#REF!</definedName>
    <definedName name="Pp_DrŠ_spolu" localSheetId="12">#REF!</definedName>
    <definedName name="Pp_DrŠ_spolu">#REF!</definedName>
    <definedName name="Pp_klinické_TaS" localSheetId="20">#REF!</definedName>
    <definedName name="Pp_klinické_TaS" localSheetId="9">#REF!</definedName>
    <definedName name="Pp_klinické_TaS" localSheetId="11">#REF!</definedName>
    <definedName name="Pp_klinické_TaS" localSheetId="12">#REF!</definedName>
    <definedName name="Pp_klinické_TaS">#REF!</definedName>
    <definedName name="Pp_klinické_TaS_rozpísaný" localSheetId="20">#REF!</definedName>
    <definedName name="Pp_klinické_TaS_rozpísaný" localSheetId="9">#REF!</definedName>
    <definedName name="Pp_klinické_TaS_rozpísaný" localSheetId="11">#REF!</definedName>
    <definedName name="Pp_klinické_TaS_rozpísaný" localSheetId="12">#REF!</definedName>
    <definedName name="Pp_klinické_TaS_rozpísaný">#REF!</definedName>
    <definedName name="Pp_Rozvoj_BD" localSheetId="9">#REF!</definedName>
    <definedName name="Pp_Rozvoj_BD" localSheetId="12">#REF!</definedName>
    <definedName name="Pp_Rozvoj_BD">#REF!</definedName>
    <definedName name="Pp_Soc_BD" localSheetId="9">#REF!</definedName>
    <definedName name="Pp_Soc_BD" localSheetId="12">#REF!</definedName>
    <definedName name="Pp_Soc_BD">#REF!</definedName>
    <definedName name="Pp_VaT_BD" localSheetId="9">#REF!</definedName>
    <definedName name="Pp_VaT_BD" localSheetId="12">#REF!</definedName>
    <definedName name="Pp_VaT_BD">#REF!</definedName>
    <definedName name="Pp_VaT_mzdy" localSheetId="9">#REF!</definedName>
    <definedName name="Pp_VaT_mzdy" localSheetId="12">#REF!</definedName>
    <definedName name="Pp_VaT_mzdy">#REF!</definedName>
    <definedName name="Pp_VaT_mzdy_rezerva" localSheetId="9">#REF!</definedName>
    <definedName name="Pp_VaT_mzdy_rezerva" localSheetId="12">#REF!</definedName>
    <definedName name="Pp_VaT_mzdy_rezerva">#REF!</definedName>
    <definedName name="Pp_VaT_mzdy_zac_roka" localSheetId="9">#REF!</definedName>
    <definedName name="Pp_VaT_mzdy_zac_roka" localSheetId="12">#REF!</definedName>
    <definedName name="Pp_VaT_mzdy_zac_roka">#REF!</definedName>
    <definedName name="Pp_Vzdel_BD" localSheetId="9">#REF!</definedName>
    <definedName name="Pp_Vzdel_BD" localSheetId="12">#REF!</definedName>
    <definedName name="Pp_Vzdel_BD">#REF!</definedName>
    <definedName name="Pp_Vzdel_mzdy" localSheetId="9">#REF!</definedName>
    <definedName name="Pp_Vzdel_mzdy" localSheetId="12">#REF!</definedName>
    <definedName name="Pp_Vzdel_mzdy">#REF!</definedName>
    <definedName name="Pp_Vzdel_mzdy_kontr" localSheetId="9">#REF!</definedName>
    <definedName name="Pp_Vzdel_mzdy_kontr" localSheetId="12">#REF!</definedName>
    <definedName name="Pp_Vzdel_mzdy_kontr">#REF!</definedName>
    <definedName name="Pp_Vzdel_mzdy_na_prer_modif" localSheetId="20">#REF!</definedName>
    <definedName name="Pp_Vzdel_mzdy_na_prer_modif" localSheetId="9">#REF!</definedName>
    <definedName name="Pp_Vzdel_mzdy_na_prer_modif" localSheetId="11">#REF!</definedName>
    <definedName name="Pp_Vzdel_mzdy_na_prer_modif" localSheetId="12">#REF!</definedName>
    <definedName name="Pp_Vzdel_mzdy_na_prer_modif">#REF!</definedName>
    <definedName name="Pp_Vzdel_mzdy_na_prer_nemodif" localSheetId="20">#REF!</definedName>
    <definedName name="Pp_Vzdel_mzdy_na_prer_nemodif" localSheetId="9">#REF!</definedName>
    <definedName name="Pp_Vzdel_mzdy_na_prer_nemodif" localSheetId="11">#REF!</definedName>
    <definedName name="Pp_Vzdel_mzdy_na_prer_nemodif" localSheetId="12">#REF!</definedName>
    <definedName name="Pp_Vzdel_mzdy_na_prer_nemodif">#REF!</definedName>
    <definedName name="Pp_Vzdel_mzdy_prevádz" localSheetId="9">#REF!</definedName>
    <definedName name="Pp_Vzdel_mzdy_prevádz" localSheetId="12">#REF!</definedName>
    <definedName name="Pp_Vzdel_mzdy_prevádz">#REF!</definedName>
    <definedName name="Pp_Vzdel_mzdy_rezerva" localSheetId="9">#REF!</definedName>
    <definedName name="Pp_Vzdel_mzdy_rezerva" localSheetId="12">#REF!</definedName>
    <definedName name="Pp_Vzdel_mzdy_rezerva">#REF!</definedName>
    <definedName name="Pp_Vzdel_mzdy_spec" localSheetId="9">#REF!</definedName>
    <definedName name="Pp_Vzdel_mzdy_spec" localSheetId="12">#REF!</definedName>
    <definedName name="Pp_Vzdel_mzdy_spec">#REF!</definedName>
    <definedName name="Pp_Vzdel_mzdy_výkon" localSheetId="9">#REF!</definedName>
    <definedName name="Pp_Vzdel_mzdy_výkon" localSheetId="12">#REF!</definedName>
    <definedName name="Pp_Vzdel_mzdy_výkon">#REF!</definedName>
    <definedName name="Pp_Vzdel_mzdy_výkon_PV" localSheetId="9">#REF!</definedName>
    <definedName name="Pp_Vzdel_mzdy_výkon_PV" localSheetId="12">#REF!</definedName>
    <definedName name="Pp_Vzdel_mzdy_výkon_PV">#REF!</definedName>
    <definedName name="Pp_Vzdel_mzdy_výkon_PV_bez" localSheetId="9">#REF!</definedName>
    <definedName name="Pp_Vzdel_mzdy_výkon_PV_bez" localSheetId="12">#REF!</definedName>
    <definedName name="Pp_Vzdel_mzdy_výkon_PV_bez">#REF!</definedName>
    <definedName name="Pp_Vzdel_mzdy_výkon_PV_um" localSheetId="9">#REF!</definedName>
    <definedName name="Pp_Vzdel_mzdy_výkon_PV_um" localSheetId="12">#REF!</definedName>
    <definedName name="Pp_Vzdel_mzdy_výkon_PV_um">#REF!</definedName>
    <definedName name="Pp_Vzdel_mzdy_výkon_VV" localSheetId="9">#REF!</definedName>
    <definedName name="Pp_Vzdel_mzdy_výkon_VV" localSheetId="12">#REF!</definedName>
    <definedName name="Pp_Vzdel_mzdy_výkon_VV">#REF!</definedName>
    <definedName name="Pp_Vzdel_mzdy_výkon_VV_bez" localSheetId="9">#REF!</definedName>
    <definedName name="Pp_Vzdel_mzdy_výkon_VV_bez" localSheetId="12">#REF!</definedName>
    <definedName name="Pp_Vzdel_mzdy_výkon_VV_bez">#REF!</definedName>
    <definedName name="Pp_Vzdel_mzdy_výkon_VV_um" localSheetId="9">#REF!</definedName>
    <definedName name="Pp_Vzdel_mzdy_výkon_VV_um" localSheetId="12">#REF!</definedName>
    <definedName name="Pp_Vzdel_mzdy_výkon_VV_um">#REF!</definedName>
    <definedName name="Pp_Vzdel_spec_prax" localSheetId="20">#REF!</definedName>
    <definedName name="Pp_Vzdel_spec_prax" localSheetId="9">#REF!</definedName>
    <definedName name="Pp_Vzdel_spec_prax" localSheetId="11">#REF!</definedName>
    <definedName name="Pp_Vzdel_spec_prax" localSheetId="12">#REF!</definedName>
    <definedName name="Pp_Vzdel_spec_prax">#REF!</definedName>
    <definedName name="Pp_Vzdel_TaS" localSheetId="9">#REF!</definedName>
    <definedName name="Pp_Vzdel_TaS" localSheetId="12">#REF!</definedName>
    <definedName name="Pp_Vzdel_TaS">#REF!</definedName>
    <definedName name="Pp_Vzdel_TaS_rezerva" localSheetId="9">#REF!</definedName>
    <definedName name="Pp_Vzdel_TaS_rezerva" localSheetId="12">#REF!</definedName>
    <definedName name="Pp_Vzdel_TaS_rezerva">#REF!</definedName>
    <definedName name="Pp_Vzdel_TaS_spec" localSheetId="20">#REF!</definedName>
    <definedName name="Pp_Vzdel_TaS_spec" localSheetId="9">#REF!</definedName>
    <definedName name="Pp_Vzdel_TaS_spec" localSheetId="11">#REF!</definedName>
    <definedName name="Pp_Vzdel_TaS_spec" localSheetId="12">#REF!</definedName>
    <definedName name="Pp_Vzdel_TaS_spec">#REF!</definedName>
    <definedName name="Pp_Vzdel_TaS_stav" localSheetId="9">#REF!</definedName>
    <definedName name="Pp_Vzdel_TaS_stav" localSheetId="12">#REF!</definedName>
    <definedName name="Pp_Vzdel_TaS_stav">#REF!</definedName>
    <definedName name="Pp_Vzdel_TaS_výkon" localSheetId="20">#REF!</definedName>
    <definedName name="Pp_Vzdel_TaS_výkon" localSheetId="9">#REF!</definedName>
    <definedName name="Pp_Vzdel_TaS_výkon" localSheetId="11">#REF!</definedName>
    <definedName name="Pp_Vzdel_TaS_výkon" localSheetId="12">#REF!</definedName>
    <definedName name="Pp_Vzdel_TaS_výkon">#REF!</definedName>
    <definedName name="Pp_Vzdel_TaS_výkon_PPŠ" localSheetId="20">#REF!</definedName>
    <definedName name="Pp_Vzdel_TaS_výkon_PPŠ" localSheetId="9">#REF!</definedName>
    <definedName name="Pp_Vzdel_TaS_výkon_PPŠ" localSheetId="11">#REF!</definedName>
    <definedName name="Pp_Vzdel_TaS_výkon_PPŠ" localSheetId="12">#REF!</definedName>
    <definedName name="Pp_Vzdel_TaS_výkon_PPŠ">#REF!</definedName>
    <definedName name="Pp_Vzdel_TaS_výkon_PPŠ_a_zákl" localSheetId="20">#REF!</definedName>
    <definedName name="Pp_Vzdel_TaS_výkon_PPŠ_a_zákl" localSheetId="9">#REF!</definedName>
    <definedName name="Pp_Vzdel_TaS_výkon_PPŠ_a_zákl" localSheetId="11">#REF!</definedName>
    <definedName name="Pp_Vzdel_TaS_výkon_PPŠ_a_zákl" localSheetId="12">#REF!</definedName>
    <definedName name="Pp_Vzdel_TaS_výkon_PPŠ_a_zákl">#REF!</definedName>
    <definedName name="Pp_Vzdel_TaS_výkon_PPŠ_KEN" localSheetId="20">#REF!</definedName>
    <definedName name="Pp_Vzdel_TaS_výkon_PPŠ_KEN" localSheetId="9">#REF!</definedName>
    <definedName name="Pp_Vzdel_TaS_výkon_PPŠ_KEN" localSheetId="11">#REF!</definedName>
    <definedName name="Pp_Vzdel_TaS_výkon_PPŠ_KEN" localSheetId="12">#REF!</definedName>
    <definedName name="Pp_Vzdel_TaS_výkon_PPŠ_KEN">#REF!</definedName>
    <definedName name="Pp_Vzdel_TaS_zahr_granty" localSheetId="9">#REF!</definedName>
    <definedName name="Pp_Vzdel_TaS_zahr_granty" localSheetId="12">#REF!</definedName>
    <definedName name="Pp_Vzdel_TaS_zahr_granty">#REF!</definedName>
    <definedName name="Pp_Vzdel_TaS_zákl" localSheetId="20">#REF!</definedName>
    <definedName name="Pp_Vzdel_TaS_zákl" localSheetId="9">#REF!</definedName>
    <definedName name="Pp_Vzdel_TaS_zákl" localSheetId="11">#REF!</definedName>
    <definedName name="Pp_Vzdel_TaS_zákl" localSheetId="12">#REF!</definedName>
    <definedName name="Pp_Vzdel_TaS_zákl">#REF!</definedName>
    <definedName name="Pr_AV_BD" localSheetId="9">#REF!</definedName>
    <definedName name="Pr_AV_BD" localSheetId="12">#REF!</definedName>
    <definedName name="Pr_AV_BD">#REF!</definedName>
    <definedName name="Pr_IV_BD" localSheetId="9">#REF!</definedName>
    <definedName name="Pr_IV_BD" localSheetId="12">#REF!</definedName>
    <definedName name="Pr_IV_BD">#REF!</definedName>
    <definedName name="Pr_IV_KV" localSheetId="9">#REF!</definedName>
    <definedName name="Pr_IV_KV" localSheetId="12">#REF!</definedName>
    <definedName name="Pr_IV_KV">#REF!</definedName>
    <definedName name="Pr_IV_KV_rezerva" localSheetId="9">#REF!</definedName>
    <definedName name="Pr_IV_KV_rezerva" localSheetId="12">#REF!</definedName>
    <definedName name="Pr_IV_KV_rezerva">#REF!</definedName>
    <definedName name="Pr_KEGA_BD" localSheetId="9">#REF!</definedName>
    <definedName name="Pr_KEGA_BD" localSheetId="12">#REF!</definedName>
    <definedName name="Pr_KEGA_BD">#REF!</definedName>
    <definedName name="Pr_klinické" localSheetId="9">#REF!</definedName>
    <definedName name="Pr_klinické" localSheetId="12">#REF!</definedName>
    <definedName name="Pr_klinické">#REF!</definedName>
    <definedName name="Pr_KŠ" localSheetId="20">#REF!</definedName>
    <definedName name="Pr_KŠ" localSheetId="9">#REF!</definedName>
    <definedName name="Pr_KŠ" localSheetId="11">#REF!</definedName>
    <definedName name="Pr_KŠ" localSheetId="12">#REF!</definedName>
    <definedName name="Pr_KŠ">#REF!</definedName>
    <definedName name="Pr_motštip_BD" localSheetId="9">#REF!</definedName>
    <definedName name="Pr_motštip_BD" localSheetId="12">#REF!</definedName>
    <definedName name="Pr_motštip_BD">#REF!</definedName>
    <definedName name="Pr_MVTS_BD" localSheetId="9">#REF!</definedName>
    <definedName name="Pr_MVTS_BD" localSheetId="12">#REF!</definedName>
    <definedName name="Pr_MVTS_BD">#REF!</definedName>
    <definedName name="Pr_socštip_BD" localSheetId="9">#REF!</definedName>
    <definedName name="Pr_socštip_BD" localSheetId="12">#REF!</definedName>
    <definedName name="Pr_socštip_BD">#REF!</definedName>
    <definedName name="Pr_ŠD" localSheetId="20">#REF!</definedName>
    <definedName name="Pr_ŠD" localSheetId="9">#REF!</definedName>
    <definedName name="Pr_ŠD" localSheetId="11">#REF!</definedName>
    <definedName name="Pr_ŠD" localSheetId="12">#REF!</definedName>
    <definedName name="Pr_ŠD">#REF!</definedName>
    <definedName name="Pr_ŠDaJKŠPC_BD" localSheetId="9">#REF!</definedName>
    <definedName name="Pr_ŠDaJKŠPC_BD" localSheetId="12">#REF!</definedName>
    <definedName name="Pr_ŠDaJKŠPC_BD">#REF!</definedName>
    <definedName name="Pr_VaT_KV_zac_roka" localSheetId="9">#REF!</definedName>
    <definedName name="Pr_VaT_KV_zac_roka" localSheetId="12">#REF!</definedName>
    <definedName name="Pr_VaT_KV_zac_roka">#REF!</definedName>
    <definedName name="Pr_VaT_TaS" localSheetId="9">#REF!</definedName>
    <definedName name="Pr_VaT_TaS" localSheetId="12">#REF!</definedName>
    <definedName name="Pr_VaT_TaS">#REF!</definedName>
    <definedName name="Pr_VaT_TaS_rezerva" localSheetId="9">#REF!</definedName>
    <definedName name="Pr_VaT_TaS_rezerva" localSheetId="12">#REF!</definedName>
    <definedName name="Pr_VaT_TaS_rezerva">#REF!</definedName>
    <definedName name="Pr_VaT_TaS_zac_roka" localSheetId="9">#REF!</definedName>
    <definedName name="Pr_VaT_TaS_zac_roka" localSheetId="12">#REF!</definedName>
    <definedName name="Pr_VaT_TaS_zac_roka">#REF!</definedName>
    <definedName name="Pr_VEGA_BD" localSheetId="9">#REF!</definedName>
    <definedName name="Pr_VEGA_BD" localSheetId="12">#REF!</definedName>
    <definedName name="Pr_VEGA_BD">#REF!</definedName>
    <definedName name="predmety" localSheetId="9">#REF!</definedName>
    <definedName name="predmety" localSheetId="12">#REF!</definedName>
    <definedName name="predmety">#REF!</definedName>
    <definedName name="prisp_na_1_jedlo" localSheetId="20">#REF!</definedName>
    <definedName name="prisp_na_1_jedlo" localSheetId="9">#REF!</definedName>
    <definedName name="prisp_na_1_jedlo" localSheetId="11">#REF!</definedName>
    <definedName name="prisp_na_1_jedlo" localSheetId="12">#REF!</definedName>
    <definedName name="prisp_na_1_jedlo">#REF!</definedName>
    <definedName name="prisp_na_ubyt_stud_SD" localSheetId="20">#REF!</definedName>
    <definedName name="prisp_na_ubyt_stud_SD" localSheetId="9">#REF!</definedName>
    <definedName name="prisp_na_ubyt_stud_SD" localSheetId="11">#REF!</definedName>
    <definedName name="prisp_na_ubyt_stud_SD" localSheetId="12">#REF!</definedName>
    <definedName name="prisp_na_ubyt_stud_SD">#REF!</definedName>
    <definedName name="prisp_na_ubyt_stud_ZZ" localSheetId="20">#REF!</definedName>
    <definedName name="prisp_na_ubyt_stud_ZZ" localSheetId="9">#REF!</definedName>
    <definedName name="prisp_na_ubyt_stud_ZZ" localSheetId="11">#REF!</definedName>
    <definedName name="prisp_na_ubyt_stud_ZZ" localSheetId="12">#REF!</definedName>
    <definedName name="prisp_na_ubyt_stud_ZZ">#REF!</definedName>
    <definedName name="prísp_zákl_prev" localSheetId="9">#REF!</definedName>
    <definedName name="prísp_zákl_prev" localSheetId="12">#REF!</definedName>
    <definedName name="prísp_zákl_prev">#REF!</definedName>
    <definedName name="R_vvs" localSheetId="9">#REF!</definedName>
    <definedName name="R_vvs" localSheetId="12">#REF!</definedName>
    <definedName name="R_vvs">#REF!</definedName>
    <definedName name="R_vvs_BD" localSheetId="9">#REF!</definedName>
    <definedName name="R_vvs_BD" localSheetId="12">#REF!</definedName>
    <definedName name="R_vvs_BD">#REF!</definedName>
    <definedName name="R_vvs_VaT_BD" localSheetId="9">#REF!</definedName>
    <definedName name="R_vvs_VaT_BD" localSheetId="12">#REF!</definedName>
    <definedName name="R_vvs_VaT_BD">#REF!</definedName>
    <definedName name="Sanet" localSheetId="9">#REF!</definedName>
    <definedName name="Sanet" localSheetId="12">#REF!</definedName>
    <definedName name="Sanet">#REF!</definedName>
    <definedName name="SAPBEXrevision" hidden="1">7</definedName>
    <definedName name="SAPBEXsysID" hidden="1">"BS1"</definedName>
    <definedName name="SAPBEXwbID" hidden="1">"3TG3S316PX9BHXMQEBSXSYZZO"</definedName>
    <definedName name="stavba_ucelova" localSheetId="9">#REF!</definedName>
    <definedName name="stavba_ucelova" localSheetId="12">#REF!</definedName>
    <definedName name="stavba_ucelova">#REF!</definedName>
    <definedName name="studenti_vstup" localSheetId="9">#REF!</definedName>
    <definedName name="studenti_vstup" localSheetId="12">#REF!</definedName>
    <definedName name="studenti_vstup">#REF!</definedName>
    <definedName name="sustava" localSheetId="9">#REF!</definedName>
    <definedName name="sustava" localSheetId="12">#REF!</definedName>
    <definedName name="sustava">#REF!</definedName>
    <definedName name="T_1" localSheetId="12">#REF!</definedName>
    <definedName name="T_1">#REF!</definedName>
    <definedName name="T_25_so_štip_2007" localSheetId="12">#REF!</definedName>
    <definedName name="T_25_so_štip_2007">#REF!</definedName>
    <definedName name="T_M" localSheetId="12">#REF!</definedName>
    <definedName name="T_M">#REF!</definedName>
    <definedName name="váha_absDrš" localSheetId="9">#REF!</definedName>
    <definedName name="váha_absDrš" localSheetId="12">#REF!</definedName>
    <definedName name="váha_absDrš">#REF!</definedName>
    <definedName name="váha_DG" localSheetId="9">#REF!</definedName>
    <definedName name="váha_DG" localSheetId="12">#REF!</definedName>
    <definedName name="váha_DG">#REF!</definedName>
    <definedName name="váha_poDs" localSheetId="9">#REF!</definedName>
    <definedName name="váha_poDs" localSheetId="12">#REF!</definedName>
    <definedName name="váha_poDs">#REF!</definedName>
    <definedName name="váha_Pub" localSheetId="9">#REF!</definedName>
    <definedName name="váha_Pub" localSheetId="12">#REF!</definedName>
    <definedName name="váha_Pub">#REF!</definedName>
    <definedName name="váha_ZG" localSheetId="9">#REF!</definedName>
    <definedName name="váha_ZG" localSheetId="12">#REF!</definedName>
    <definedName name="váha_ZG">#REF!</definedName>
    <definedName name="výkon_um" localSheetId="9">#REF!</definedName>
    <definedName name="výkon_um" localSheetId="12">#REF!</definedName>
    <definedName name="výkon_um">#REF!</definedName>
    <definedName name="x" localSheetId="12">#REF!</definedName>
    <definedName name="x">#REF!</definedName>
    <definedName name="xxx" hidden="1">"3TGMUFSSIAIMK2KTNC9DELQD0"</definedName>
    <definedName name="zakl_prisp_na_prev_SD" localSheetId="20">#REF!</definedName>
    <definedName name="zakl_prisp_na_prev_SD" localSheetId="9">#REF!</definedName>
    <definedName name="zakl_prisp_na_prev_SD" localSheetId="11">#REF!</definedName>
    <definedName name="zakl_prisp_na_prev_SD" localSheetId="12">#REF!</definedName>
    <definedName name="zakl_prisp_na_prev_SD">#REF!</definedName>
    <definedName name="záloha" localSheetId="20">#REF!</definedName>
    <definedName name="záloha" localSheetId="9">#REF!</definedName>
    <definedName name="záloha" localSheetId="11">#REF!</definedName>
    <definedName name="záloha" localSheetId="12">#REF!</definedName>
    <definedName name="záloha">#REF!</definedName>
  </definedNames>
  <calcPr calcId="191029"/>
</workbook>
</file>

<file path=xl/calcChain.xml><?xml version="1.0" encoding="utf-8"?>
<calcChain xmlns="http://schemas.openxmlformats.org/spreadsheetml/2006/main">
  <c r="F22" i="155" l="1"/>
  <c r="C27" i="3" l="1"/>
  <c r="E29" i="3"/>
  <c r="E30" i="3"/>
  <c r="E31" i="3"/>
  <c r="E32" i="3"/>
  <c r="E33" i="3"/>
  <c r="E34" i="3"/>
  <c r="E35" i="3"/>
  <c r="E36" i="3"/>
  <c r="E37" i="3"/>
  <c r="E38" i="3"/>
  <c r="E39" i="3"/>
  <c r="E40" i="3"/>
  <c r="E41" i="3"/>
  <c r="E42" i="3"/>
  <c r="E43" i="3"/>
  <c r="E44" i="3"/>
  <c r="E45" i="3"/>
  <c r="E46" i="3"/>
  <c r="D18" i="3"/>
  <c r="C18" i="3"/>
  <c r="E20" i="3"/>
  <c r="E21" i="3"/>
  <c r="E22" i="3"/>
  <c r="E23" i="3"/>
  <c r="E24" i="3"/>
  <c r="E25" i="3"/>
  <c r="D13" i="3" l="1"/>
  <c r="D5" i="3"/>
  <c r="C13" i="3"/>
  <c r="E15" i="3"/>
  <c r="E16" i="3"/>
  <c r="E17" i="3"/>
  <c r="C5" i="3"/>
  <c r="E8" i="3" l="1"/>
  <c r="E9" i="3"/>
  <c r="E10" i="3"/>
  <c r="E11" i="3"/>
  <c r="E12" i="3"/>
  <c r="D39" i="142" l="1"/>
  <c r="E39" i="142"/>
  <c r="F39" i="142"/>
  <c r="C31" i="142"/>
  <c r="E9" i="61" l="1"/>
  <c r="I16" i="91" l="1"/>
  <c r="C14" i="116"/>
  <c r="D31" i="142" l="1"/>
  <c r="E31" i="142"/>
  <c r="F31" i="142"/>
  <c r="D10" i="91" l="1"/>
  <c r="E10" i="91"/>
  <c r="F10" i="91"/>
  <c r="G10" i="91"/>
  <c r="H10" i="91"/>
  <c r="I11" i="91"/>
  <c r="I12" i="91"/>
  <c r="I13" i="91"/>
  <c r="I14" i="91"/>
  <c r="I15" i="91"/>
  <c r="C10" i="91"/>
  <c r="D25" i="142"/>
  <c r="E25" i="142"/>
  <c r="F25" i="142"/>
  <c r="C25" i="142"/>
  <c r="C39" i="142"/>
  <c r="G39" i="142" s="1"/>
  <c r="D55" i="142"/>
  <c r="E55" i="142"/>
  <c r="F55" i="142"/>
  <c r="H55" i="142" s="1"/>
  <c r="C55" i="142"/>
  <c r="G28" i="142"/>
  <c r="H28" i="142"/>
  <c r="D22" i="144"/>
  <c r="E22" i="144"/>
  <c r="F22" i="144"/>
  <c r="C22" i="144"/>
  <c r="I22" i="91"/>
  <c r="D23" i="91"/>
  <c r="E23" i="91"/>
  <c r="F23" i="91"/>
  <c r="G23" i="91"/>
  <c r="H23" i="91"/>
  <c r="C23" i="91"/>
  <c r="H25" i="149"/>
  <c r="G25" i="149"/>
  <c r="H24" i="149"/>
  <c r="G24" i="149"/>
  <c r="H23" i="149"/>
  <c r="G23" i="149"/>
  <c r="H22" i="149"/>
  <c r="G22" i="149"/>
  <c r="H21" i="149"/>
  <c r="G21" i="149"/>
  <c r="H20" i="149"/>
  <c r="G20" i="149"/>
  <c r="H19" i="149"/>
  <c r="G18" i="149"/>
  <c r="F17" i="149"/>
  <c r="F16" i="149"/>
  <c r="E17" i="149"/>
  <c r="D17" i="149"/>
  <c r="C17" i="149"/>
  <c r="G17" i="149" s="1"/>
  <c r="A17" i="149"/>
  <c r="E16" i="149"/>
  <c r="C16" i="149"/>
  <c r="G16" i="149" s="1"/>
  <c r="H14" i="149"/>
  <c r="G13" i="149"/>
  <c r="F12" i="149"/>
  <c r="E12" i="149"/>
  <c r="D12" i="149"/>
  <c r="H12" i="149" s="1"/>
  <c r="C12" i="149"/>
  <c r="G12" i="149" s="1"/>
  <c r="H11" i="149"/>
  <c r="G10" i="149"/>
  <c r="F9" i="149"/>
  <c r="E9" i="149"/>
  <c r="D9" i="149"/>
  <c r="H9" i="149" s="1"/>
  <c r="C9" i="149"/>
  <c r="G9" i="149" s="1"/>
  <c r="H8" i="149"/>
  <c r="A8" i="149"/>
  <c r="A9" i="149"/>
  <c r="A10" i="149" s="1"/>
  <c r="A11" i="149"/>
  <c r="G7" i="149"/>
  <c r="F6" i="149"/>
  <c r="E6" i="149"/>
  <c r="E15" i="149"/>
  <c r="E26" i="149" s="1"/>
  <c r="D6" i="149"/>
  <c r="D15" i="149" s="1"/>
  <c r="C6" i="149"/>
  <c r="G6" i="149" s="1"/>
  <c r="G48" i="142"/>
  <c r="H48" i="142"/>
  <c r="D5" i="154"/>
  <c r="C5" i="154"/>
  <c r="G36" i="142"/>
  <c r="H36" i="142"/>
  <c r="G37" i="142"/>
  <c r="H37" i="142"/>
  <c r="G31" i="142"/>
  <c r="H31" i="142"/>
  <c r="H38" i="142"/>
  <c r="G38" i="142"/>
  <c r="E6" i="159"/>
  <c r="E7" i="159" s="1"/>
  <c r="D7" i="159"/>
  <c r="C7" i="159"/>
  <c r="E5" i="159"/>
  <c r="D9" i="157"/>
  <c r="F6" i="157" s="1"/>
  <c r="F9" i="157" s="1"/>
  <c r="C5" i="64"/>
  <c r="C22" i="64" s="1"/>
  <c r="D19" i="144"/>
  <c r="E19" i="144"/>
  <c r="F19" i="144"/>
  <c r="D16" i="144"/>
  <c r="E16" i="144"/>
  <c r="F16" i="144"/>
  <c r="D13" i="144"/>
  <c r="E13" i="144"/>
  <c r="F13" i="144"/>
  <c r="D10" i="144"/>
  <c r="E10" i="144"/>
  <c r="F10" i="144"/>
  <c r="D7" i="144"/>
  <c r="E7" i="144"/>
  <c r="F7" i="144"/>
  <c r="I6" i="97"/>
  <c r="H6" i="97"/>
  <c r="E6" i="23"/>
  <c r="E14" i="23"/>
  <c r="E16" i="23"/>
  <c r="E17" i="23"/>
  <c r="E18" i="23"/>
  <c r="E8" i="23"/>
  <c r="E9" i="23"/>
  <c r="E10" i="23"/>
  <c r="E11" i="23"/>
  <c r="E12" i="23"/>
  <c r="D7" i="23"/>
  <c r="C7" i="23"/>
  <c r="E7" i="23"/>
  <c r="G64" i="142"/>
  <c r="H64" i="142"/>
  <c r="G66" i="142"/>
  <c r="H66" i="142"/>
  <c r="G87" i="150"/>
  <c r="H87" i="150"/>
  <c r="G56" i="142"/>
  <c r="G57" i="142"/>
  <c r="G58" i="142"/>
  <c r="G59" i="142"/>
  <c r="G60" i="142"/>
  <c r="G61" i="142"/>
  <c r="G62" i="142"/>
  <c r="G7" i="142"/>
  <c r="H7" i="142"/>
  <c r="G8" i="142"/>
  <c r="H8" i="142"/>
  <c r="G9" i="142"/>
  <c r="H9" i="142"/>
  <c r="G10" i="142"/>
  <c r="H10" i="142"/>
  <c r="G12" i="142"/>
  <c r="H12" i="142"/>
  <c r="G13" i="142"/>
  <c r="H13" i="142"/>
  <c r="G14" i="142"/>
  <c r="H14" i="142"/>
  <c r="G15" i="142"/>
  <c r="H15" i="142"/>
  <c r="G16" i="142"/>
  <c r="H16" i="142"/>
  <c r="G17" i="142"/>
  <c r="H17" i="142"/>
  <c r="G18" i="142"/>
  <c r="H18" i="142"/>
  <c r="G19" i="142"/>
  <c r="H19" i="142"/>
  <c r="G20" i="142"/>
  <c r="G22" i="142"/>
  <c r="H22" i="142"/>
  <c r="G23" i="142"/>
  <c r="H23" i="142"/>
  <c r="G24" i="142"/>
  <c r="H24" i="142"/>
  <c r="G26" i="142"/>
  <c r="H26" i="142"/>
  <c r="G27" i="142"/>
  <c r="H27" i="142"/>
  <c r="G29" i="142"/>
  <c r="H29" i="142"/>
  <c r="G30" i="142"/>
  <c r="H30" i="142"/>
  <c r="G32" i="142"/>
  <c r="H32" i="142"/>
  <c r="G33" i="142"/>
  <c r="H33" i="142"/>
  <c r="G34" i="142"/>
  <c r="H34" i="142"/>
  <c r="G35" i="142"/>
  <c r="H35" i="142"/>
  <c r="G40" i="142"/>
  <c r="H40" i="142"/>
  <c r="G41" i="142"/>
  <c r="H41" i="142"/>
  <c r="G42" i="142"/>
  <c r="H42" i="142"/>
  <c r="G43" i="142"/>
  <c r="H43" i="142"/>
  <c r="G44" i="142"/>
  <c r="H44" i="142"/>
  <c r="G45" i="142"/>
  <c r="H45" i="142"/>
  <c r="G46" i="142"/>
  <c r="H46" i="142"/>
  <c r="G47" i="142"/>
  <c r="H47" i="142"/>
  <c r="G49" i="142"/>
  <c r="H49" i="142"/>
  <c r="G50" i="142"/>
  <c r="H50" i="142"/>
  <c r="G51" i="142"/>
  <c r="H51" i="142"/>
  <c r="G52" i="142"/>
  <c r="H52" i="142"/>
  <c r="G53" i="142"/>
  <c r="H53" i="142"/>
  <c r="G54" i="142"/>
  <c r="H54" i="142"/>
  <c r="H61" i="142"/>
  <c r="H62" i="142"/>
  <c r="G63" i="142"/>
  <c r="H63" i="142"/>
  <c r="G65" i="142"/>
  <c r="H65" i="142"/>
  <c r="G67" i="142"/>
  <c r="H67" i="142"/>
  <c r="G68" i="142"/>
  <c r="H68" i="142"/>
  <c r="G69" i="142"/>
  <c r="H69" i="142"/>
  <c r="D6" i="142"/>
  <c r="E6" i="142"/>
  <c r="F6" i="142"/>
  <c r="D11" i="142"/>
  <c r="E11" i="142"/>
  <c r="F11" i="142"/>
  <c r="H11" i="142" s="1"/>
  <c r="D21" i="142"/>
  <c r="E21" i="142"/>
  <c r="F21" i="142"/>
  <c r="H21" i="142"/>
  <c r="H39" i="142"/>
  <c r="C7" i="144"/>
  <c r="C10" i="144"/>
  <c r="C16" i="144"/>
  <c r="C19" i="144"/>
  <c r="C13" i="144"/>
  <c r="G98" i="150"/>
  <c r="H98" i="150"/>
  <c r="C9" i="157"/>
  <c r="E6" i="157" s="1"/>
  <c r="E9" i="157" s="1"/>
  <c r="D18" i="154"/>
  <c r="C18" i="154"/>
  <c r="J29" i="155"/>
  <c r="F29" i="155"/>
  <c r="K29" i="155" s="1"/>
  <c r="J28" i="155"/>
  <c r="F28" i="155"/>
  <c r="K28" i="155" s="1"/>
  <c r="F27" i="155"/>
  <c r="J26" i="155"/>
  <c r="F26" i="155"/>
  <c r="K26" i="155" s="1"/>
  <c r="J25" i="155"/>
  <c r="F25" i="155"/>
  <c r="K25" i="155" s="1"/>
  <c r="J24" i="155"/>
  <c r="F24" i="155"/>
  <c r="K24" i="155" s="1"/>
  <c r="J23" i="155"/>
  <c r="J22" i="155" s="1"/>
  <c r="F23" i="155"/>
  <c r="K23" i="155" s="1"/>
  <c r="I22" i="155"/>
  <c r="H22" i="155"/>
  <c r="G22" i="155"/>
  <c r="K22" i="155"/>
  <c r="E22" i="155"/>
  <c r="D22" i="155"/>
  <c r="C22" i="155"/>
  <c r="J21" i="155"/>
  <c r="F21" i="155"/>
  <c r="K21" i="155" s="1"/>
  <c r="J20" i="155"/>
  <c r="F20" i="155"/>
  <c r="K20" i="155" s="1"/>
  <c r="J19" i="155"/>
  <c r="F19" i="155"/>
  <c r="K19" i="155" s="1"/>
  <c r="J18" i="155"/>
  <c r="F18" i="155"/>
  <c r="K18" i="155" s="1"/>
  <c r="J17" i="155"/>
  <c r="F17" i="155"/>
  <c r="I16" i="155"/>
  <c r="H16" i="155"/>
  <c r="G16" i="155"/>
  <c r="J16" i="155" s="1"/>
  <c r="E16" i="155"/>
  <c r="D16" i="155"/>
  <c r="C16" i="155"/>
  <c r="F16" i="155" s="1"/>
  <c r="J15" i="155"/>
  <c r="F15" i="155"/>
  <c r="J13" i="155"/>
  <c r="F13" i="155"/>
  <c r="J12" i="155"/>
  <c r="F12" i="155"/>
  <c r="K12" i="155" s="1"/>
  <c r="J11" i="155"/>
  <c r="F11" i="155"/>
  <c r="K11" i="155" s="1"/>
  <c r="J10" i="155"/>
  <c r="F10" i="155"/>
  <c r="J9" i="155"/>
  <c r="F9" i="155"/>
  <c r="K9" i="155"/>
  <c r="J8" i="155"/>
  <c r="F8" i="155"/>
  <c r="K8" i="155" s="1"/>
  <c r="I7" i="155"/>
  <c r="I30" i="155" s="1"/>
  <c r="H7" i="155"/>
  <c r="G7" i="155"/>
  <c r="E7" i="155"/>
  <c r="D7" i="155"/>
  <c r="C7" i="155"/>
  <c r="D11" i="154"/>
  <c r="C11" i="154"/>
  <c r="D27" i="3"/>
  <c r="H101" i="150"/>
  <c r="G101" i="150"/>
  <c r="H100" i="150"/>
  <c r="G100" i="150"/>
  <c r="H99" i="150"/>
  <c r="G99" i="150"/>
  <c r="H97" i="150"/>
  <c r="G97" i="150"/>
  <c r="H96" i="150"/>
  <c r="G96" i="150"/>
  <c r="H95" i="150"/>
  <c r="G95" i="150"/>
  <c r="H94" i="150"/>
  <c r="G94" i="150"/>
  <c r="H93" i="150"/>
  <c r="G93" i="150"/>
  <c r="H92" i="150"/>
  <c r="G92" i="150"/>
  <c r="H91" i="150"/>
  <c r="G91" i="150"/>
  <c r="F90" i="150"/>
  <c r="H90" i="150" s="1"/>
  <c r="E90" i="150"/>
  <c r="D90" i="150"/>
  <c r="C90" i="150"/>
  <c r="G90" i="150" s="1"/>
  <c r="H89" i="150"/>
  <c r="G89" i="150"/>
  <c r="H88" i="150"/>
  <c r="G88" i="150"/>
  <c r="H86" i="150"/>
  <c r="G86" i="150"/>
  <c r="H85" i="150"/>
  <c r="G85" i="150"/>
  <c r="H84" i="150"/>
  <c r="G84" i="150"/>
  <c r="H83" i="150"/>
  <c r="G83" i="150"/>
  <c r="H82" i="150"/>
  <c r="G82" i="150"/>
  <c r="F81" i="150"/>
  <c r="E81" i="150"/>
  <c r="E79" i="150" s="1"/>
  <c r="D81" i="150"/>
  <c r="D79" i="150"/>
  <c r="C81" i="150"/>
  <c r="G81" i="150"/>
  <c r="H80" i="150"/>
  <c r="G80" i="150"/>
  <c r="C79" i="150"/>
  <c r="H78" i="150"/>
  <c r="G78" i="150"/>
  <c r="H77" i="150"/>
  <c r="G77" i="150"/>
  <c r="H76" i="150"/>
  <c r="G76" i="150"/>
  <c r="H75" i="150"/>
  <c r="G75" i="150"/>
  <c r="H74" i="150"/>
  <c r="G74" i="150"/>
  <c r="H73" i="150"/>
  <c r="G73" i="150"/>
  <c r="H72" i="150"/>
  <c r="G72" i="150"/>
  <c r="H71" i="150"/>
  <c r="G71" i="150"/>
  <c r="H70" i="150"/>
  <c r="G70" i="150"/>
  <c r="H69" i="150"/>
  <c r="G69" i="150"/>
  <c r="F68" i="150"/>
  <c r="E68" i="150"/>
  <c r="D68" i="150"/>
  <c r="C68" i="150"/>
  <c r="H67" i="150"/>
  <c r="G67" i="150"/>
  <c r="H66" i="150"/>
  <c r="G66" i="150"/>
  <c r="H65" i="150"/>
  <c r="G65" i="150"/>
  <c r="H64" i="150"/>
  <c r="G64" i="150"/>
  <c r="H63" i="150"/>
  <c r="G63" i="150"/>
  <c r="F62" i="150"/>
  <c r="E62" i="150"/>
  <c r="D62" i="150"/>
  <c r="D60" i="150"/>
  <c r="C62" i="150"/>
  <c r="C60" i="150"/>
  <c r="H61" i="150"/>
  <c r="G61" i="150"/>
  <c r="H59" i="150"/>
  <c r="G59" i="150"/>
  <c r="H58" i="150"/>
  <c r="G58" i="150"/>
  <c r="H57" i="150"/>
  <c r="G57" i="150"/>
  <c r="H56" i="150"/>
  <c r="G56" i="150"/>
  <c r="H55" i="150"/>
  <c r="G55" i="150"/>
  <c r="H54" i="150"/>
  <c r="G54" i="150"/>
  <c r="H53" i="150"/>
  <c r="G53" i="150"/>
  <c r="H52" i="150"/>
  <c r="G52" i="150"/>
  <c r="H51" i="150"/>
  <c r="G51" i="150"/>
  <c r="H50" i="150"/>
  <c r="G50" i="150"/>
  <c r="H49" i="150"/>
  <c r="G49" i="150"/>
  <c r="H48" i="150"/>
  <c r="G48" i="150"/>
  <c r="H47" i="150"/>
  <c r="G47" i="150"/>
  <c r="H46" i="150"/>
  <c r="G46" i="150"/>
  <c r="H45" i="150"/>
  <c r="G45" i="150"/>
  <c r="F44" i="150"/>
  <c r="E44" i="150"/>
  <c r="G44" i="150"/>
  <c r="D44" i="150"/>
  <c r="H44" i="150"/>
  <c r="C44" i="150"/>
  <c r="H43" i="150"/>
  <c r="G43" i="150"/>
  <c r="H42" i="150"/>
  <c r="G42" i="150"/>
  <c r="H41" i="150"/>
  <c r="G41" i="150"/>
  <c r="F40" i="150"/>
  <c r="H40" i="150" s="1"/>
  <c r="E40" i="150"/>
  <c r="D40" i="150"/>
  <c r="C40" i="150"/>
  <c r="G40" i="150"/>
  <c r="H39" i="150"/>
  <c r="G39" i="150"/>
  <c r="H38" i="150"/>
  <c r="G38" i="150"/>
  <c r="H37" i="150"/>
  <c r="G37" i="150"/>
  <c r="H36" i="150"/>
  <c r="G36" i="150"/>
  <c r="H35" i="150"/>
  <c r="G35" i="150"/>
  <c r="H34" i="150"/>
  <c r="G34" i="150"/>
  <c r="H33" i="150"/>
  <c r="G33" i="150"/>
  <c r="F32" i="150"/>
  <c r="E32" i="150"/>
  <c r="D32" i="150"/>
  <c r="C32" i="150"/>
  <c r="H31" i="150"/>
  <c r="G31" i="150"/>
  <c r="H30" i="150"/>
  <c r="G30" i="150"/>
  <c r="H29" i="150"/>
  <c r="G29" i="150"/>
  <c r="H28" i="150"/>
  <c r="G28" i="150"/>
  <c r="F27" i="150"/>
  <c r="E27" i="150"/>
  <c r="D27" i="150"/>
  <c r="C27" i="150"/>
  <c r="H25" i="150"/>
  <c r="G25" i="150"/>
  <c r="H24" i="150"/>
  <c r="G24" i="150"/>
  <c r="H23" i="150"/>
  <c r="G23" i="150"/>
  <c r="H22" i="150"/>
  <c r="G22" i="150"/>
  <c r="H21" i="150"/>
  <c r="G21" i="150"/>
  <c r="H20" i="150"/>
  <c r="G20" i="150"/>
  <c r="F19" i="150"/>
  <c r="E19" i="150"/>
  <c r="G19" i="150" s="1"/>
  <c r="D19" i="150"/>
  <c r="C19" i="150"/>
  <c r="H18" i="150"/>
  <c r="G18" i="150"/>
  <c r="H17" i="150"/>
  <c r="G17" i="150"/>
  <c r="H16" i="150"/>
  <c r="G16" i="150"/>
  <c r="H15" i="150"/>
  <c r="G15" i="150"/>
  <c r="H14" i="150"/>
  <c r="G14" i="150"/>
  <c r="H13" i="150"/>
  <c r="G13" i="150"/>
  <c r="H12" i="150"/>
  <c r="G12" i="150"/>
  <c r="H11" i="150"/>
  <c r="G11" i="150"/>
  <c r="H10" i="150"/>
  <c r="G10" i="150"/>
  <c r="H9" i="150"/>
  <c r="G9" i="150"/>
  <c r="H8" i="150"/>
  <c r="G8" i="150"/>
  <c r="H7" i="150"/>
  <c r="G7" i="150"/>
  <c r="A7" i="150"/>
  <c r="A8" i="150"/>
  <c r="A9" i="150" s="1"/>
  <c r="A10" i="150"/>
  <c r="A11" i="150" s="1"/>
  <c r="A12" i="150" s="1"/>
  <c r="A13" i="150" s="1"/>
  <c r="A14" i="150" s="1"/>
  <c r="A15" i="150" s="1"/>
  <c r="A16" i="150" s="1"/>
  <c r="A17" i="150" s="1"/>
  <c r="A18" i="150" s="1"/>
  <c r="A19" i="150" s="1"/>
  <c r="A20" i="150" s="1"/>
  <c r="A21" i="150" s="1"/>
  <c r="A22" i="150" s="1"/>
  <c r="A23" i="150" s="1"/>
  <c r="A24" i="150" s="1"/>
  <c r="A25" i="150" s="1"/>
  <c r="A26" i="150" s="1"/>
  <c r="A27" i="150" s="1"/>
  <c r="A28" i="150" s="1"/>
  <c r="A29" i="150" s="1"/>
  <c r="A30" i="150" s="1"/>
  <c r="A31" i="150" s="1"/>
  <c r="A32" i="150" s="1"/>
  <c r="A33" i="150" s="1"/>
  <c r="A34" i="150" s="1"/>
  <c r="A35" i="150" s="1"/>
  <c r="A36" i="150" s="1"/>
  <c r="A37" i="150" s="1"/>
  <c r="A38" i="150" s="1"/>
  <c r="A39" i="150" s="1"/>
  <c r="A40" i="150" s="1"/>
  <c r="A41" i="150" s="1"/>
  <c r="A42" i="150" s="1"/>
  <c r="A43" i="150" s="1"/>
  <c r="A44" i="150" s="1"/>
  <c r="A45" i="150" s="1"/>
  <c r="A46" i="150" s="1"/>
  <c r="A47" i="150" s="1"/>
  <c r="A48" i="150" s="1"/>
  <c r="A49" i="150" s="1"/>
  <c r="A50" i="150" s="1"/>
  <c r="A51" i="150" s="1"/>
  <c r="A52" i="150" s="1"/>
  <c r="A53" i="150" s="1"/>
  <c r="A54" i="150" s="1"/>
  <c r="A55" i="150" s="1"/>
  <c r="A56" i="150" s="1"/>
  <c r="A57" i="150" s="1"/>
  <c r="A58" i="150" s="1"/>
  <c r="A59" i="150" s="1"/>
  <c r="A60" i="150" s="1"/>
  <c r="A61" i="150" s="1"/>
  <c r="A62" i="150" s="1"/>
  <c r="A63" i="150" s="1"/>
  <c r="A64" i="150" s="1"/>
  <c r="A65" i="150" s="1"/>
  <c r="A66" i="150" s="1"/>
  <c r="A67" i="150" s="1"/>
  <c r="A68" i="150" s="1"/>
  <c r="A69" i="150" s="1"/>
  <c r="A70" i="150" s="1"/>
  <c r="A71" i="150" s="1"/>
  <c r="A72" i="150" s="1"/>
  <c r="A73" i="150" s="1"/>
  <c r="A74" i="150" s="1"/>
  <c r="A75" i="150" s="1"/>
  <c r="A76" i="150" s="1"/>
  <c r="A77" i="150" s="1"/>
  <c r="A78" i="150" s="1"/>
  <c r="A79" i="150" s="1"/>
  <c r="A80" i="150" s="1"/>
  <c r="A81" i="150" s="1"/>
  <c r="A82" i="150" s="1"/>
  <c r="A83" i="150" s="1"/>
  <c r="A84" i="150" s="1"/>
  <c r="A85" i="150" s="1"/>
  <c r="A86" i="150" s="1"/>
  <c r="A88" i="150" s="1"/>
  <c r="A89" i="150" s="1"/>
  <c r="A90" i="150" s="1"/>
  <c r="A91" i="150" s="1"/>
  <c r="A92" i="150" s="1"/>
  <c r="A94" i="150" s="1"/>
  <c r="A95" i="150" s="1"/>
  <c r="A96" i="150" s="1"/>
  <c r="A97" i="150" s="1"/>
  <c r="A98" i="150" s="1"/>
  <c r="A99" i="150" s="1"/>
  <c r="A100" i="150" s="1"/>
  <c r="A101" i="150" s="1"/>
  <c r="A102" i="150" s="1"/>
  <c r="F6" i="150"/>
  <c r="E6" i="150"/>
  <c r="D6" i="150"/>
  <c r="C6" i="150"/>
  <c r="D20" i="146"/>
  <c r="C20" i="146"/>
  <c r="C12" i="146" s="1"/>
  <c r="C9" i="146" s="1"/>
  <c r="D21" i="146"/>
  <c r="F43" i="133"/>
  <c r="F42" i="133"/>
  <c r="N15" i="145"/>
  <c r="M15" i="145"/>
  <c r="M18" i="145"/>
  <c r="N18" i="145"/>
  <c r="N16" i="145"/>
  <c r="M16" i="145"/>
  <c r="N12" i="145"/>
  <c r="M12" i="145"/>
  <c r="N11" i="145"/>
  <c r="M11" i="145"/>
  <c r="M8" i="145"/>
  <c r="N8" i="145"/>
  <c r="M6" i="145"/>
  <c r="C17" i="146"/>
  <c r="H20" i="142"/>
  <c r="H7" i="145"/>
  <c r="G7" i="145"/>
  <c r="G17" i="145" s="1"/>
  <c r="H6" i="145" s="1"/>
  <c r="C21" i="146"/>
  <c r="D17" i="146"/>
  <c r="D6" i="146"/>
  <c r="C6" i="146"/>
  <c r="C5" i="146" s="1"/>
  <c r="C16" i="146" s="1"/>
  <c r="A6" i="146"/>
  <c r="A7" i="146" s="1"/>
  <c r="A8" i="146"/>
  <c r="A9" i="146" s="1"/>
  <c r="A10" i="146" s="1"/>
  <c r="A11" i="146" s="1"/>
  <c r="A12" i="146" s="1"/>
  <c r="A13" i="146" s="1"/>
  <c r="A15" i="146" s="1"/>
  <c r="A16" i="146" s="1"/>
  <c r="A17" i="146" s="1"/>
  <c r="A18" i="146" s="1"/>
  <c r="A19" i="146" s="1"/>
  <c r="A20" i="146" s="1"/>
  <c r="A21" i="146" s="1"/>
  <c r="N14" i="145"/>
  <c r="M14" i="145"/>
  <c r="N13" i="145"/>
  <c r="M13" i="145"/>
  <c r="N10" i="145"/>
  <c r="M10" i="145"/>
  <c r="N9" i="145"/>
  <c r="M9" i="145"/>
  <c r="L7" i="145"/>
  <c r="K7" i="145"/>
  <c r="K17" i="145" s="1"/>
  <c r="L6" i="145" s="1"/>
  <c r="J7" i="145"/>
  <c r="I7" i="145"/>
  <c r="F7" i="145"/>
  <c r="E7" i="145"/>
  <c r="E17" i="145" s="1"/>
  <c r="F6" i="145" s="1"/>
  <c r="D7" i="145"/>
  <c r="N7" i="145" s="1"/>
  <c r="C7" i="145"/>
  <c r="F40" i="134"/>
  <c r="I21" i="91"/>
  <c r="I20" i="91"/>
  <c r="I19" i="91"/>
  <c r="I18" i="91"/>
  <c r="I17" i="91"/>
  <c r="I9" i="91"/>
  <c r="I8" i="91"/>
  <c r="I6" i="91"/>
  <c r="M6" i="97"/>
  <c r="G6" i="97"/>
  <c r="G55" i="142"/>
  <c r="C21" i="142"/>
  <c r="C11" i="142"/>
  <c r="G11" i="142" s="1"/>
  <c r="A7" i="142"/>
  <c r="A8" i="142" s="1"/>
  <c r="A9" i="142" s="1"/>
  <c r="A10" i="142" s="1"/>
  <c r="A11" i="142" s="1"/>
  <c r="A12" i="142" s="1"/>
  <c r="A13" i="142" s="1"/>
  <c r="A14" i="142" s="1"/>
  <c r="A15" i="142" s="1"/>
  <c r="A16" i="142" s="1"/>
  <c r="A17" i="142" s="1"/>
  <c r="A18" i="142" s="1"/>
  <c r="A19" i="142" s="1"/>
  <c r="A20" i="142" s="1"/>
  <c r="A21" i="142" s="1"/>
  <c r="A22" i="142" s="1"/>
  <c r="A23" i="142" s="1"/>
  <c r="A24" i="142" s="1"/>
  <c r="A25" i="142" s="1"/>
  <c r="A26" i="142" s="1"/>
  <c r="A27" i="142" s="1"/>
  <c r="A28" i="142" s="1"/>
  <c r="A29" i="142" s="1"/>
  <c r="A30" i="142" s="1"/>
  <c r="A31" i="142" s="1"/>
  <c r="A32" i="142" s="1"/>
  <c r="A33" i="142" s="1"/>
  <c r="A34" i="142" s="1"/>
  <c r="A35" i="142" s="1"/>
  <c r="A36" i="142" s="1"/>
  <c r="A37" i="142" s="1"/>
  <c r="A38" i="142" s="1"/>
  <c r="A39" i="142" s="1"/>
  <c r="A40" i="142" s="1"/>
  <c r="A41" i="142" s="1"/>
  <c r="A42" i="142" s="1"/>
  <c r="A43" i="142" s="1"/>
  <c r="A44" i="142" s="1"/>
  <c r="A45" i="142" s="1"/>
  <c r="A46" i="142" s="1"/>
  <c r="A47" i="142" s="1"/>
  <c r="A48" i="142" s="1"/>
  <c r="A49" i="142" s="1"/>
  <c r="A50" i="142" s="1"/>
  <c r="A51" i="142" s="1"/>
  <c r="A52" i="142" s="1"/>
  <c r="A53" i="142" s="1"/>
  <c r="A54" i="142" s="1"/>
  <c r="A55" i="142" s="1"/>
  <c r="A56" i="142" s="1"/>
  <c r="A57" i="142" s="1"/>
  <c r="A58" i="142" s="1"/>
  <c r="A59" i="142" s="1"/>
  <c r="A60" i="142" s="1"/>
  <c r="A61" i="142" s="1"/>
  <c r="A62" i="142" s="1"/>
  <c r="A63" i="142" s="1"/>
  <c r="A64" i="142" s="1"/>
  <c r="A65" i="142" s="1"/>
  <c r="A66" i="142" s="1"/>
  <c r="A67" i="142" s="1"/>
  <c r="A68" i="142" s="1"/>
  <c r="A69" i="142" s="1"/>
  <c r="A70" i="142" s="1"/>
  <c r="C6" i="142"/>
  <c r="G6" i="142" s="1"/>
  <c r="F23" i="76"/>
  <c r="J23" i="76"/>
  <c r="F24" i="76"/>
  <c r="L24" i="155" s="1"/>
  <c r="J24" i="76"/>
  <c r="F25" i="76"/>
  <c r="J25" i="76"/>
  <c r="F26" i="76"/>
  <c r="L26" i="155" s="1"/>
  <c r="J26" i="76"/>
  <c r="F5" i="134"/>
  <c r="F6" i="134"/>
  <c r="F7" i="134"/>
  <c r="F8" i="134"/>
  <c r="F9" i="134"/>
  <c r="F10" i="134"/>
  <c r="F11" i="134"/>
  <c r="F12" i="134"/>
  <c r="F13" i="134"/>
  <c r="F14" i="134"/>
  <c r="F15" i="134"/>
  <c r="F16" i="134"/>
  <c r="F17" i="134"/>
  <c r="F18" i="134"/>
  <c r="F19" i="134"/>
  <c r="F20" i="134"/>
  <c r="F21" i="134"/>
  <c r="F22" i="134"/>
  <c r="F23" i="134"/>
  <c r="F24" i="134"/>
  <c r="F25" i="134"/>
  <c r="F26" i="134"/>
  <c r="F27" i="134"/>
  <c r="F28" i="134"/>
  <c r="F29" i="134"/>
  <c r="F30" i="134"/>
  <c r="F31" i="134"/>
  <c r="F32" i="134"/>
  <c r="F33" i="134"/>
  <c r="F34" i="134"/>
  <c r="F35" i="134"/>
  <c r="F36" i="134"/>
  <c r="F37" i="134"/>
  <c r="F38" i="134"/>
  <c r="F39" i="134"/>
  <c r="F41" i="134"/>
  <c r="D42" i="134"/>
  <c r="E42" i="134"/>
  <c r="F5" i="133"/>
  <c r="F6" i="133"/>
  <c r="F7" i="133"/>
  <c r="F8" i="133"/>
  <c r="F9" i="133"/>
  <c r="F10" i="133"/>
  <c r="F11" i="133"/>
  <c r="F12" i="133"/>
  <c r="F13" i="133"/>
  <c r="F14" i="133"/>
  <c r="F15" i="133"/>
  <c r="F16" i="133"/>
  <c r="F17" i="133"/>
  <c r="F18" i="133"/>
  <c r="F19" i="133"/>
  <c r="F20" i="133"/>
  <c r="F21" i="133"/>
  <c r="F22" i="133"/>
  <c r="F23" i="133"/>
  <c r="F24" i="133"/>
  <c r="F25" i="133"/>
  <c r="F26" i="133"/>
  <c r="F27" i="133"/>
  <c r="F28" i="133"/>
  <c r="F29" i="133"/>
  <c r="F30" i="133"/>
  <c r="F31" i="133"/>
  <c r="F32" i="133"/>
  <c r="F33" i="133"/>
  <c r="F34" i="133"/>
  <c r="F35" i="133"/>
  <c r="F36" i="133"/>
  <c r="F37" i="133"/>
  <c r="F38" i="133"/>
  <c r="F39" i="133"/>
  <c r="D40" i="133"/>
  <c r="E40" i="133"/>
  <c r="C6" i="61"/>
  <c r="D6" i="61"/>
  <c r="A7" i="61"/>
  <c r="E7" i="61"/>
  <c r="A8" i="61"/>
  <c r="E8" i="61"/>
  <c r="A9" i="61"/>
  <c r="A10" i="61" s="1"/>
  <c r="E10" i="61"/>
  <c r="E12" i="61"/>
  <c r="E13" i="61"/>
  <c r="C15" i="61"/>
  <c r="C18" i="61" s="1"/>
  <c r="D15" i="61"/>
  <c r="E16" i="61"/>
  <c r="A7" i="90"/>
  <c r="A8" i="90"/>
  <c r="A9" i="90" s="1"/>
  <c r="A10" i="90" s="1"/>
  <c r="A11" i="90" s="1"/>
  <c r="A12" i="90" s="1"/>
  <c r="A13" i="90" s="1"/>
  <c r="A14" i="90" s="1"/>
  <c r="A15" i="90" s="1"/>
  <c r="A17" i="90" s="1"/>
  <c r="A18" i="90" s="1"/>
  <c r="A19" i="90" s="1"/>
  <c r="A20" i="90" s="1"/>
  <c r="C7" i="90"/>
  <c r="C14" i="90" s="1"/>
  <c r="C20" i="90" s="1"/>
  <c r="D7" i="90"/>
  <c r="D14" i="90" s="1"/>
  <c r="D20" i="90" s="1"/>
  <c r="A7" i="116"/>
  <c r="E8" i="116"/>
  <c r="F8" i="116"/>
  <c r="A9" i="116"/>
  <c r="A10" i="116"/>
  <c r="A11" i="116" s="1"/>
  <c r="A12" i="116" s="1"/>
  <c r="A13" i="116" s="1"/>
  <c r="A14" i="116" s="1"/>
  <c r="A15" i="116" s="1"/>
  <c r="A16" i="116" s="1"/>
  <c r="A17" i="116" s="1"/>
  <c r="A18" i="116" s="1"/>
  <c r="C13" i="116"/>
  <c r="C17" i="116" s="1"/>
  <c r="D13" i="116"/>
  <c r="D14" i="116"/>
  <c r="D17" i="116"/>
  <c r="C18" i="116"/>
  <c r="D18" i="116"/>
  <c r="A7" i="109"/>
  <c r="A8" i="109"/>
  <c r="A9" i="109" s="1"/>
  <c r="A10" i="109" s="1"/>
  <c r="C11" i="109"/>
  <c r="E9" i="109" s="1"/>
  <c r="E11" i="109" s="1"/>
  <c r="C12" i="109"/>
  <c r="E12" i="109"/>
  <c r="C7" i="76"/>
  <c r="D7" i="76"/>
  <c r="E7" i="76"/>
  <c r="G7" i="76"/>
  <c r="H7" i="76"/>
  <c r="I7" i="76"/>
  <c r="F8" i="76"/>
  <c r="J8" i="76"/>
  <c r="F9" i="76"/>
  <c r="J9" i="76"/>
  <c r="F10" i="76"/>
  <c r="J10" i="76"/>
  <c r="F11" i="76"/>
  <c r="J11" i="76"/>
  <c r="F12" i="76"/>
  <c r="J12" i="76"/>
  <c r="F13" i="76"/>
  <c r="J13" i="76"/>
  <c r="F15" i="76"/>
  <c r="J15" i="76"/>
  <c r="C16" i="76"/>
  <c r="D16" i="76"/>
  <c r="D30" i="76" s="1"/>
  <c r="E16" i="76"/>
  <c r="G16" i="76"/>
  <c r="H16" i="76"/>
  <c r="H30" i="76" s="1"/>
  <c r="I16" i="76"/>
  <c r="F17" i="76"/>
  <c r="J17" i="76"/>
  <c r="F18" i="76"/>
  <c r="J18" i="76"/>
  <c r="F19" i="76"/>
  <c r="J19" i="76"/>
  <c r="F20" i="76"/>
  <c r="K20" i="76" s="1"/>
  <c r="J20" i="76"/>
  <c r="F21" i="76"/>
  <c r="J21" i="76"/>
  <c r="C22" i="76"/>
  <c r="F22" i="76" s="1"/>
  <c r="D22" i="76"/>
  <c r="E22" i="76"/>
  <c r="G22" i="76"/>
  <c r="H22" i="76"/>
  <c r="I22" i="76"/>
  <c r="J22" i="76"/>
  <c r="F27" i="76"/>
  <c r="F28" i="76"/>
  <c r="J28" i="76"/>
  <c r="F29" i="76"/>
  <c r="J29" i="76"/>
  <c r="E5" i="3"/>
  <c r="E6" i="3"/>
  <c r="E7" i="3"/>
  <c r="E14" i="3"/>
  <c r="E18" i="3"/>
  <c r="E19" i="3"/>
  <c r="E26" i="3"/>
  <c r="E28" i="3"/>
  <c r="C5" i="23"/>
  <c r="D5" i="23"/>
  <c r="A6" i="23"/>
  <c r="A7" i="23"/>
  <c r="A8" i="23" s="1"/>
  <c r="A9" i="23" s="1"/>
  <c r="A10" i="23" s="1"/>
  <c r="A11" i="23" s="1"/>
  <c r="A12" i="23" s="1"/>
  <c r="A13" i="23" s="1"/>
  <c r="A14" i="23" s="1"/>
  <c r="A15" i="23" s="1"/>
  <c r="A16" i="23" s="1"/>
  <c r="A17" i="23" s="1"/>
  <c r="A18" i="23" s="1"/>
  <c r="A19" i="23" s="1"/>
  <c r="C13" i="23"/>
  <c r="D13" i="23"/>
  <c r="C15" i="23"/>
  <c r="D15" i="23"/>
  <c r="I17" i="145"/>
  <c r="J6" i="145" s="1"/>
  <c r="J17" i="145" s="1"/>
  <c r="F60" i="150"/>
  <c r="H60" i="150" s="1"/>
  <c r="F79" i="150"/>
  <c r="G6" i="150"/>
  <c r="H19" i="150"/>
  <c r="H27" i="150"/>
  <c r="G27" i="150"/>
  <c r="H68" i="150"/>
  <c r="H81" i="150"/>
  <c r="H32" i="150"/>
  <c r="C19" i="23"/>
  <c r="H6" i="142"/>
  <c r="K22" i="76" l="1"/>
  <c r="D47" i="3"/>
  <c r="E27" i="3"/>
  <c r="C47" i="3"/>
  <c r="E47" i="3" s="1"/>
  <c r="E41" i="133"/>
  <c r="E44" i="133" s="1"/>
  <c r="L17" i="145"/>
  <c r="H17" i="145"/>
  <c r="F17" i="145"/>
  <c r="G79" i="150"/>
  <c r="G68" i="150"/>
  <c r="D102" i="150"/>
  <c r="H62" i="150"/>
  <c r="G32" i="150"/>
  <c r="C102" i="150"/>
  <c r="F102" i="150"/>
  <c r="H102" i="150" s="1"/>
  <c r="H30" i="155"/>
  <c r="G30" i="155"/>
  <c r="K16" i="155"/>
  <c r="K17" i="155"/>
  <c r="K15" i="155"/>
  <c r="K13" i="155"/>
  <c r="K10" i="155"/>
  <c r="J7" i="155"/>
  <c r="J30" i="155" s="1"/>
  <c r="L21" i="155"/>
  <c r="L19" i="155"/>
  <c r="D30" i="155"/>
  <c r="F7" i="155"/>
  <c r="K7" i="155" s="1"/>
  <c r="E30" i="155"/>
  <c r="K18" i="76"/>
  <c r="L18" i="155"/>
  <c r="J16" i="76"/>
  <c r="I30" i="76"/>
  <c r="L17" i="155"/>
  <c r="G30" i="76"/>
  <c r="F16" i="76"/>
  <c r="L16" i="155" s="1"/>
  <c r="E30" i="76"/>
  <c r="K17" i="76"/>
  <c r="L29" i="155"/>
  <c r="L12" i="155"/>
  <c r="K8" i="76"/>
  <c r="K21" i="76"/>
  <c r="D70" i="142"/>
  <c r="H25" i="142"/>
  <c r="F70" i="142"/>
  <c r="H70" i="142" s="1"/>
  <c r="D41" i="133"/>
  <c r="D44" i="133" s="1"/>
  <c r="F44" i="133" s="1"/>
  <c r="F40" i="133"/>
  <c r="F6" i="144"/>
  <c r="E6" i="144"/>
  <c r="D6" i="144"/>
  <c r="E15" i="61"/>
  <c r="F15" i="149"/>
  <c r="F26" i="149" s="1"/>
  <c r="H6" i="149"/>
  <c r="H15" i="149" s="1"/>
  <c r="I23" i="91"/>
  <c r="D10" i="146"/>
  <c r="D19" i="23"/>
  <c r="E19" i="23" s="1"/>
  <c r="L28" i="155"/>
  <c r="K28" i="76"/>
  <c r="K16" i="76"/>
  <c r="L15" i="155"/>
  <c r="K15" i="76"/>
  <c r="L13" i="155"/>
  <c r="K13" i="76"/>
  <c r="L11" i="155"/>
  <c r="K11" i="76"/>
  <c r="L10" i="155"/>
  <c r="K10" i="76"/>
  <c r="L9" i="155"/>
  <c r="K9" i="76"/>
  <c r="F7" i="76"/>
  <c r="C30" i="76"/>
  <c r="F42" i="134"/>
  <c r="L25" i="155"/>
  <c r="K25" i="76"/>
  <c r="L23" i="155"/>
  <c r="K23" i="76"/>
  <c r="K26" i="76"/>
  <c r="K12" i="76"/>
  <c r="L8" i="155"/>
  <c r="L22" i="155"/>
  <c r="C6" i="144"/>
  <c r="H17" i="149"/>
  <c r="D16" i="149"/>
  <c r="H16" i="149" s="1"/>
  <c r="I10" i="91"/>
  <c r="F30" i="155"/>
  <c r="H79" i="150"/>
  <c r="H6" i="150"/>
  <c r="E13" i="3"/>
  <c r="J7" i="76"/>
  <c r="J30" i="76" s="1"/>
  <c r="D18" i="61"/>
  <c r="E6" i="61"/>
  <c r="C70" i="142"/>
  <c r="D71" i="142" s="1"/>
  <c r="M7" i="145"/>
  <c r="C17" i="145"/>
  <c r="E60" i="150"/>
  <c r="G60" i="150" s="1"/>
  <c r="G62" i="150"/>
  <c r="K29" i="76"/>
  <c r="K24" i="76"/>
  <c r="G21" i="142"/>
  <c r="E70" i="142"/>
  <c r="D26" i="149"/>
  <c r="H26" i="149" s="1"/>
  <c r="E15" i="23"/>
  <c r="E13" i="23"/>
  <c r="E5" i="23"/>
  <c r="K19" i="76"/>
  <c r="C30" i="155"/>
  <c r="L20" i="155"/>
  <c r="G15" i="149"/>
  <c r="C15" i="149"/>
  <c r="C26" i="149" s="1"/>
  <c r="G26" i="149" s="1"/>
  <c r="G25" i="142"/>
  <c r="D103" i="150" l="1"/>
  <c r="K30" i="155"/>
  <c r="F71" i="142"/>
  <c r="G70" i="142"/>
  <c r="F41" i="133"/>
  <c r="E18" i="61"/>
  <c r="D12" i="146"/>
  <c r="D9" i="146"/>
  <c r="D5" i="146" s="1"/>
  <c r="D16" i="146" s="1"/>
  <c r="L7" i="155"/>
  <c r="F30" i="76"/>
  <c r="K7" i="76"/>
  <c r="E102" i="150"/>
  <c r="D6" i="145"/>
  <c r="M17" i="145"/>
  <c r="F103" i="150" l="1"/>
  <c r="G102" i="150"/>
  <c r="L30" i="155"/>
  <c r="K30" i="76"/>
  <c r="D17" i="145"/>
  <c r="N17" i="145" s="1"/>
  <c r="N6" i="145"/>
</calcChain>
</file>

<file path=xl/sharedStrings.xml><?xml version="1.0" encoding="utf-8"?>
<sst xmlns="http://schemas.openxmlformats.org/spreadsheetml/2006/main" count="1801" uniqueCount="1308">
  <si>
    <t>Tabuľka 9</t>
  </si>
  <si>
    <t>Tabuľka 10</t>
  </si>
  <si>
    <t>Tabuľka 11</t>
  </si>
  <si>
    <t>Tabuľka 12</t>
  </si>
  <si>
    <t>Tabuľka 13</t>
  </si>
  <si>
    <t>Tabuľka 16</t>
  </si>
  <si>
    <t>Tabuľka 18</t>
  </si>
  <si>
    <t>Tabuľka 19</t>
  </si>
  <si>
    <t>Tabuľka 20</t>
  </si>
  <si>
    <t>Tabuľka 21</t>
  </si>
  <si>
    <t xml:space="preserve">pozn.1): rozdiel medzi údajom, vykazovaným v stĺpci T6_R18_SH a údajom v T5_R56_(SC+SD) uviesť v komentári  </t>
  </si>
  <si>
    <t xml:space="preserve">  - tvorba fondu z predaja alebo likvidácie majetku</t>
  </si>
  <si>
    <t>Vysvetlivky</t>
  </si>
  <si>
    <t xml:space="preserve">      - dohody o vykonaní práce - externí účitelia (účet 521 009)</t>
  </si>
  <si>
    <t xml:space="preserve">      - dohody o vykonaní práce, dohody o pracovnej činnosti
        (účet 521 010)</t>
  </si>
  <si>
    <t>- Iné ostatné  náklady (účet 549) [SUM(R77:R83)]</t>
  </si>
  <si>
    <t xml:space="preserve"> - Prvok 021 02 03  </t>
  </si>
  <si>
    <t xml:space="preserve"> - Podprogram 05T 08 </t>
  </si>
  <si>
    <t>2) ostatná tvorba fondu reprodukcie v zmysle § 16a ods. 8 zákona č. 131/2002 Z. z.o vysokých školách v znení neskorších predpisov (kreditné úroky a kurzové zisky)</t>
  </si>
  <si>
    <t>T5_V1</t>
  </si>
  <si>
    <t>T7_V1</t>
  </si>
  <si>
    <t>T9_V1</t>
  </si>
  <si>
    <t>T11_V1</t>
  </si>
  <si>
    <t>T12_V1</t>
  </si>
  <si>
    <t xml:space="preserve">- tvorba fondu z výnosov zo školného </t>
  </si>
  <si>
    <r>
      <t>Stav fondu k 31.12. kalendárneho roku</t>
    </r>
    <r>
      <rPr>
        <sz val="12"/>
        <rFont val="Times New Roman"/>
        <family val="1"/>
      </rPr>
      <t xml:space="preserve"> [R1+R2-R11]</t>
    </r>
  </si>
  <si>
    <t>Účty v Štátnej pokladnici spolu [SUM(R2:R15)]</t>
  </si>
  <si>
    <t>T3_V1</t>
  </si>
  <si>
    <t>Tržby za predaný tovar (účet 604)</t>
  </si>
  <si>
    <t xml:space="preserve">Ostatné sociálne poistenia (účet 525) </t>
  </si>
  <si>
    <t>C=A+B</t>
  </si>
  <si>
    <t>E=C-A</t>
  </si>
  <si>
    <t>F=D-B</t>
  </si>
  <si>
    <t>E=A+C</t>
  </si>
  <si>
    <t>F=B+D</t>
  </si>
  <si>
    <t>T2_R5</t>
  </si>
  <si>
    <t>T13_R13</t>
  </si>
  <si>
    <t>T20_V1</t>
  </si>
  <si>
    <t>Náklady na štipendiá</t>
  </si>
  <si>
    <t>SPOL_3</t>
  </si>
  <si>
    <t>SPOL_4</t>
  </si>
  <si>
    <t>SPOL_5</t>
  </si>
  <si>
    <t>Tento riadok udáva celkový objem finančných prostriedkov na bankových účtoch v Štátnej pokladnici.</t>
  </si>
  <si>
    <t xml:space="preserve">Ostatné sociálne náklady (účet 528)  </t>
  </si>
  <si>
    <t>T13_V3</t>
  </si>
  <si>
    <t>T13_V5</t>
  </si>
  <si>
    <t>T13_V4</t>
  </si>
  <si>
    <t>T13_V6</t>
  </si>
  <si>
    <t>T16_R17</t>
  </si>
  <si>
    <t>Kontrola</t>
  </si>
  <si>
    <t>Poznámky</t>
  </si>
  <si>
    <t>T16_R14</t>
  </si>
  <si>
    <t>Verejná vysoká škola tu uvedie zostatok finančných prostriedkov na účtoch, na ktoré uchádzači  počas procesu verejného obstarávania vkladajú finančnú zábezpeku.</t>
  </si>
  <si>
    <t>T16_ R15</t>
  </si>
  <si>
    <t>V tomto riadku uvedie verejná vysoká škola všetky ostatné zostatky bankových účtov v Štátnej pokladnici, ktoré neboli zaradené ani do jednej skupiny účtov.</t>
  </si>
  <si>
    <t>T16_R16</t>
  </si>
  <si>
    <t>Stav bankových účtov spolu [R1+R16+R17]</t>
  </si>
  <si>
    <t xml:space="preserve">  - poskytnuté jednorázovo</t>
  </si>
  <si>
    <r>
      <t>Zdroje na obstaranie a technické zhodnotenie majetku  z fondu reprodukcie</t>
    </r>
    <r>
      <rPr>
        <sz val="12"/>
        <rFont val="Times New Roman"/>
        <family val="1"/>
      </rPr>
      <t xml:space="preserve"> [R1+R2]</t>
    </r>
  </si>
  <si>
    <t>- nákup softvéru</t>
  </si>
  <si>
    <t>- náklady študentských domovov (bez zmluvných zariadení)- mzdy a odvody</t>
  </si>
  <si>
    <t>- náklady študentských domovov  (bez zmluvných zariadení) - ostatné</t>
  </si>
  <si>
    <t>- študentské jedálne</t>
  </si>
  <si>
    <t>- ostatný predaný tovar</t>
  </si>
  <si>
    <t xml:space="preserve">Odborní zamestnanci </t>
  </si>
  <si>
    <t>Prevádzkoví zamestnanci okrem zamestnancov študentských domovov a jedální</t>
  </si>
  <si>
    <t>Zamestnanci študentských domovov</t>
  </si>
  <si>
    <t>Zamestnanci študentských jedální</t>
  </si>
  <si>
    <t>- na oblasť IT</t>
  </si>
  <si>
    <t>T2_R1</t>
  </si>
  <si>
    <t>Tabuľka 17</t>
  </si>
  <si>
    <t>T13_SG(SH)</t>
  </si>
  <si>
    <t>V stĺpci G uvedie vysoká škola objem nákladov na mzdy krytých z iných zdrojov ako je štátny rozpočet.</t>
  </si>
  <si>
    <t xml:space="preserve">Výdavky na sociálne štipendiá (§ 96 zákona) za kalendárny rok </t>
  </si>
  <si>
    <t>T9_R2</t>
  </si>
  <si>
    <t>z EÚ</t>
  </si>
  <si>
    <r>
      <t xml:space="preserve">Niektoré polia tabuliek sa počítajú alebo inak odvodzujú z iných polí. Tieto polia sú označené </t>
    </r>
    <r>
      <rPr>
        <b/>
        <sz val="12"/>
        <rFont val="Times New Roman"/>
        <family val="1"/>
        <charset val="238"/>
      </rPr>
      <t xml:space="preserve">žltou farbou </t>
    </r>
    <r>
      <rPr>
        <sz val="12"/>
        <rFont val="Times New Roman"/>
        <family val="1"/>
        <charset val="238"/>
      </rPr>
      <t xml:space="preserve">a vysoká škola </t>
    </r>
    <r>
      <rPr>
        <b/>
        <sz val="12"/>
        <rFont val="Times New Roman"/>
        <family val="1"/>
        <charset val="238"/>
      </rPr>
      <t>ich nevyplňuje. Polia, ktoré je potrebné vyplniť, sú označené zelenou farbou. Polia, v ktorých nemôže byť žiadny údaj, sú označené X.</t>
    </r>
  </si>
  <si>
    <t>T16_R2:R14</t>
  </si>
  <si>
    <t>T16_V2</t>
  </si>
  <si>
    <r>
      <t>Dotácie z rozpočtov obcí a z rozpočtov vyšších územných celkov</t>
    </r>
    <r>
      <rPr>
        <sz val="12"/>
        <rFont val="Times New Roman"/>
        <family val="1"/>
      </rPr>
      <t xml:space="preserve"> [SUM(R2a:R2...)]</t>
    </r>
  </si>
  <si>
    <t>Prostriedky zo zahraničných projektov na budúce aktivity</t>
  </si>
  <si>
    <t>Ostatné</t>
  </si>
  <si>
    <t xml:space="preserve">1) V stĺpcoch B a D sa uvádza prepočítaný počet študentov určený ako počet osobomesiacov, počas ktorých bolo poskytované sociálne štipendium </t>
  </si>
  <si>
    <t>finančné fondy</t>
  </si>
  <si>
    <t>stav bankových účtov</t>
  </si>
  <si>
    <t>štrukturálne fondy EÚ</t>
  </si>
  <si>
    <t>dotácie mimo dotačnej zmluvy a mimo dotácií zo štrukturálnych fondov EÚ</t>
  </si>
  <si>
    <t>2) uvádzajte počet denných študentov I. a II. stupňa štúdia počas výučbového obdobia, najviac však 10 mesiacov  a denných študentov III. stupňa štúdia (doktorandov)  vrátane hlavných prázdnin maximálne 12 mesiacov</t>
  </si>
  <si>
    <t xml:space="preserve"> - tvorba sociálneho fondu  (účet 527 001)</t>
  </si>
  <si>
    <r>
      <t>Zdroje na obstaranie a technické zhodnotenie dlhodobého majetku spolu</t>
    </r>
    <r>
      <rPr>
        <sz val="12"/>
        <rFont val="Times New Roman"/>
        <family val="1"/>
      </rPr>
      <t xml:space="preserve"> [SUM(R9:R13)]</t>
    </r>
  </si>
  <si>
    <r>
      <t xml:space="preserve">- tvorba fondu z výsledku hospodárenia </t>
    </r>
    <r>
      <rPr>
        <vertAlign val="superscript"/>
        <sz val="12"/>
        <rFont val="Times New Roman"/>
        <family val="1"/>
        <charset val="238"/>
      </rPr>
      <t>1)</t>
    </r>
  </si>
  <si>
    <r>
      <t xml:space="preserve">- tvorba fondu z dotácie </t>
    </r>
    <r>
      <rPr>
        <vertAlign val="superscript"/>
        <sz val="12"/>
        <rFont val="Times New Roman"/>
        <family val="1"/>
        <charset val="238"/>
      </rPr>
      <t>2)</t>
    </r>
  </si>
  <si>
    <r>
      <t xml:space="preserve">- ostatná tvorba </t>
    </r>
    <r>
      <rPr>
        <vertAlign val="superscript"/>
        <sz val="12"/>
        <rFont val="Times New Roman"/>
        <family val="1"/>
        <charset val="238"/>
      </rPr>
      <t>2)</t>
    </r>
  </si>
  <si>
    <t>1) vrátane tvorby z nerozdeleného zisku z minulých rokov</t>
  </si>
  <si>
    <t>2) len ak umožňuje zákon</t>
  </si>
  <si>
    <t>3) uvádza sa v prípade, ak si vysoká škola vytvorila osobitný bankový účet na krytie fondu - napríklad  fondu reprodukcie</t>
  </si>
  <si>
    <t>- z ubytovania študentov (účet 602 001)</t>
  </si>
  <si>
    <t>- zo stravných lístkov študentov a doktorandov (účet 602 009)</t>
  </si>
  <si>
    <t>- z ubytovania a stravovania iných fyzických osôb (účet 602 008 a 602 010)</t>
  </si>
  <si>
    <t>T1_R12 a T1_R13</t>
  </si>
  <si>
    <t>- drobný nehmotný majetok  (účet 518 014)</t>
  </si>
  <si>
    <t>- používanie plavárne (účet 518 019)</t>
  </si>
  <si>
    <t>- z dotačného účtu  (účet 644 001)</t>
  </si>
  <si>
    <t>- z ostatných účtov  (účet 644 002)</t>
  </si>
  <si>
    <t>- výnosy z dedičstva  (účet 649 010)</t>
  </si>
  <si>
    <t>- výnosy z duševného vlastníctva (účet 649 011)</t>
  </si>
  <si>
    <t>- oprava výnosov minulých účtovných období (účet 649 013)</t>
  </si>
  <si>
    <t>- použitie prostriedkov fondov (účet 649 014)</t>
  </si>
  <si>
    <t>- použitie prostriedkov výnosov budúcich období - projekty  (účet 649 015)</t>
  </si>
  <si>
    <t>- dobropisy minulých období (účet 649 017)</t>
  </si>
  <si>
    <t>- štipendijného fondu (účet 656 200)</t>
  </si>
  <si>
    <t>- stavebný, vodoinštalačný a elektroinštalačný materiál
 (účet 501 009)</t>
  </si>
  <si>
    <t>- potraviny (účet 501 010)</t>
  </si>
  <si>
    <t>- DHM - prístroje a zariadenia laboratórií, výpočtová technika  (účet 501 011)</t>
  </si>
  <si>
    <t>- DHM - nábytok (účet 501 012)</t>
  </si>
  <si>
    <t>- opravy a udržiavanie stavieb  (účet 511 001)</t>
  </si>
  <si>
    <t>- opravy a udržiavanie strojov, prístrojov, zariadení a inventára  (účet 511 002)</t>
  </si>
  <si>
    <t>- opravy a udržiavanie dopravných prostriedkov  (účet 511 003)</t>
  </si>
  <si>
    <t>- opravy a udržiavanie prostriedkov IT  (účet 511 004)</t>
  </si>
  <si>
    <r>
      <t xml:space="preserve">- prospechové </t>
    </r>
    <r>
      <rPr>
        <sz val="12"/>
        <rFont val="Times New Roman"/>
        <family val="1"/>
        <charset val="238"/>
      </rPr>
      <t xml:space="preserve">[R3+R4] </t>
    </r>
  </si>
  <si>
    <t>- údržba a opravy meracej techniky, telovýchovných  zariadení ...(účet 511 005)</t>
  </si>
  <si>
    <t>- ostatná údržba a opravy (účet 511 099)</t>
  </si>
  <si>
    <t>- prenájom zariadení (účet 518 002)</t>
  </si>
  <si>
    <t>- prenájom priestorov  (účet 518 001)</t>
  </si>
  <si>
    <t>- ďalšie vzdelávanie zamestnancov  (účet 518 005)</t>
  </si>
  <si>
    <t>- počítačové siete a prenosy údajov  (účet 518 007)</t>
  </si>
  <si>
    <t>- revízie zariadení (účet 518 010)</t>
  </si>
  <si>
    <t>- čistenie verejných priestranstiev (účet 518 011)</t>
  </si>
  <si>
    <t xml:space="preserve"> - zákonné odstupné, odchodné  (účet 527 003)</t>
  </si>
  <si>
    <t xml:space="preserve"> - náhrada príjmu pri PN (účet 527 004)</t>
  </si>
  <si>
    <t xml:space="preserve"> - ochranné pracovné pomôcky podľa Zákonníka práce (účet 527 005) </t>
  </si>
  <si>
    <t xml:space="preserve"> - ostatné zákonné sociálne náklady (účet 527 099)</t>
  </si>
  <si>
    <t xml:space="preserve"> - bankové poplatky (účet 549 002)</t>
  </si>
  <si>
    <t xml:space="preserve"> - úhrada výnosov z úrokov na dotačnom účte (účet 549 003)</t>
  </si>
  <si>
    <t>T11_R11</t>
  </si>
  <si>
    <t>Uvedie sa tvorba fondu reprodukcie v zmysle § 16a ods. 8 zákona č. 131/2002 Z. z.o vysokých školách v znení neskorších predpisov, t. j. z kreditných úrokov, kurzových ziskov.</t>
  </si>
  <si>
    <t xml:space="preserve"> - Podprogram 06K 11</t>
  </si>
  <si>
    <t>Tržby z predaja cenných papierov a podielov (účet 653)</t>
  </si>
  <si>
    <t>Výnosy z nájmu majetku  (účet 658)</t>
  </si>
  <si>
    <r>
      <t xml:space="preserve">  - poskytované mesačne </t>
    </r>
    <r>
      <rPr>
        <vertAlign val="superscript"/>
        <sz val="12"/>
        <rFont val="Times New Roman"/>
        <family val="1"/>
        <charset val="238"/>
      </rPr>
      <t>1)</t>
    </r>
  </si>
  <si>
    <t>Výnosy z dlhodobého finančného majetku (účet 652)</t>
  </si>
  <si>
    <t>Prijaté príspevky od iných organizácií (účet 662)</t>
  </si>
  <si>
    <t>Prevádzkové dotácie (účet 691)</t>
  </si>
  <si>
    <t>T10_R5_SA (SB)</t>
  </si>
  <si>
    <t xml:space="preserve">   - Prvok 077 12 05</t>
  </si>
  <si>
    <t>- Podprogram 077 13</t>
  </si>
  <si>
    <t xml:space="preserve">   - Prvok 077 15 01</t>
  </si>
  <si>
    <t xml:space="preserve">   - Prvok 077 15 02</t>
  </si>
  <si>
    <t xml:space="preserve">   - Prvok 077 15 03</t>
  </si>
  <si>
    <t>Zamestnanci centrálnej administratívy predstavovaní zamestnancami zaradenými na rektorátoch a dekanátoch (s výnimkou prevádzkových zamestnancov zaradených v týchto útvaroch).</t>
  </si>
  <si>
    <t>Administratívni zamestnanci na pracoviskách (sekretárky).</t>
  </si>
  <si>
    <t>T6_SB</t>
  </si>
  <si>
    <t>T6_SC</t>
  </si>
  <si>
    <t>T6_SE</t>
  </si>
  <si>
    <t>T6_SF</t>
  </si>
  <si>
    <t>T6_SG</t>
  </si>
  <si>
    <t>T6_V1</t>
  </si>
  <si>
    <t>T16_V1</t>
  </si>
  <si>
    <t xml:space="preserve"> </t>
  </si>
  <si>
    <t>T17_V1</t>
  </si>
  <si>
    <t>- zúčtovanie dotácie zo ŠR na DN a HM vo výške odpisov</t>
  </si>
  <si>
    <t xml:space="preserve">- náklady na tvorbu rezervného fondu (účet 556 100) </t>
  </si>
  <si>
    <t xml:space="preserve">- náklady na tvorbu štipendijného fondu (účet 556 200) </t>
  </si>
  <si>
    <r>
      <t>Tvorba fondu reprodukcie v kalendárnom roku spolu</t>
    </r>
    <r>
      <rPr>
        <sz val="12"/>
        <rFont val="Times New Roman"/>
        <family val="1"/>
      </rPr>
      <t xml:space="preserve"> [SUM(R3:R8)] </t>
    </r>
  </si>
  <si>
    <t>- zamestnanci zaradení na ostatných pracoviskách</t>
  </si>
  <si>
    <t>- bežný účet okrem účtov uvedených v 
  R6:R8</t>
  </si>
  <si>
    <t>- devízové účty</t>
  </si>
  <si>
    <t>- účet štipendijného fondu</t>
  </si>
  <si>
    <t>- účet podnikateľskej činnosti</t>
  </si>
  <si>
    <t>- účet sociálneho fondu</t>
  </si>
  <si>
    <t>- účet fondu reprodukcie</t>
  </si>
  <si>
    <t>- bežný účet - zábezpeka</t>
  </si>
  <si>
    <t>Sumárny riadok osobitne financovaných súčastí verejnej vysokej školy (špecifiká).</t>
  </si>
  <si>
    <t>T8_R5</t>
  </si>
  <si>
    <t>Uvedie sa rozsah ubytovania študentov v osobomesiacoch. Napríklad, študent, ktorý býval v študentskom domove 10 mesiacov, prispeje do počtu osobomesiacov sumou 10.</t>
  </si>
  <si>
    <t>V stĺpci A uvedie vysoká škola nevyčerpanú dotáciu (+)/nedoplatok dotácie (-) na stravu študentov k 31. 12. príslušného kalendárneho roka.</t>
  </si>
  <si>
    <t>- ostatné bankové účty v Štátnej pokladnici 
  mimo účtov uvedených v R2:R14</t>
  </si>
  <si>
    <t xml:space="preserve">Čerpanie ostatných zdrojov prostredníctvom fondu reprodukcie </t>
  </si>
  <si>
    <t>Zákonné sociálne poistenie (účet 524)</t>
  </si>
  <si>
    <t>Daň z nehnuteľnosti (účet 532)</t>
  </si>
  <si>
    <t>Nákup dopravných prostriedkov všetkých druhov</t>
  </si>
  <si>
    <t>Prípravná a projektová dokumentácia</t>
  </si>
  <si>
    <t>Rekonštrukcia a modernizácia strojov a zariadení</t>
  </si>
  <si>
    <t>Počet zamestnancov spolu</t>
  </si>
  <si>
    <t>D=A+C</t>
  </si>
  <si>
    <t>H=E+G</t>
  </si>
  <si>
    <t>- zamestnanci zaradení na dekanátoch</t>
  </si>
  <si>
    <t>Tabuľka č. 11 poskytuje informácie o objeme a štruktúre finančných zdrojov verejnej vysokej školy na obstarávanie a technické zhodnotenie dlhodobého majetku. Tabuľka neposkytuje informácie o tom, či má vysoká škola krytý fond reprodukcie.</t>
  </si>
  <si>
    <t>Počet študentov poberajúcich sociálne štipendium</t>
  </si>
  <si>
    <t>Tabuľka 8</t>
  </si>
  <si>
    <t>- zostatok nevyčerpanej dotácie (+)/ nedoplatok dotácie (-) z predchádzajúcich rokov [R6_SB=R8_SA]</t>
  </si>
  <si>
    <t>- dotačný účet</t>
  </si>
  <si>
    <t>- zostatkový účet</t>
  </si>
  <si>
    <t>- distribučný účet</t>
  </si>
  <si>
    <t>spolufinanco-
vanie zo ŠR</t>
  </si>
  <si>
    <t xml:space="preserve">Počet študentov  poberajúcich štipendium </t>
  </si>
  <si>
    <t>Počet študentov  poberajúcich štipendium</t>
  </si>
  <si>
    <t>T10_V2</t>
  </si>
  <si>
    <t>T12_R5:R9</t>
  </si>
  <si>
    <t>V týchto riadkoch sa uvedú sumy zodpovedajúce čerpaniu podľa štandardných podpoložiek položky 713 ekonomickej klasifikácie.</t>
  </si>
  <si>
    <t xml:space="preserve">Medzi odborných zamestnancov sa zaraďujú:
a) zo zamestnancov zaradených na katedrách resp. ústavoch všetci nepedagogickí zamestnanci  s výnimkou administratívnych zamestnancov (sekretárok)
b) zamestnanci výpočtových stredísk, edičných stredísk, knižníc, botanických záhrad, odborných dielní a iných odborných pracovísk s výnimkou administratívnych zamestnancov (sekretárok) </t>
  </si>
  <si>
    <r>
      <t xml:space="preserve">Stav fondu k 1.1. kalendárneho roku </t>
    </r>
    <r>
      <rPr>
        <sz val="12"/>
        <rFont val="Times New Roman"/>
        <family val="1"/>
        <charset val="238"/>
      </rPr>
      <t>[R1_SB = R12_SA ...]</t>
    </r>
  </si>
  <si>
    <t>Čerpanie fondu k 31. 12. kalendárneho roku</t>
  </si>
  <si>
    <t>Spolu</t>
  </si>
  <si>
    <t>Dotácia / program</t>
  </si>
  <si>
    <t>Číslo riadku</t>
  </si>
  <si>
    <t>Tabuľka 2</t>
  </si>
  <si>
    <t>Tabuľka 3</t>
  </si>
  <si>
    <t>Tabuľka 4</t>
  </si>
  <si>
    <t>Tabuľka 5</t>
  </si>
  <si>
    <t>Tabuľka 6</t>
  </si>
  <si>
    <t>Tabuľka 7</t>
  </si>
  <si>
    <t>V prípade, že má verejná vysoká škola vytvorený na krytie fondu osobitný bankový účet, uvedie sa stav tohto účtu. Vytváranie osobitných bankových účtov na krytie fondov nie je povinné, ale prevažne sa vytvára osobitný účet pre fond reprodukcie.</t>
  </si>
  <si>
    <t>Dotácia spolu</t>
  </si>
  <si>
    <t>Stav fondu reprodukcie k 1.1.</t>
  </si>
  <si>
    <t>T3_V2</t>
  </si>
  <si>
    <t>T5_V2</t>
  </si>
  <si>
    <t>T2_V1</t>
  </si>
  <si>
    <t>T2_R1, R1a,...</t>
  </si>
  <si>
    <t>T2_R2, R2a...</t>
  </si>
  <si>
    <t>T2_R3, R3a...</t>
  </si>
  <si>
    <t>T2_R4, R4a...</t>
  </si>
  <si>
    <t xml:space="preserve">- účelová dotácia v danom kalendárnom roku </t>
  </si>
  <si>
    <t>T1_V1</t>
  </si>
  <si>
    <t>Kód vysvetlivky</t>
  </si>
  <si>
    <t>SPOL_1</t>
  </si>
  <si>
    <t>SPOL_2</t>
  </si>
  <si>
    <t>Dotácie spolu</t>
  </si>
  <si>
    <t xml:space="preserve">Bežná dotácia na úlohy budúcich období </t>
  </si>
  <si>
    <t>Čerpanie z úveru</t>
  </si>
  <si>
    <t>Celkové výdavky na obstaranie a technické zhodnotenie dlhodobého majetku</t>
  </si>
  <si>
    <t>Počet zamestnancov platených z prostriedkov štátneho rozpočtu</t>
  </si>
  <si>
    <t>Počet zamestnancov platených z iných zdrojov</t>
  </si>
  <si>
    <t xml:space="preserve">Kategória zamestnancov
</t>
  </si>
  <si>
    <t>- vysokoškolskí učitelia s funkčným zaradením "docent"</t>
  </si>
  <si>
    <t>- vysokoškolskí učitelia s funkčným zaradením "odborný asistent"</t>
  </si>
  <si>
    <t>- vysokoškolskí učitelia s funkčným zaradením "asistent"</t>
  </si>
  <si>
    <t>- vysokoškolskí učitelia s funkčným zaradením "lektor"</t>
  </si>
  <si>
    <t>- zamestnanci zaradení na rektorátoch</t>
  </si>
  <si>
    <t xml:space="preserve">- rezervného fondu (účet 656 100) </t>
  </si>
  <si>
    <t xml:space="preserve">2)   Výnosy z Fondu reprodukcie možno účtovať len v súvislosti s krytím nákladov na vedenie príslušného bankového účtu a nákladov vyplývajúcich z kurzových strát
      v zmysle  16a ods. 8 zákona. </t>
  </si>
  <si>
    <t>T5_R88-R91</t>
  </si>
  <si>
    <t>Údaje v T5 sú rozšírené o tvorbu fondov</t>
  </si>
  <si>
    <t xml:space="preserve">    - dohody o brigádnickej práci študentov (účet 521 011)</t>
  </si>
  <si>
    <t>T9_V2</t>
  </si>
  <si>
    <t>4a</t>
  </si>
  <si>
    <t xml:space="preserve">Základ pre prídel do štipendijného fondu </t>
  </si>
  <si>
    <t>Nákup strojov, prístrojov, zariadení, techniky a náradia [SUM(R5:R9)]</t>
  </si>
  <si>
    <r>
      <t>Nevyčerpaná dotácia (+) / nedoplatok dotácie (-) k 31. 12. bežného roka</t>
    </r>
    <r>
      <rPr>
        <sz val="12"/>
        <rFont val="Times New Roman"/>
        <family val="1"/>
        <charset val="238"/>
      </rPr>
      <t xml:space="preserve"> [R4+R5-R1]          </t>
    </r>
    <r>
      <rPr>
        <b/>
        <sz val="12"/>
        <rFont val="Times New Roman"/>
        <family val="1"/>
        <charset val="238"/>
      </rPr>
      <t xml:space="preserve">               </t>
    </r>
  </si>
  <si>
    <r>
      <t xml:space="preserve">Priemerné štipendium na 1 študenta na mesiac </t>
    </r>
    <r>
      <rPr>
        <sz val="12"/>
        <rFont val="Times New Roman"/>
        <family val="1"/>
        <charset val="238"/>
      </rPr>
      <t xml:space="preserve"> [R1_SA/R2_SB resp. R1_SC/R2_SD] </t>
    </r>
  </si>
  <si>
    <r>
      <t xml:space="preserve">Výnos z dotácie zo štátneho rozpočtu na študentské jedálne spolu </t>
    </r>
    <r>
      <rPr>
        <sz val="12"/>
        <rFont val="Times New Roman"/>
        <family val="1"/>
      </rPr>
      <t>[R6+R7-R8]</t>
    </r>
  </si>
  <si>
    <t>Tabuľka č. 4 poskytuje informácie o výnosoch verejnej vysokej školy zo školného a z poplatkov spojených so štúdiom. Požadované údaje sa dotýkajú hlavnej činnosti vysokej školy.</t>
  </si>
  <si>
    <t>T6_R2:R6</t>
  </si>
  <si>
    <t>T6_R7</t>
  </si>
  <si>
    <t>T6_R10, R11</t>
  </si>
  <si>
    <t>T6_R12</t>
  </si>
  <si>
    <t>T6_R15</t>
  </si>
  <si>
    <t>T6_R15a....</t>
  </si>
  <si>
    <t>T8_V1</t>
  </si>
  <si>
    <t>T19_V1</t>
  </si>
  <si>
    <r>
      <t xml:space="preserve">Tržby za vlastné výrobky (účet 601) </t>
    </r>
    <r>
      <rPr>
        <sz val="12"/>
        <rFont val="Times New Roman"/>
        <family val="1"/>
      </rPr>
      <t>[SUM(R2:R5)]</t>
    </r>
  </si>
  <si>
    <t>Výnosy z krátkodobého finančného majetku  (účet 655)</t>
  </si>
  <si>
    <t>Zdroje na obstaranie a technické zhodnotenie dlhodobého majetku z úverov</t>
  </si>
  <si>
    <t xml:space="preserve">Dotácia na kapitálové výdavky zo štátneho rozpočtu </t>
  </si>
  <si>
    <r>
      <t>Ostatné domáce príjmy s charakterom dotácie</t>
    </r>
    <r>
      <rPr>
        <sz val="12"/>
        <rFont val="Times New Roman"/>
        <family val="1"/>
      </rPr>
      <t xml:space="preserve"> [SUM(R3a:R3...)]</t>
    </r>
  </si>
  <si>
    <r>
      <t>Príjmy zo zahraničia majúce charakter dotácie</t>
    </r>
    <r>
      <rPr>
        <sz val="12"/>
        <rFont val="Times New Roman"/>
        <family val="1"/>
      </rPr>
      <t xml:space="preserve"> [SUM(R4a:R4...)]</t>
    </r>
  </si>
  <si>
    <t>Tabuľka č. 8 poskytuje informácie  o príjmoch a výdavkoch (cash) na sociálne štipendiá zo štátneho rozpočtu podľa § 96 zákona a o počte študentov poberajúcich sociálne štipendiá.</t>
  </si>
  <si>
    <t>T10_R6_SA</t>
  </si>
  <si>
    <t>- Podprogram 077 11</t>
  </si>
  <si>
    <t xml:space="preserve">   - Prvok 077 12 01</t>
  </si>
  <si>
    <t xml:space="preserve">   - Prvok 077 12 02</t>
  </si>
  <si>
    <t xml:space="preserve">   - Prvok 077 12 03</t>
  </si>
  <si>
    <t xml:space="preserve">   - Prvok 077 12 04</t>
  </si>
  <si>
    <r>
      <t xml:space="preserve">Priemerný  prepočítaný počet ubytovaných študentov </t>
    </r>
    <r>
      <rPr>
        <sz val="12"/>
        <rFont val="Times New Roman"/>
        <family val="1"/>
        <charset val="238"/>
      </rPr>
      <t>[(R2</t>
    </r>
    <r>
      <rPr>
        <sz val="12"/>
        <rFont val="Times New Roman"/>
        <family val="1"/>
        <charset val="238"/>
      </rPr>
      <t>/12]</t>
    </r>
  </si>
  <si>
    <t xml:space="preserve">T18_V1 </t>
  </si>
  <si>
    <t xml:space="preserve">Počet študentov poberajúcich sociálne štipendium </t>
  </si>
  <si>
    <t xml:space="preserve">    - bežný účet pre študentské domovy</t>
  </si>
  <si>
    <t xml:space="preserve">    - bežný účet pre študentské jedálne</t>
  </si>
  <si>
    <t>- vysokoškolské podniky</t>
  </si>
  <si>
    <r>
      <t>Výnosy</t>
    </r>
    <r>
      <rPr>
        <b/>
        <vertAlign val="superscript"/>
        <sz val="12"/>
        <rFont val="Times New Roman"/>
        <family val="1"/>
        <charset val="238"/>
      </rPr>
      <t xml:space="preserve">2) </t>
    </r>
    <r>
      <rPr>
        <b/>
        <sz val="12"/>
        <rFont val="Times New Roman"/>
        <family val="1"/>
      </rPr>
      <t>študentských jedální súvisiace so stravovaním študentov spolu</t>
    </r>
    <r>
      <rPr>
        <vertAlign val="superscript"/>
        <sz val="12"/>
        <rFont val="Times New Roman"/>
        <family val="1"/>
      </rPr>
      <t xml:space="preserve"> </t>
    </r>
    <r>
      <rPr>
        <sz val="12"/>
        <rFont val="Times New Roman"/>
        <family val="1"/>
        <charset val="238"/>
      </rPr>
      <t xml:space="preserve">[R2+R5]  </t>
    </r>
  </si>
  <si>
    <t>Výskumní pracovníci alebo umeleckí pracovníci</t>
  </si>
  <si>
    <t>15a</t>
  </si>
  <si>
    <r>
      <t>Vysokoškolskí učitelia spolu</t>
    </r>
    <r>
      <rPr>
        <sz val="12"/>
        <rFont val="Times New Roman"/>
        <family val="1"/>
      </rPr>
      <t xml:space="preserve"> [SUM(R2:</t>
    </r>
    <r>
      <rPr>
        <sz val="12"/>
        <rFont val="Times New Roman"/>
        <family val="1"/>
        <charset val="238"/>
      </rPr>
      <t>R6</t>
    </r>
    <r>
      <rPr>
        <sz val="12"/>
        <rFont val="Times New Roman"/>
        <family val="1"/>
      </rPr>
      <t>)]</t>
    </r>
  </si>
  <si>
    <r>
      <t>Administratívni zamestnanci spolu</t>
    </r>
    <r>
      <rPr>
        <sz val="12"/>
        <rFont val="Times New Roman"/>
        <family val="1"/>
      </rPr>
      <t xml:space="preserve"> [SUM(R10:R12)]                         </t>
    </r>
  </si>
  <si>
    <t>T21_V1</t>
  </si>
  <si>
    <t>Nákup budov a stavieb</t>
  </si>
  <si>
    <t>A</t>
  </si>
  <si>
    <t>B</t>
  </si>
  <si>
    <t>C</t>
  </si>
  <si>
    <t>E</t>
  </si>
  <si>
    <t>F</t>
  </si>
  <si>
    <t>G</t>
  </si>
  <si>
    <t>H</t>
  </si>
  <si>
    <t>I</t>
  </si>
  <si>
    <t>Vysvetlivka</t>
  </si>
  <si>
    <t>D</t>
  </si>
  <si>
    <t>Bankový účet</t>
  </si>
  <si>
    <t>T10_V1</t>
  </si>
  <si>
    <t>T4_V1</t>
  </si>
  <si>
    <t xml:space="preserve">Ostatné dane a poplatky (účet 538) </t>
  </si>
  <si>
    <t>Realizácia stavieb a ich technického zhodnotenia</t>
  </si>
  <si>
    <t>- ostatné tržby za vlastné výrobky</t>
  </si>
  <si>
    <t>- študentské domovy</t>
  </si>
  <si>
    <t>z toho:</t>
  </si>
  <si>
    <t>Bežné dotácie</t>
  </si>
  <si>
    <t>Kapitálové dotácie</t>
  </si>
  <si>
    <r>
      <t>Spolu</t>
    </r>
    <r>
      <rPr>
        <sz val="12"/>
        <rFont val="Times New Roman"/>
        <family val="1"/>
      </rPr>
      <t xml:space="preserve"> [R1+R2+R3+R4]</t>
    </r>
  </si>
  <si>
    <t>Objem zdrojov</t>
  </si>
  <si>
    <t xml:space="preserve">Nákup ostatného dlhodobého majetku </t>
  </si>
  <si>
    <t>Ostatné fondy</t>
  </si>
  <si>
    <t>Účty mimo Štátnej pokladnice spolu</t>
  </si>
  <si>
    <t>Tabuľka 1</t>
  </si>
  <si>
    <t>T6_SA, SB, SC</t>
  </si>
  <si>
    <t>T16_R1</t>
  </si>
  <si>
    <t>Verejná vysoká škola tu uvedie zostatky finančných prostriedkov podľa jednotlivých skupín účtov.</t>
  </si>
  <si>
    <t>T16_R5</t>
  </si>
  <si>
    <r>
      <t xml:space="preserve">Vysvetlivky k tabuľkám sú organizované v dvoch stĺpcoch. 
</t>
    </r>
    <r>
      <rPr>
        <b/>
        <sz val="12"/>
        <rFont val="Times New Roman"/>
        <family val="1"/>
        <charset val="238"/>
      </rPr>
      <t xml:space="preserve">Prvý stĺpec </t>
    </r>
    <r>
      <rPr>
        <sz val="12"/>
        <rFont val="Times New Roman"/>
        <family val="1"/>
        <charset val="238"/>
      </rPr>
      <t xml:space="preserve">označený ako </t>
    </r>
    <r>
      <rPr>
        <b/>
        <sz val="12"/>
        <rFont val="Times New Roman"/>
        <family val="1"/>
        <charset val="238"/>
      </rPr>
      <t xml:space="preserve">"Kód vysvetlivky" </t>
    </r>
    <r>
      <rPr>
        <sz val="12"/>
        <rFont val="Times New Roman"/>
        <family val="1"/>
        <charset val="238"/>
      </rPr>
      <t xml:space="preserve">obsahuje označenie vysvetlivky, ktoré určuje, ku ktorej tabuľke a ku ktorej časti tabuľky sa vysvetlivka vzťahuje. Význam použitých kódov je illustrovaný na nasledovných príkladoch:
</t>
    </r>
    <r>
      <rPr>
        <b/>
        <sz val="12"/>
        <rFont val="Times New Roman"/>
        <family val="1"/>
        <charset val="238"/>
      </rPr>
      <t>Príklad č. 1:</t>
    </r>
    <r>
      <rPr>
        <sz val="12"/>
        <rFont val="Times New Roman"/>
        <family val="1"/>
        <charset val="238"/>
      </rPr>
      <t xml:space="preserve"> T1_R10 - vysvetlivka sa vzťahuje k tabuľke č.1, k riadku 10
</t>
    </r>
    <r>
      <rPr>
        <b/>
        <sz val="12"/>
        <rFont val="Times New Roman"/>
        <family val="1"/>
        <charset val="238"/>
      </rPr>
      <t>Príklad č. 2:</t>
    </r>
    <r>
      <rPr>
        <sz val="12"/>
        <rFont val="Times New Roman"/>
        <family val="1"/>
        <charset val="238"/>
      </rPr>
      <t xml:space="preserve"> T1_R4:R8 - vysvetlivka sa vzťahuje k tabuľke č. 1, k riadkom 4 až 8
</t>
    </r>
    <r>
      <rPr>
        <b/>
        <sz val="12"/>
        <rFont val="Times New Roman"/>
        <family val="1"/>
        <charset val="238"/>
      </rPr>
      <t>Príklad č. 3:</t>
    </r>
    <r>
      <rPr>
        <sz val="12"/>
        <rFont val="Times New Roman"/>
        <family val="1"/>
        <charset val="238"/>
      </rPr>
      <t xml:space="preserve"> T1_V1 - ide o všeobecnú vysvetlivku č. 1 k tabuľke č. 1
</t>
    </r>
    <r>
      <rPr>
        <b/>
        <sz val="12"/>
        <rFont val="Times New Roman"/>
        <family val="1"/>
        <charset val="238"/>
      </rPr>
      <t xml:space="preserve">Príklad č. 4: </t>
    </r>
    <r>
      <rPr>
        <sz val="12"/>
        <rFont val="Times New Roman"/>
        <family val="1"/>
        <charset val="238"/>
      </rPr>
      <t xml:space="preserve">T14_SA - vysvetlivka sa vzťahuje k tabuľke č. 14, k stĺpcu A
</t>
    </r>
    <r>
      <rPr>
        <b/>
        <sz val="12"/>
        <rFont val="Times New Roman"/>
        <family val="1"/>
        <charset val="238"/>
      </rPr>
      <t>Príklad č. 5:</t>
    </r>
    <r>
      <rPr>
        <sz val="12"/>
        <rFont val="Times New Roman"/>
        <family val="1"/>
        <charset val="238"/>
      </rPr>
      <t xml:space="preserve"> SPOL_1 - ide o vysvetlivku č. 1 platnú pre všetky tabuľky</t>
    </r>
  </si>
  <si>
    <t>X</t>
  </si>
  <si>
    <t>- tvorba fondu z odpisov</t>
  </si>
  <si>
    <t>- tvorba fondu prevodom z rezervného fondu</t>
  </si>
  <si>
    <t>- tvorba fondu z darov a z dedičstva</t>
  </si>
  <si>
    <t>1a</t>
  </si>
  <si>
    <t>2a</t>
  </si>
  <si>
    <t>3a</t>
  </si>
  <si>
    <r>
      <t>Zamestnanci osobitne financovaných súčastí verejnej vysokej školy (špecifiká) z R1, R7, R9, R13, R14  spolu</t>
    </r>
    <r>
      <rPr>
        <sz val="12"/>
        <rFont val="Times New Roman"/>
        <family val="1"/>
      </rPr>
      <t xml:space="preserve"> [SUM(R15a:R15...)]                                                </t>
    </r>
  </si>
  <si>
    <r>
      <t xml:space="preserve">Spolu </t>
    </r>
    <r>
      <rPr>
        <sz val="12"/>
        <rFont val="Times New Roman"/>
        <family val="1"/>
      </rPr>
      <t>[R1+R7+R9+R13+R14+R16+R17]</t>
    </r>
  </si>
  <si>
    <t>Tržby z predaja materiálu (účet 654)</t>
  </si>
  <si>
    <t>Spotreba ostatných neskladovateľných dodávok (účet 503)</t>
  </si>
  <si>
    <t>Náklady na reprezentáciu (účet 513)</t>
  </si>
  <si>
    <t>Fondy spolu</t>
  </si>
  <si>
    <t>T13_V2</t>
  </si>
  <si>
    <t>Verejná vysoká škola tu uvedie zostatok finančných prostriedkov na bežných účtoch neuvedených v riadkoch R6:R8.</t>
  </si>
  <si>
    <t>Položka</t>
  </si>
  <si>
    <t>Hlavná činnosť</t>
  </si>
  <si>
    <t>Podnikateľská činnosť</t>
  </si>
  <si>
    <t>Rezervný fond</t>
  </si>
  <si>
    <t>Fond reprodukcie</t>
  </si>
  <si>
    <t>Štipendijný fond</t>
  </si>
  <si>
    <t>Návrh na prídel do štipendijného fondu</t>
  </si>
  <si>
    <t>Pokuty a penále (účet 641+642)</t>
  </si>
  <si>
    <t>Platby za odpísané pohľadávky  (účet 643)</t>
  </si>
  <si>
    <t>Kurzové zisky  (účet 645)</t>
  </si>
  <si>
    <r>
      <t>Počet študentov poberajúcich sociálne štipendiá v osobomesiacoch</t>
    </r>
    <r>
      <rPr>
        <b/>
        <sz val="9"/>
        <rFont val="Times New Roman"/>
        <family val="1"/>
        <charset val="238"/>
      </rPr>
      <t xml:space="preserve"> </t>
    </r>
    <r>
      <rPr>
        <b/>
        <vertAlign val="superscript"/>
        <sz val="14"/>
        <rFont val="Times New Roman"/>
        <family val="1"/>
        <charset val="238"/>
      </rPr>
      <t>1)</t>
    </r>
  </si>
  <si>
    <r>
      <t>Počet ubytovaných študentov (vrátane interných doktorandov)</t>
    </r>
    <r>
      <rPr>
        <b/>
        <vertAlign val="superscript"/>
        <sz val="14"/>
        <rFont val="Times New Roman"/>
        <family val="1"/>
        <charset val="238"/>
      </rPr>
      <t>2)</t>
    </r>
    <r>
      <rPr>
        <b/>
        <sz val="14"/>
        <rFont val="Times New Roman"/>
        <family val="1"/>
        <charset val="238"/>
      </rPr>
      <t xml:space="preserve"> </t>
    </r>
    <r>
      <rPr>
        <b/>
        <sz val="12"/>
        <rFont val="Times New Roman"/>
        <family val="1"/>
      </rPr>
      <t xml:space="preserve"> v osobomesiacoch</t>
    </r>
  </si>
  <si>
    <t>T6_V2</t>
  </si>
  <si>
    <t>T13_V1</t>
  </si>
  <si>
    <t>T13_R1</t>
  </si>
  <si>
    <t>T18_V1</t>
  </si>
  <si>
    <t>Tržby z predaja dlhodobého NM a HM (účet 651)</t>
  </si>
  <si>
    <t>Výnosy z precenenia cenných papierov (účet 657)</t>
  </si>
  <si>
    <t>- interiérové vybavenie  (713 001)</t>
  </si>
  <si>
    <t>-  výpočtová technika  (713 002)</t>
  </si>
  <si>
    <t xml:space="preserve"> - prevádzkové stroje, prístroje, zariadenia, technika a náradie (713 004)</t>
  </si>
  <si>
    <t xml:space="preserve">  - špeciálne stroje, prístroje, zariadenia, technika, náradie a materiál  (713 005)</t>
  </si>
  <si>
    <t>Počty ubytovaných</t>
  </si>
  <si>
    <t>Ostatné výnosy zo študentských domovov</t>
  </si>
  <si>
    <t>1) výnosy a náklady z podnikateľskej činnosti sa neuvádzajú</t>
  </si>
  <si>
    <t>Výnosy z poplatkov za ubytovanie od študentov počas výučbového obdobia (10 mesiacov)</t>
  </si>
  <si>
    <t>1) výnosy a náklady z podnikateľskej činnosti sa neuvádzajú, neuvádzajú sa ani výnosy a náklady súvisiace so stravovaním zamestnancov</t>
  </si>
  <si>
    <t>- tržby za stravné lístky študentov</t>
  </si>
  <si>
    <t>- ostatné tržby súvisiace so stravovaním študentov</t>
  </si>
  <si>
    <r>
      <t>Tržby jedální súvisiace so stravovaním študentov v kalendárnom roku spolu</t>
    </r>
    <r>
      <rPr>
        <sz val="12"/>
        <rFont val="Times New Roman"/>
        <family val="1"/>
      </rPr>
      <t xml:space="preserve"> [R3+R4]</t>
    </r>
  </si>
  <si>
    <r>
      <t xml:space="preserve"> - náklady na jedlá študentov</t>
    </r>
    <r>
      <rPr>
        <vertAlign val="superscript"/>
        <sz val="12"/>
        <rFont val="Times New Roman"/>
        <family val="1"/>
        <charset val="238"/>
      </rPr>
      <t>3)</t>
    </r>
  </si>
  <si>
    <r>
      <t>Dotácia na uskutočňovanie akreditovaných študijných programov</t>
    </r>
    <r>
      <rPr>
        <sz val="12"/>
        <rFont val="Times New Roman"/>
        <family val="1"/>
      </rPr>
      <t xml:space="preserve"> [R2]</t>
    </r>
  </si>
  <si>
    <r>
      <t>Dotácia na výskumnú, vývojovú alebo umeleckú činnosť</t>
    </r>
    <r>
      <rPr>
        <sz val="12"/>
        <rFont val="Times New Roman"/>
        <family val="1"/>
      </rPr>
      <t xml:space="preserve"> [R4+R5+R6+R7+R8]</t>
    </r>
  </si>
  <si>
    <r>
      <t>Dotácia na rozvoj vysokej školy</t>
    </r>
    <r>
      <rPr>
        <sz val="12"/>
        <rFont val="Times New Roman"/>
        <family val="1"/>
      </rPr>
      <t xml:space="preserve"> [R10]</t>
    </r>
  </si>
  <si>
    <r>
      <t>Dotácia na sociálnu podporu študentov</t>
    </r>
    <r>
      <rPr>
        <sz val="12"/>
        <rFont val="Times New Roman"/>
        <family val="1"/>
      </rPr>
      <t xml:space="preserve"> [R12+R13+R14]</t>
    </r>
  </si>
  <si>
    <r>
      <t>Spolu</t>
    </r>
    <r>
      <rPr>
        <sz val="12"/>
        <rFont val="Times New Roman"/>
        <family val="1"/>
      </rPr>
      <t xml:space="preserve"> [R1+R3+R9+R11]</t>
    </r>
  </si>
  <si>
    <t>T10_V3</t>
  </si>
  <si>
    <t xml:space="preserve">sociálne štipendiá </t>
  </si>
  <si>
    <t>študentské domovy</t>
  </si>
  <si>
    <t>študentské jedálne</t>
  </si>
  <si>
    <t xml:space="preserve">zdroje obstarania a technického zhodnotenia majetku </t>
  </si>
  <si>
    <t>nadrezortná veda a technika</t>
  </si>
  <si>
    <t>Výnosy z poplatkov za ubytovanie od študentov počas hlavných prázdnin (od interných doktorandov) a počty ubytovaných študentov</t>
  </si>
  <si>
    <r>
      <t xml:space="preserve">Výnosy zo študentských domovov v kalendárnom roku spolu </t>
    </r>
    <r>
      <rPr>
        <sz val="12"/>
        <rFont val="Times New Roman"/>
        <family val="1"/>
      </rPr>
      <t>[SUM(R4:R7)]</t>
    </r>
  </si>
  <si>
    <r>
      <t xml:space="preserve">Náklady študentských domovov  spolu </t>
    </r>
    <r>
      <rPr>
        <sz val="12"/>
        <rFont val="Times New Roman"/>
        <family val="1"/>
      </rPr>
      <t>[R10+R11]</t>
    </r>
  </si>
  <si>
    <r>
      <t xml:space="preserve">Rozdiel výnosov a nákladov na študentské domovy v kalendárnom roku  </t>
    </r>
    <r>
      <rPr>
        <sz val="12"/>
        <rFont val="Times New Roman"/>
        <family val="1"/>
      </rPr>
      <t>[R8-R9]</t>
    </r>
  </si>
  <si>
    <r>
      <t xml:space="preserve">Priemerné ročné náklady na jedného ubytovaného študenta </t>
    </r>
    <r>
      <rPr>
        <sz val="12"/>
        <rFont val="Times New Roman"/>
        <family val="1"/>
        <charset val="238"/>
      </rPr>
      <t>[R9/R3]</t>
    </r>
  </si>
  <si>
    <t xml:space="preserve">Daň z motorových vozidiel (účet 531) </t>
  </si>
  <si>
    <t>Nákup pozemkov a nehmotných aktív</t>
  </si>
  <si>
    <t xml:space="preserve">2) V stĺpcoch B a D sa uvádza celkový (fyzický) počet študentov, ktorým bolo v príslušnom kalendárnom roku poskytnuté sociálne štipendium bez ohľadu na počet mesiacov. </t>
  </si>
  <si>
    <t xml:space="preserve">                                                                                                                                                                                                                                                                                                                                                                                                                                                                                                                                                                                                                                                                                                                                                                                                                                                                                                                                                                                                                                                                                                                                                                                                                                                                                                                                                                                                                                                                                                                                                                                                                                                                                                                                                                                                                                                                                                                                                                                                                                                                                                                                                                                                                                                                                                                                                                                                                                                                                                                                                                                                                                                                                                                                                                                                                                                                                                                                                                                                                                                                                                                                                                                                                                                                                                                                                                                                                                                                                                                                                                                                                                                                                                                                                                                                                                                                                                                                                                                                                                                                                                                                                                                                                                                                                                                                                                                                                                                                                                                                                                                          </t>
  </si>
  <si>
    <t xml:space="preserve">  </t>
  </si>
  <si>
    <r>
      <t xml:space="preserve">- tvorba fondu z hospodárskeho výsledku (účet 413  111)  </t>
    </r>
    <r>
      <rPr>
        <vertAlign val="superscript"/>
        <sz val="12"/>
        <rFont val="Times New Roman"/>
        <family val="1"/>
        <charset val="238"/>
      </rPr>
      <t xml:space="preserve">1) </t>
    </r>
  </si>
  <si>
    <t>- tvorba fondu prevodom z rezervného fondu (účet  413 114)</t>
  </si>
  <si>
    <t>- tvorba fondu z darov a z dedičstva (účet 413 112)</t>
  </si>
  <si>
    <t>- tvorba fondu z odpisov (účet 413 116)</t>
  </si>
  <si>
    <r>
      <t xml:space="preserve">- ostatná tvorba (účet 413 113) </t>
    </r>
    <r>
      <rPr>
        <vertAlign val="superscript"/>
        <sz val="12"/>
        <rFont val="Times New Roman"/>
        <family val="1"/>
        <charset val="238"/>
      </rPr>
      <t xml:space="preserve">2) </t>
    </r>
  </si>
  <si>
    <t>1b</t>
  </si>
  <si>
    <t>2b</t>
  </si>
  <si>
    <t>3b</t>
  </si>
  <si>
    <t>4b</t>
  </si>
  <si>
    <t>15b</t>
  </si>
  <si>
    <t>15c</t>
  </si>
  <si>
    <t>15d</t>
  </si>
  <si>
    <t xml:space="preserve">Názov verejnej vysokej školy: </t>
  </si>
  <si>
    <t xml:space="preserve">    - bežný účet na riešenie úloh vedy a
      výskumu  zo SR, resp.zahraničia </t>
  </si>
  <si>
    <t>T10_R10</t>
  </si>
  <si>
    <t>bez zmien</t>
  </si>
  <si>
    <t>Priemerný mesačný náklad na doktoranda</t>
  </si>
  <si>
    <t xml:space="preserve"> - Podprogram 06K 12            </t>
  </si>
  <si>
    <t>T9_R1_SC_SD</t>
  </si>
  <si>
    <t>8a</t>
  </si>
  <si>
    <r>
      <t xml:space="preserve">Program 06K </t>
    </r>
    <r>
      <rPr>
        <sz val="12"/>
        <rFont val="Times New Roman"/>
        <family val="1"/>
        <charset val="238"/>
      </rPr>
      <t>[SUM(R2+R3+R4+R5)]</t>
    </r>
  </si>
  <si>
    <t>Ostatné dotácie [SUM(R8a..R8x)]</t>
  </si>
  <si>
    <t>Účet</t>
  </si>
  <si>
    <t>Polož. výkaz. NUJ</t>
  </si>
  <si>
    <t>Čislo riadku</t>
  </si>
  <si>
    <t>A. NEOBEŽNÝ MAJETOK SPOLU r.002+r.009+r.021</t>
  </si>
  <si>
    <t>001</t>
  </si>
  <si>
    <t>1. Dlhodobý nehmotný majetok r.003 až r.008</t>
  </si>
  <si>
    <t>002</t>
  </si>
  <si>
    <t>Nehmotné výsledky z vývojovej a obdob.činnosti 012-(072+091A</t>
  </si>
  <si>
    <t>003</t>
  </si>
  <si>
    <t>Softvér 013-(073+091AÚ)</t>
  </si>
  <si>
    <t>004</t>
  </si>
  <si>
    <t>005</t>
  </si>
  <si>
    <t>Ostatný.dlhodob.nehmot.majetok(018+019)-(078+079+091AÚ)</t>
  </si>
  <si>
    <t>006</t>
  </si>
  <si>
    <t>Obstaranie dlhodobého nehmotného majetku (041-093)</t>
  </si>
  <si>
    <t>007</t>
  </si>
  <si>
    <t>Poskytnut.preddavky na dlhodob.nehmot.majetok (051-095AÚ)</t>
  </si>
  <si>
    <t>008</t>
  </si>
  <si>
    <t>2. Dlhodobý hmotný majetok (r. 010 až r. 020)</t>
  </si>
  <si>
    <t>009</t>
  </si>
  <si>
    <t>Pozemky (031)</t>
  </si>
  <si>
    <t>010</t>
  </si>
  <si>
    <t>Umelecké diela a zbierky (032)</t>
  </si>
  <si>
    <t>011</t>
  </si>
  <si>
    <t>Stavby 021-(081-092AÚ)</t>
  </si>
  <si>
    <t>012</t>
  </si>
  <si>
    <t>Samostatné hnuteľné veci a súbory hnuteľných vecí (022 - (08</t>
  </si>
  <si>
    <t>013</t>
  </si>
  <si>
    <t>Dopravné prostriedky (023 - (083+092AÚ))</t>
  </si>
  <si>
    <t>014</t>
  </si>
  <si>
    <t>Pestovateľské celky trvalých porastov (025 - (085 + 092AÚ))</t>
  </si>
  <si>
    <t>015</t>
  </si>
  <si>
    <t>Základné stádo a ťažné zvieratá (026 - (086 + 092AÚ))</t>
  </si>
  <si>
    <t>016</t>
  </si>
  <si>
    <t>Drobný dlhodobý hmotný majetok (028 - (088 + 092AÚ))</t>
  </si>
  <si>
    <t>017</t>
  </si>
  <si>
    <t>Ostatný dlhodobý hmotný majetok (029 - (089 +092AÚ))</t>
  </si>
  <si>
    <t>018</t>
  </si>
  <si>
    <t>Obstaranie dlhodobého hmotného majetku (042 - 094)</t>
  </si>
  <si>
    <t>019</t>
  </si>
  <si>
    <t>Poskytnuté preddavky na dlhodob.hmot.majetok (052-095AÚ)</t>
  </si>
  <si>
    <t>020</t>
  </si>
  <si>
    <t>3. Dlhodobý finančný majetok r.022 až r.028</t>
  </si>
  <si>
    <t>021</t>
  </si>
  <si>
    <t>Podiel.cen.papier.a podiely v obchod.spol.v ovládan.osobe (0</t>
  </si>
  <si>
    <t>022</t>
  </si>
  <si>
    <t>Podiel.cen.papiere a podiely v obchod.spol.s podstat.vplyvom</t>
  </si>
  <si>
    <t>023</t>
  </si>
  <si>
    <t>Dlhové cenné papiere držané do splatnosti (065 - 096 AÚ)</t>
  </si>
  <si>
    <t>024</t>
  </si>
  <si>
    <t>Pôžičky podnikom v skup.a ostat.pôžičky (066+067)-096AÚ</t>
  </si>
  <si>
    <t>025</t>
  </si>
  <si>
    <t>Ostatný dlhodobý finančný majetok (069-096AÚ)</t>
  </si>
  <si>
    <t>026</t>
  </si>
  <si>
    <t>Obstaranie dlhodobého finančného majetku (043 - 096AÚ)</t>
  </si>
  <si>
    <t>027</t>
  </si>
  <si>
    <t>Poskytnuté preddavky na dlhodobý finančný majetok (053 - 096</t>
  </si>
  <si>
    <t>028</t>
  </si>
  <si>
    <t>B. OBEŽNÝ MAJETOK SPOLU r.030+r.037+r.042+r.051</t>
  </si>
  <si>
    <t>029</t>
  </si>
  <si>
    <t>1. Zásoby r.031 až r.036</t>
  </si>
  <si>
    <t>030</t>
  </si>
  <si>
    <t>Materiál (112+119) -191</t>
  </si>
  <si>
    <t>031</t>
  </si>
  <si>
    <t>Nedokonč.výroba a polotovary vlast.výroby (121+122)-(192+193</t>
  </si>
  <si>
    <t>032</t>
  </si>
  <si>
    <t>Výrobky (123-194)</t>
  </si>
  <si>
    <t>033</t>
  </si>
  <si>
    <t>Zvieratá (124-195)</t>
  </si>
  <si>
    <t>034</t>
  </si>
  <si>
    <t>Tovar (132+139)-196</t>
  </si>
  <si>
    <t>035</t>
  </si>
  <si>
    <t>Poskytnuté prevádzkové preddavky na zásoby (314AÚ-391AÚ)</t>
  </si>
  <si>
    <t>036</t>
  </si>
  <si>
    <t>2. Dlhodobé pohľadávky (r.038 až 041)</t>
  </si>
  <si>
    <t>037</t>
  </si>
  <si>
    <t>Pohľadávky z obchod.styku (311AÚ až 314AÚ) - 391AÚ</t>
  </si>
  <si>
    <t>038</t>
  </si>
  <si>
    <t>Ostatné pohľadávky (315AÚ - 391AÚ)</t>
  </si>
  <si>
    <t>039</t>
  </si>
  <si>
    <t>Pohľadávky voči účastníkom združení (358AÚ - 391AÚ)</t>
  </si>
  <si>
    <t>040</t>
  </si>
  <si>
    <t>Iné pohľadávky (335AÚ+373AÚ+375AÚ+378AÚ) -391AÚ</t>
  </si>
  <si>
    <t>041</t>
  </si>
  <si>
    <t>3. Krátkodobé pohľadávky r.043 až r.050</t>
  </si>
  <si>
    <t>042</t>
  </si>
  <si>
    <t>Pohľadávky z obchodného styku (311AÚ až 314AÚ) - 391AÚ</t>
  </si>
  <si>
    <t>043</t>
  </si>
  <si>
    <t>044</t>
  </si>
  <si>
    <t>Zúčtovanie zo Sociálnou poisť. a zdravot.poisťovňami (336)</t>
  </si>
  <si>
    <t>045</t>
  </si>
  <si>
    <t>Daňové pohľadávky (341 až 345)</t>
  </si>
  <si>
    <t>046</t>
  </si>
  <si>
    <t>Pohľ.z dôvodu fin.vzťahov k ŠR a rozpočtom úz.správ (346+348</t>
  </si>
  <si>
    <t>047</t>
  </si>
  <si>
    <t>048</t>
  </si>
  <si>
    <t>Spojovací účet pri združení (396-391AÚ)</t>
  </si>
  <si>
    <t>049</t>
  </si>
  <si>
    <t>050</t>
  </si>
  <si>
    <t>4. Finančné účty r.052 až 056</t>
  </si>
  <si>
    <t>051</t>
  </si>
  <si>
    <t>Pokladnica (211+213)</t>
  </si>
  <si>
    <t>052</t>
  </si>
  <si>
    <t>Bankové účty (221AÚ+261)</t>
  </si>
  <si>
    <t>053</t>
  </si>
  <si>
    <t>Bankové účty s dobou viazanosti dlhšou ako jeden rok (221AÚ)</t>
  </si>
  <si>
    <t>054</t>
  </si>
  <si>
    <t>Krátkodobý finančný majetok (251+253+255+256+257)-291AÚ</t>
  </si>
  <si>
    <t>055</t>
  </si>
  <si>
    <t>Obstaranie krátkodobého finančného majetku (259 -291AÚ)</t>
  </si>
  <si>
    <t>056</t>
  </si>
  <si>
    <t>C. ČASOVÉ ROZLÍŠENIE SPOLU r.058 a r.059</t>
  </si>
  <si>
    <t>057</t>
  </si>
  <si>
    <t>1. Náklady budúcich období (381)</t>
  </si>
  <si>
    <t>058</t>
  </si>
  <si>
    <t>Príjmy budúcich období (385)</t>
  </si>
  <si>
    <t>059</t>
  </si>
  <si>
    <t>MAJETOK SPOLU r.001 + r.029 + r.057</t>
  </si>
  <si>
    <t>060</t>
  </si>
  <si>
    <t>Celkový výsledok</t>
  </si>
  <si>
    <t>Korekcia</t>
  </si>
  <si>
    <t>Netto</t>
  </si>
  <si>
    <t>Predch. účt. obdobie</t>
  </si>
  <si>
    <t>Tabuľka č. 24: Súvaha - Strana aktív</t>
  </si>
  <si>
    <t xml:space="preserve">   Oceniteľné práva 014-(074+091AÚ)</t>
  </si>
  <si>
    <t xml:space="preserve"> Brutto
(v Eur)</t>
  </si>
  <si>
    <t>T22_V1</t>
  </si>
  <si>
    <t>T23_V1</t>
  </si>
  <si>
    <t>Tabuľka 22</t>
  </si>
  <si>
    <t>Tabuľka 23</t>
  </si>
  <si>
    <t>Tabuľka č. 6 poskytuje informácie o počte a štruktúre zamestnancov a objeme nákladov na mzdy verejnej vysokej školy (bez odvodov).</t>
  </si>
  <si>
    <t>Číslo účtu</t>
  </si>
  <si>
    <t>Spotreba materiálu</t>
  </si>
  <si>
    <t>01</t>
  </si>
  <si>
    <t>Spotreba energie</t>
  </si>
  <si>
    <t>02</t>
  </si>
  <si>
    <t>Predaný tovar</t>
  </si>
  <si>
    <t>03</t>
  </si>
  <si>
    <t>Opravy a udržiavanie</t>
  </si>
  <si>
    <t>04</t>
  </si>
  <si>
    <t>Cestovné</t>
  </si>
  <si>
    <t>05</t>
  </si>
  <si>
    <t>Náklady na reprezentáciu</t>
  </si>
  <si>
    <t>06</t>
  </si>
  <si>
    <t>Ostatné služby</t>
  </si>
  <si>
    <t>07</t>
  </si>
  <si>
    <t>Mzdové náklady</t>
  </si>
  <si>
    <t>08</t>
  </si>
  <si>
    <t>Zákonné soc. poistenie a zdr.pois.</t>
  </si>
  <si>
    <t>09</t>
  </si>
  <si>
    <t>Ostatné sociálne poistenie</t>
  </si>
  <si>
    <t>10</t>
  </si>
  <si>
    <t>Zákonné sociálne náklady</t>
  </si>
  <si>
    <t>11</t>
  </si>
  <si>
    <t>Ostatné sociálne náklady</t>
  </si>
  <si>
    <t>12</t>
  </si>
  <si>
    <t>Daň z motorových vozidiel</t>
  </si>
  <si>
    <t>13</t>
  </si>
  <si>
    <t>Daň z nehnuteľností</t>
  </si>
  <si>
    <t>14</t>
  </si>
  <si>
    <t>Ostatné dane a poplatky</t>
  </si>
  <si>
    <t>15</t>
  </si>
  <si>
    <t>Zmluvné pokuty a penále</t>
  </si>
  <si>
    <t>16</t>
  </si>
  <si>
    <t>Ostatné pokuty a penále</t>
  </si>
  <si>
    <t>17</t>
  </si>
  <si>
    <t>Odpísanie pohľadávky</t>
  </si>
  <si>
    <t>18</t>
  </si>
  <si>
    <t>Úroky</t>
  </si>
  <si>
    <t>19</t>
  </si>
  <si>
    <t>Kurzové straty</t>
  </si>
  <si>
    <t>20</t>
  </si>
  <si>
    <t>Dary</t>
  </si>
  <si>
    <t>21</t>
  </si>
  <si>
    <t>Osobitné náklady</t>
  </si>
  <si>
    <t>22</t>
  </si>
  <si>
    <t>Manká a škody</t>
  </si>
  <si>
    <t>23</t>
  </si>
  <si>
    <t>Iné ostatné náklady</t>
  </si>
  <si>
    <t>24</t>
  </si>
  <si>
    <t>Odpisy DNM a DHM</t>
  </si>
  <si>
    <t>25</t>
  </si>
  <si>
    <t>26</t>
  </si>
  <si>
    <t>Predané cenné papiere</t>
  </si>
  <si>
    <t>27</t>
  </si>
  <si>
    <t>Predaný materiál</t>
  </si>
  <si>
    <t>28</t>
  </si>
  <si>
    <t>Náklady na krátkod. finančný maj.</t>
  </si>
  <si>
    <t>29</t>
  </si>
  <si>
    <t>Tvorba fondov</t>
  </si>
  <si>
    <t>30</t>
  </si>
  <si>
    <t xml:space="preserve">Náklady na precenenie cen.pap. </t>
  </si>
  <si>
    <t>31</t>
  </si>
  <si>
    <t>Tvorba a zúčt. opravných položiek</t>
  </si>
  <si>
    <t>32</t>
  </si>
  <si>
    <t>33</t>
  </si>
  <si>
    <t>Poskytnuté príspevky org. zlož.</t>
  </si>
  <si>
    <t>34</t>
  </si>
  <si>
    <t>Poskyt. príspevky iným účt. jednot.</t>
  </si>
  <si>
    <t>35</t>
  </si>
  <si>
    <t>Poskytnuté príspevky fyz. osobám</t>
  </si>
  <si>
    <t>36</t>
  </si>
  <si>
    <t>Poskyt. príspevky z verejnej zbierky</t>
  </si>
  <si>
    <t>37</t>
  </si>
  <si>
    <t>38</t>
  </si>
  <si>
    <t>Tržby za vlastné výrobky</t>
  </si>
  <si>
    <t>39</t>
  </si>
  <si>
    <t>Tržby z predaja služieb</t>
  </si>
  <si>
    <t>40</t>
  </si>
  <si>
    <t>Tržby za predaný tovar</t>
  </si>
  <si>
    <t>41</t>
  </si>
  <si>
    <t>Zmenaq stavu zásob ned. výroby</t>
  </si>
  <si>
    <t>42</t>
  </si>
  <si>
    <t>Zmena stavu zásob polotovarov</t>
  </si>
  <si>
    <t>43</t>
  </si>
  <si>
    <t>Zmena stavu zásob výrobkov</t>
  </si>
  <si>
    <t>44</t>
  </si>
  <si>
    <t>Zmena stavu zásob zvierat</t>
  </si>
  <si>
    <t>45</t>
  </si>
  <si>
    <t>Aktivácia materiálu a tovaru</t>
  </si>
  <si>
    <t>46</t>
  </si>
  <si>
    <t>Aktivácia vnútroorganizačných služieb</t>
  </si>
  <si>
    <t>47</t>
  </si>
  <si>
    <t>Aktivácia dlhodobého nehmot. majetku</t>
  </si>
  <si>
    <t>48</t>
  </si>
  <si>
    <t>Aktivácia dlhodobého hmotného majet.</t>
  </si>
  <si>
    <t>49</t>
  </si>
  <si>
    <t>50</t>
  </si>
  <si>
    <t>51</t>
  </si>
  <si>
    <t>Platby za odpísané pohľadávky</t>
  </si>
  <si>
    <t>52</t>
  </si>
  <si>
    <t>53</t>
  </si>
  <si>
    <t>Kurzové zisky</t>
  </si>
  <si>
    <t>54</t>
  </si>
  <si>
    <t>Prijaté dary</t>
  </si>
  <si>
    <t>55</t>
  </si>
  <si>
    <t>Osobitné výnosy</t>
  </si>
  <si>
    <t>56</t>
  </si>
  <si>
    <t>57</t>
  </si>
  <si>
    <t>Iné ostatné výnosy</t>
  </si>
  <si>
    <t>58</t>
  </si>
  <si>
    <t>Tržby z predaja dlhodobého majetku</t>
  </si>
  <si>
    <t>59</t>
  </si>
  <si>
    <t>Výnosy z dlhodobého finančného maj.</t>
  </si>
  <si>
    <t>60</t>
  </si>
  <si>
    <t>Tržby z predaja cenných papierov a pod.</t>
  </si>
  <si>
    <t>61</t>
  </si>
  <si>
    <t>Tržby z predaja materiálu</t>
  </si>
  <si>
    <t>62</t>
  </si>
  <si>
    <t>Výnosy z krátkod. finančného majetku</t>
  </si>
  <si>
    <t>63</t>
  </si>
  <si>
    <t>Výnosy z použitia fondu</t>
  </si>
  <si>
    <t>64</t>
  </si>
  <si>
    <t>Výnosy z precenenia cenných papierov</t>
  </si>
  <si>
    <t>65</t>
  </si>
  <si>
    <t>Výnosy z nájmu majetku</t>
  </si>
  <si>
    <t>66</t>
  </si>
  <si>
    <t>Prijaté príspevky od organizačných zložiek</t>
  </si>
  <si>
    <t>67</t>
  </si>
  <si>
    <t>Prijaté príspevky od iných organizácií</t>
  </si>
  <si>
    <t>68</t>
  </si>
  <si>
    <t>Prijaté príspevky od fyzických osôb</t>
  </si>
  <si>
    <t>69</t>
  </si>
  <si>
    <t>Prijaté členské príspevky</t>
  </si>
  <si>
    <t>70</t>
  </si>
  <si>
    <t>Príspevky z podielu zaplatenej dane</t>
  </si>
  <si>
    <t>71</t>
  </si>
  <si>
    <t>Prijaté príspevky z verejných zbierok</t>
  </si>
  <si>
    <t>72</t>
  </si>
  <si>
    <t>Dotácie</t>
  </si>
  <si>
    <t>73</t>
  </si>
  <si>
    <t>Účtová trieda 6 spolu r.39 až r. 73</t>
  </si>
  <si>
    <t>74</t>
  </si>
  <si>
    <t>Výsledok hospodárenia pred zdanením r.74-r.38</t>
  </si>
  <si>
    <t>75</t>
  </si>
  <si>
    <t>Daň z príjmov</t>
  </si>
  <si>
    <t>76</t>
  </si>
  <si>
    <t>Dodatočné odvody dane z príjmov</t>
  </si>
  <si>
    <t>77</t>
  </si>
  <si>
    <t xml:space="preserve">Výsledok hospod.  po zdanení r. 75-(r.76 + r.77) </t>
  </si>
  <si>
    <t>78</t>
  </si>
  <si>
    <t>výdavky na obstaranie a technické zhodnotenie majetku</t>
  </si>
  <si>
    <t>štipendiá z vlastných zdrojov</t>
  </si>
  <si>
    <t xml:space="preserve">motivačné štipendiá  </t>
  </si>
  <si>
    <t>štruktúra účtu 384 - výnosy budúcich období</t>
  </si>
  <si>
    <r>
      <t>Spolu</t>
    </r>
    <r>
      <rPr>
        <sz val="12"/>
        <rFont val="Times New Roman"/>
        <family val="1"/>
      </rPr>
      <t xml:space="preserve"> [R1+R6+R7+R8]</t>
    </r>
  </si>
  <si>
    <t>Súvzťažnosti</t>
  </si>
  <si>
    <r>
      <t xml:space="preserve">2) všetky údaje o výnosoch a nákladoch  sa uvádzajú </t>
    </r>
    <r>
      <rPr>
        <sz val="11"/>
        <rFont val="Times New Roman"/>
        <family val="1"/>
        <charset val="238"/>
      </rPr>
      <t>v Eur</t>
    </r>
  </si>
  <si>
    <t>Zamestnanci platení z dotácie MŠVVaŠ SR</t>
  </si>
  <si>
    <t xml:space="preserve">Tabuľka č. 2 poskytuje informácie o celkovom objeme a štruktúre príjmov z dotácií alebo príjmov majúcich charakter dotácií, ktoré neboli poskytnuté z kapitoly MŠVVaŠ SR. Uvedú sa tu aj dotácie z rozpočtovej kapitoly Úrad vlády SR, určené na riešenie projektov v rámci Finančného mechanizmu EHP a Nórskeho finančného mechanizmu. </t>
  </si>
  <si>
    <t>Je súčtom príjmov VVŠ majúcich charakter dotácií okrem dotácií z kapitoly MŠVVaŠ SR.</t>
  </si>
  <si>
    <t>V stĺpci F uvedie vysoká škola osobitne zo stĺpca E objem nákladov na mzdy krytých z kapitoly MŠVVaŠ SR poskytnutých prostredníctvom dotačnej zmluvy.</t>
  </si>
  <si>
    <t>V stĺpci SA, resp. SC sa uvedú príjmy z dotácie na sociálne štipendiá poskytnuté prostredníctvom  kapitoly MŠVVaŠ SR na základe dotačnej zmluvy v danom kalendárnom roku.</t>
  </si>
  <si>
    <r>
      <t xml:space="preserve">4) uvádzajú sa </t>
    </r>
    <r>
      <rPr>
        <b/>
        <sz val="11"/>
        <rFont val="Times New Roman"/>
        <family val="1"/>
        <charset val="238"/>
      </rPr>
      <t>všetky jedlá vydané študentom v zmluvných zariadeniach</t>
    </r>
    <r>
      <rPr>
        <sz val="11"/>
        <rFont val="Times New Roman"/>
        <family val="1"/>
        <charset val="238"/>
      </rPr>
      <t>, na ktoré sa poskytuje dotácia</t>
    </r>
  </si>
  <si>
    <t>T13_R11_SE(SF)</t>
  </si>
  <si>
    <t xml:space="preserve">Nevyčerpaná dotácia (+) / nedoplatok dotácie (-) k 31. 12. predchádzajúceho roka  
[R4_SC = R6_SA]                         </t>
  </si>
  <si>
    <t>T1_R1:R15</t>
  </si>
  <si>
    <r>
      <t xml:space="preserve">Uvádza sa </t>
    </r>
    <r>
      <rPr>
        <b/>
        <sz val="12"/>
        <rFont val="Times New Roman"/>
        <family val="1"/>
        <charset val="238"/>
      </rPr>
      <t>skutočne poskytnutá</t>
    </r>
    <r>
      <rPr>
        <sz val="12"/>
        <rFont val="Times New Roman"/>
        <family val="1"/>
        <charset val="238"/>
      </rPr>
      <t xml:space="preserve"> dotácia na sociálne a motivačné štipendiá a </t>
    </r>
    <r>
      <rPr>
        <b/>
        <sz val="12"/>
        <rFont val="Times New Roman"/>
        <family val="1"/>
        <charset val="238"/>
      </rPr>
      <t>nie nárok</t>
    </r>
    <r>
      <rPr>
        <sz val="12"/>
        <rFont val="Times New Roman"/>
        <family val="1"/>
        <charset val="238"/>
      </rPr>
      <t xml:space="preserve"> vyplývajúci z potreby štipendií podľa zákona.</t>
    </r>
  </si>
  <si>
    <t>Všeobecná poznámka č. 1</t>
  </si>
  <si>
    <t>doktorandi a doktorandské štipendiá</t>
  </si>
  <si>
    <t>86a</t>
  </si>
  <si>
    <t>Projektovaná lôžková kapacita študentského domova k 31. 12. kalendárneho roka (v počte miest)</t>
  </si>
  <si>
    <t>T9_R6_SA_AB</t>
  </si>
  <si>
    <t xml:space="preserve">1) V stĺpcoch B a D sa uvádza prepočítaný počet študentov určený ako počet osobomesiacov, počas ktorých bolo poskytované štipendium </t>
  </si>
  <si>
    <t>2) V stĺpcoch B a D sa uvádza celkový (fyzický) počet študentov, ktorým bolo v príslušnom roku poskytované štipendium .</t>
  </si>
  <si>
    <t>F = A+B+C+D+E</t>
  </si>
  <si>
    <t>J</t>
  </si>
  <si>
    <t>K</t>
  </si>
  <si>
    <t>10a</t>
  </si>
  <si>
    <t>G=A+B+C+D+E+F</t>
  </si>
  <si>
    <r>
      <t xml:space="preserve">Tabuľka č. 1 poskytuje informácie o celkovom objeme a programovej štruktúre príjmov na základe Zmluvy o poskytnutí  dotácií  zo štátneho rozpočtu prostredníctvom kapitoly MŠVVaŠ  na  programe  077.  Dotácie programov 021, 05T, 06K, resp. programov zo štrukturálnych fondov EÚ </t>
    </r>
    <r>
      <rPr>
        <b/>
        <u/>
        <sz val="12"/>
        <rFont val="Times New Roman"/>
        <family val="1"/>
        <charset val="238"/>
      </rPr>
      <t>nie sú</t>
    </r>
    <r>
      <rPr>
        <b/>
        <sz val="12"/>
        <rFont val="Times New Roman"/>
        <family val="1"/>
        <charset val="238"/>
      </rPr>
      <t xml:space="preserve"> súčasťou tejto zmluvy. </t>
    </r>
  </si>
  <si>
    <t>Poskytnuté príspevky z podielu zaplatenej dane</t>
  </si>
  <si>
    <t>Zost. cena predaného DNM a DHM</t>
  </si>
  <si>
    <t>T4_R4</t>
  </si>
  <si>
    <t>Vysoká škola uvedie v samostatnom riadku objem výnosov zo školného za štúdium v externej forme štúdia</t>
  </si>
  <si>
    <t xml:space="preserve">zabezpečenie mobilít v súlade s medzinárodnými zmluvami </t>
  </si>
  <si>
    <t>Peniaze na ceste (účet 261)</t>
  </si>
  <si>
    <r>
      <t xml:space="preserve">Tabuľka č. 22 poskytuje informácie o výkaze ziskov a strát sumár za VVŠ </t>
    </r>
    <r>
      <rPr>
        <b/>
        <sz val="12"/>
        <rFont val="Times New Roman"/>
        <family val="1"/>
        <charset val="238"/>
      </rPr>
      <t xml:space="preserve">za oblasť sociálnej podpory študentov </t>
    </r>
    <r>
      <rPr>
        <sz val="12"/>
        <rFont val="Times New Roman"/>
        <family val="1"/>
        <charset val="238"/>
      </rPr>
      <t xml:space="preserve"> časť </t>
    </r>
    <r>
      <rPr>
        <b/>
        <sz val="12"/>
        <rFont val="Times New Roman"/>
        <family val="1"/>
        <charset val="238"/>
      </rPr>
      <t xml:space="preserve">"Výnosy". </t>
    </r>
    <r>
      <rPr>
        <sz val="12"/>
        <rFont val="Times New Roman"/>
        <family val="1"/>
        <charset val="238"/>
      </rPr>
      <t>Údaje  sa uvádzajú s presnosťou na dve desatinné miesta.</t>
    </r>
  </si>
  <si>
    <t xml:space="preserve">- prvýkrát sa započítavajú do evidenčného počtu zamestnancov vo fyzických osobách s plným týždenným pracovným časom, ktorý sa rovná ich prepočítanému počtu, a to pracovným úväzkom v hlavnom zamestnaní; </t>
  </si>
  <si>
    <t xml:space="preserve">- druhýkrát sa započítavajú do evidenčného počtu zamestnancov prepočítaného, a to svojím pracovným úväzkom v ďalšom pracovnom pomere. </t>
  </si>
  <si>
    <t xml:space="preserve">Do evidenčného počtu zamestnancov prepočítaného sa títo zamestnanci započítavajú dvakrát na rozdiel od evidenčného počtu zamestnancov vo fyzických osobách, v ktorom sú započítaní iba raz. </t>
  </si>
  <si>
    <t>T2</t>
  </si>
  <si>
    <t>T21_R1_SB + T11_R10a_SB - T5_R86a_SC = T21_R1_SH</t>
  </si>
  <si>
    <t>Čerpanie z iných zdrojov</t>
  </si>
  <si>
    <t>T11_R10</t>
  </si>
  <si>
    <t>T11_R10a</t>
  </si>
  <si>
    <t>T11_R13</t>
  </si>
  <si>
    <t>T2_R3</t>
  </si>
  <si>
    <t>V T11_R10a  sa uvádzajú kapitálové výdavky prijaté (cash) z prostriedkov EÚ (štrukturálnych fondov) vrátane spolufinancovania.</t>
  </si>
  <si>
    <t>T11_SB_R11</t>
  </si>
  <si>
    <t>V T11_R11 sa uvádza zostatok z kapitálovej dotácie z predchádzajúceho roku (z dotácií podľa R10 a R10a).</t>
  </si>
  <si>
    <t>T11_SB_R13</t>
  </si>
  <si>
    <t>V T11_R13 sa uvádza objem na obstaranie a technické zhodnotenie dlhodobého majetku z iných zdrojov v danom roku vrátane zostatkov na týchto zdrojoch. 
Patria sem aj dotácie z T2_R2+R3+R4.</t>
  </si>
  <si>
    <t>T11_V2</t>
  </si>
  <si>
    <t>T11_V3</t>
  </si>
  <si>
    <t>T11_V4</t>
  </si>
  <si>
    <t>T11_V5</t>
  </si>
  <si>
    <t>Náklady na mzdy  poskytované z prostriedkov štátneho rozpočtu   (v Eur)</t>
  </si>
  <si>
    <t>Náklady na mzdy poskytované z dotácie MŠVVaŠ SR  (v Eur)</t>
  </si>
  <si>
    <t>Náklady na mzdy poskytované z iných zdrojov 
 (v Eur)</t>
  </si>
  <si>
    <t>Náklady na mzdy spolu
 (v Eur)</t>
  </si>
  <si>
    <t>Finančné prostriedky  
 (v Eur)</t>
  </si>
  <si>
    <r>
      <t xml:space="preserve">Pre účely výpočtu počtu zamestnancov bola použitá metóda </t>
    </r>
    <r>
      <rPr>
        <sz val="12"/>
        <color indexed="8"/>
        <rFont val="Tahoma"/>
        <family val="2"/>
        <charset val="238"/>
      </rPr>
      <t xml:space="preserve">- </t>
    </r>
    <r>
      <rPr>
        <b/>
        <sz val="10"/>
        <color indexed="8"/>
        <rFont val="Tahoma"/>
        <family val="2"/>
        <charset val="238"/>
      </rPr>
      <t>Priemerný evidenčný počet zamestnancov - prepočítaný počet</t>
    </r>
    <r>
      <rPr>
        <sz val="10"/>
        <color indexed="8"/>
        <rFont val="Tahoma"/>
        <family val="2"/>
        <charset val="238"/>
      </rPr>
      <t xml:space="preserve"> - je aritmetickým priemerom denných evidenčných počtov zamestnancov 
za sledované obdobie prepočítaných na plnú zamestnanosť podľa dĺžky pracovných úväzkov zamestnancov, resp. podľa skutočne odpracovaných hodín. U zamestnancov, ktorí vykonávajú v organizácii činnosť v ďalšom pracovnom pomere, sa výpočet priemerného evidenčného počtu zamestnancov prepočítaného na plne zamestnaných skladá z dvoch častí : </t>
    </r>
  </si>
  <si>
    <r>
      <t>Vo všetkých predpísaných tabuľkách výročnej správy sa dodržiavajú nasledujúce konvencie:</t>
    </r>
    <r>
      <rPr>
        <sz val="12"/>
        <rFont val="Times New Roman"/>
        <family val="1"/>
        <charset val="238"/>
      </rPr>
      <t xml:space="preserve">
</t>
    </r>
    <r>
      <rPr>
        <b/>
        <i/>
        <sz val="12"/>
        <rFont val="Times New Roman"/>
        <family val="1"/>
        <charset val="238"/>
      </rPr>
      <t>a)</t>
    </r>
    <r>
      <rPr>
        <sz val="12"/>
        <rFont val="Times New Roman"/>
        <family val="1"/>
        <charset val="238"/>
      </rPr>
      <t xml:space="preserve"> Všetky riadky tabuliek, ktoré obsahujú údaje, sú číslované. Ak sa údaj v riadku vypočíta z údajov v iných riadkoch, je v riadku s vypočítaným údajom uvedený príslušný vzorec.
</t>
    </r>
    <r>
      <rPr>
        <b/>
        <i/>
        <sz val="12"/>
        <rFont val="Times New Roman"/>
        <family val="1"/>
        <charset val="238"/>
      </rPr>
      <t>b)</t>
    </r>
    <r>
      <rPr>
        <sz val="12"/>
        <rFont val="Times New Roman"/>
        <family val="1"/>
        <charset val="238"/>
      </rPr>
      <t xml:space="preserve"> Riadky tabuľky s hlavnými údajmi za sledovanú oblasť sú vyznačené tučným písmom. Ak v riadkoch nasledujúcich za takýmto riadkom je uvedený </t>
    </r>
    <r>
      <rPr>
        <b/>
        <u/>
        <sz val="12"/>
        <rFont val="Times New Roman"/>
        <family val="1"/>
        <charset val="238"/>
      </rPr>
      <t xml:space="preserve">podrobnejší </t>
    </r>
    <r>
      <rPr>
        <sz val="12"/>
        <rFont val="Times New Roman"/>
        <family val="1"/>
        <charset val="238"/>
      </rPr>
      <t xml:space="preserve">rozpis údaja, ktorý riadok obsahuje, je v riadku s hlavným údajom informácia, z ktorých riadkov sa daný hlavný údaj vypočíta. Riadky s rozpisom hlavného údaja začínajú znakom „-“ a sú vytlačené normálnym písmom (pozri napríklad riadky R2 až R5 v tabuľke č. 3). 
</t>
    </r>
    <r>
      <rPr>
        <b/>
        <i/>
        <sz val="12"/>
        <rFont val="Times New Roman"/>
        <family val="1"/>
        <charset val="238"/>
      </rPr>
      <t>c)</t>
    </r>
    <r>
      <rPr>
        <sz val="12"/>
        <rFont val="Times New Roman"/>
        <family val="1"/>
        <charset val="238"/>
      </rPr>
      <t xml:space="preserve"> Ak je potrebné za riadkom s údajom uviesť, že tento údaj obsahuje v sebe nejaký čiastkový údaj (napríklad koľko z uvedeného objemu išlo na výskum a vývoj), uvedie sa v riadku za údajom „z toho“ a na ďalší riadok sa uvedie uvedený čiastkový údaj. Riadok s čiastkovým údajom začína znakom „-“ (pozri napríklad riadok R51 z tabuľky č. 3 alebo riadok R60 z tabuľky č. 5)
</t>
    </r>
    <r>
      <rPr>
        <b/>
        <i/>
        <sz val="12"/>
        <rFont val="Times New Roman"/>
        <family val="1"/>
        <charset val="238"/>
      </rPr>
      <t>d)</t>
    </r>
    <r>
      <rPr>
        <sz val="12"/>
        <rFont val="Times New Roman"/>
        <family val="1"/>
        <charset val="238"/>
      </rPr>
      <t xml:space="preserve"> Výraz „SUM(R1:R5)“ znamená „súčet riadkov R1 až R5“.
</t>
    </r>
    <r>
      <rPr>
        <b/>
        <i/>
        <sz val="12"/>
        <rFont val="Times New Roman"/>
        <family val="1"/>
        <charset val="238"/>
      </rPr>
      <t xml:space="preserve">e) </t>
    </r>
    <r>
      <rPr>
        <sz val="12"/>
        <rFont val="Times New Roman"/>
        <family val="1"/>
        <charset val="238"/>
      </rPr>
      <t xml:space="preserve"> Ak tabuľka obsahuje časť, o ktorej nie je dopredu známe, koľko bude mať riadkov, vkladané riadky sa označia číslom predchádzajúceho riadku a postupne písmenami a, b, c, ... (pozri napríklad riadky R15 a R15a v tabuľke č. 6). Pri vkladaní nového riadku je potrebné postupovať nasledovne: nastaviť kurzor na voľný riadok za riadok končiaci sa písmenom, napr. 2a, cez hlavné menu vložiť riadok, resp. viac riadkov.  Údaje doplnené do takto vloženého riadku  sa automaticky prenesú do sumárneho riadku (riadok 2). Vložené riadky označte nasledujúcimi písmenami abecedy napr. 2b, 2c.  
</t>
    </r>
    <r>
      <rPr>
        <b/>
        <i/>
        <sz val="12"/>
        <rFont val="Times New Roman"/>
        <family val="1"/>
        <charset val="238"/>
      </rPr>
      <t>f)</t>
    </r>
    <r>
      <rPr>
        <sz val="12"/>
        <rFont val="Times New Roman"/>
        <family val="1"/>
        <charset val="238"/>
      </rPr>
      <t>  V poliach tabuliek, ktoré sa nevypĺňajú, je uvedený znak „X“</t>
    </r>
  </si>
  <si>
    <t xml:space="preserve">Údaje v celej tabuľke č.6 musia byť zhodné s údajmi uvedenými vo výkaze o práci vysokých škôl a ostatných organizácií priamo riadených MŠVVaŠ SR Škol (MŠ SR) 2-04. Pre účely výpočtu počtu zamestnancov bola použitá metóda - Priemerný evidenčný počet zamestnancov - prepočítaný počet - je aritmetickým priemerom denných evidenčných počtov zamestnancov za sledované obdobie prepočítaných na plnú zamestnanosť podľa dĺžky pracovných úväzkov zamestnancov, resp. podľa skutočne odpracovaných hodín. U zamestnancov, ktorí vykonávajú v organizácii činnosť v ďalšom pracovnom pomere, sa výpočet priemerného evidenčného počtu zamestnancov prepočítaného na plne zamestnaných skladá z dvoch častí : 
- prvýkrát sa započítavajú do evidenčného počtu zamestnancov vo fyzických osobách s plným týždenným pracovným časom, ktorý sa rovná ich prepočítanému počtu, a to pracovným úväzkom v hlavnom zamestnaní; 
- druhýkrát sa započítavajú do evidenčného počtu zamestnancov prepočítaného, a to svojím pracovným úväzkom v ďalšom pracovnom pomere. 
Do evidenčného počtu zamestnancov prepočítaného sa títo zamestnanci započítavajú dvakrát na rozdiel od evidenčného počtu zamestnancov vo fyzických osobách, v ktorom sú započítaní iba raz. </t>
  </si>
  <si>
    <t xml:space="preserve">Tabuľka č. 9 poskytuje informácie o výnosoch a nákladoch študentských domovov bez zmluvných zariadení, bez výnosov a nákladov v rámci podnikateľskej činnosti, teda uvádzajú sa len výnosy a náklady súvisiace s ubytovaním študentov, informácie o lôžkovej kapacite študentských domovov a o počte ubytovaných študentov (vrátane doktorandov) a o priemerných nákladoch na študenta. </t>
  </si>
  <si>
    <t>Tabuľka č. 10 poskytuje informácie o počte vydaných jedál a o nákladoch a výnosoch študentských jedální vrátane nákladov na stravovanie v zmluvných zariadeniach. Uvádzajú sa len výnosy a náklady súvisiace so stravovaním študentov.</t>
  </si>
  <si>
    <t>V prípade zmluvného zariadenia sa uvádzajú len výnosy a náklady na stravovanie študentov, ktoré prechádzajú účtovníctvom vysokej školy.</t>
  </si>
  <si>
    <r>
      <t>Tvorba fondu v kalendárnom roku spolu</t>
    </r>
    <r>
      <rPr>
        <sz val="12"/>
        <color indexed="8"/>
        <rFont val="Times New Roman"/>
        <family val="1"/>
      </rPr>
      <t xml:space="preserve"> SUM(R3:R10) </t>
    </r>
  </si>
  <si>
    <t>- prenos zostatku dotácie do nasledujúceho kalendárneho roku [R6+R7-R15]</t>
  </si>
  <si>
    <t>Náklady na činnosť študentských jedální súvisiace so stravovaním študentov za kalendárny rok</t>
  </si>
  <si>
    <r>
      <t xml:space="preserve">Rozdiel výnosov a nákladov študentských jedální súvisiacich so stravovaním študentov  </t>
    </r>
    <r>
      <rPr>
        <sz val="12"/>
        <rFont val="Times New Roman"/>
        <family val="1"/>
        <charset val="238"/>
      </rPr>
      <t>[R1-R9]</t>
    </r>
  </si>
  <si>
    <r>
      <t xml:space="preserve">Počet vydaných jedál študentom </t>
    </r>
    <r>
      <rPr>
        <b/>
        <vertAlign val="superscript"/>
        <sz val="12"/>
        <rFont val="Times New Roman"/>
        <family val="1"/>
      </rPr>
      <t xml:space="preserve"> </t>
    </r>
    <r>
      <rPr>
        <b/>
        <sz val="12"/>
        <rFont val="Times New Roman"/>
        <family val="1"/>
      </rPr>
      <t xml:space="preserve">v kalendárnom roku  </t>
    </r>
  </si>
  <si>
    <r>
      <t>- počet vydaných jedál študentom v zmluvných zariadeniach</t>
    </r>
    <r>
      <rPr>
        <vertAlign val="superscript"/>
        <sz val="12"/>
        <rFont val="Times New Roman"/>
        <family val="1"/>
        <charset val="238"/>
      </rPr>
      <t xml:space="preserve"> 4)</t>
    </r>
  </si>
  <si>
    <t>T10_R13</t>
  </si>
  <si>
    <t>Uvedie sa projektovaná lôžková kapacita ŠD, nie počet ubytovaných študentov v danom roku.</t>
  </si>
  <si>
    <t>V riadku 3 uvedie vysoká škola celkový objem ostatných príjmov z domácich zdrojov majúcich charakter dotácií. V riadkoch 3a ... rozpíše podrobnejšie jednotlivé druhy týchto príjmov.
Patrí sem aj dotácia z Úradu vlády SR na projekty riešené v rámci Finančného mechanizmu EHP a Nórskeho finančného mechanizmu.</t>
  </si>
  <si>
    <t>príjmy z dotácie  na základe dotačnej zmluvy , len 077</t>
  </si>
  <si>
    <t>výnosy VVŠ</t>
  </si>
  <si>
    <t>výnosy VVŠ zo školného a poplatkov</t>
  </si>
  <si>
    <t>náklady VVŠ</t>
  </si>
  <si>
    <t>náklady na mzdy</t>
  </si>
  <si>
    <t xml:space="preserve">T10_R14 </t>
  </si>
  <si>
    <t>Tabuľka č. 21 poskytuje informácie o štruktúre účtu 384 - výnosy budúcich období. Bilancia je realizovaná v členení na zvyšok prijatej kapitálovej dotácie zo štátneho rozpočtu a z prostriedkov EÚ používanej na kompenzáciu odpisov majetku z nej obstaraného, nevyčerpanú bežnú dotáciu na aktivity budúcich období a na finančné prostriedky zo zahraničných projektov na budúce aktivity.</t>
  </si>
  <si>
    <t>T13_R4_SD = T5_R86_SC+SD</t>
  </si>
  <si>
    <r>
      <t xml:space="preserve">Nárok na príspevok zo štátneho rozpočtu na jedlá podľa metodiky </t>
    </r>
    <r>
      <rPr>
        <sz val="12"/>
        <rFont val="Times New Roman"/>
        <family val="1"/>
      </rPr>
      <t xml:space="preserve">                                     </t>
    </r>
  </si>
  <si>
    <t>Číslo účtu/Poznámka</t>
  </si>
  <si>
    <t xml:space="preserve"> - štipendiá doktorandov  (účet 549 001, 549 016, 549 017)</t>
  </si>
  <si>
    <r>
      <t xml:space="preserve">Dotácie z kapitol štátneho rozpočtu okrem kapitoly MŠVVaŠ SR </t>
    </r>
    <r>
      <rPr>
        <sz val="12"/>
        <rFont val="Times New Roman"/>
        <family val="1"/>
      </rPr>
      <t xml:space="preserve"> (na zdroji 111) [SUM(R1a:R1...)]</t>
    </r>
  </si>
  <si>
    <t>Nórsky a finančný mechanizmus patrí do R3 (ide o prostriedky poskytnuté Úradom vlády SR, na inom zdroji ako 111)</t>
  </si>
  <si>
    <t>Príjem z dotácie poskytnutej na sociálne štipendiá v rámci dotačnej zmluvy z kapitoly     MŠVVaŠ k 31.12.</t>
  </si>
  <si>
    <t>Fond na podporu štúdia študentov so špecifickými potrebami</t>
  </si>
  <si>
    <t>Účtová trieda 5 spolu r.01 až r.37</t>
  </si>
  <si>
    <r>
      <t xml:space="preserve">Počet študentov poberajúcich sociálne štipendiá </t>
    </r>
    <r>
      <rPr>
        <b/>
        <sz val="12"/>
        <rFont val="Times New Roman"/>
        <family val="1"/>
        <charset val="238"/>
      </rPr>
      <t xml:space="preserve"> </t>
    </r>
    <r>
      <rPr>
        <b/>
        <vertAlign val="superscript"/>
        <sz val="14"/>
        <rFont val="Times New Roman"/>
        <family val="1"/>
        <charset val="238"/>
      </rPr>
      <t>2)</t>
    </r>
  </si>
  <si>
    <r>
      <t xml:space="preserve">Počet študentov poberajúcich  štipendiá z vlastných zdrojov </t>
    </r>
    <r>
      <rPr>
        <b/>
        <vertAlign val="superscript"/>
        <sz val="12"/>
        <rFont val="Times New Roman"/>
        <family val="1"/>
        <charset val="238"/>
      </rPr>
      <t>2</t>
    </r>
    <r>
      <rPr>
        <b/>
        <sz val="12"/>
        <rFont val="Times New Roman"/>
        <family val="1"/>
        <charset val="238"/>
      </rPr>
      <t>)</t>
    </r>
    <r>
      <rPr>
        <b/>
        <sz val="12"/>
        <color indexed="10"/>
        <rFont val="Times New Roman"/>
        <family val="1"/>
        <charset val="238"/>
      </rPr>
      <t xml:space="preserve"> </t>
    </r>
  </si>
  <si>
    <t>Zvyšok prijatej kapitálovej dotácie zo štátneho rozpočtu používanej na kompenzáciu odpisov majetku z nej obstaraného</t>
  </si>
  <si>
    <r>
      <t xml:space="preserve">Zvyšok prijatej kapitálovej dotácie </t>
    </r>
    <r>
      <rPr>
        <b/>
        <sz val="10"/>
        <color indexed="8"/>
        <rFont val="Times New Roman"/>
        <family val="1"/>
        <charset val="238"/>
      </rPr>
      <t>z prostriedkov EÚ (štrukturálnych fondov)</t>
    </r>
    <r>
      <rPr>
        <b/>
        <sz val="12"/>
        <color indexed="8"/>
        <rFont val="Times New Roman"/>
        <family val="1"/>
        <charset val="238"/>
      </rPr>
      <t xml:space="preserve"> používanej na kompenzáciu odpisov majetku z nej obstaraného</t>
    </r>
  </si>
  <si>
    <r>
      <t>Priemerné náklady  na jedlo študenta v Eur [</t>
    </r>
    <r>
      <rPr>
        <sz val="12"/>
        <rFont val="Times New Roman"/>
        <family val="1"/>
        <charset val="238"/>
      </rPr>
      <t>R10</t>
    </r>
    <r>
      <rPr>
        <sz val="12"/>
        <rFont val="Times New Roman"/>
        <family val="1"/>
      </rPr>
      <t>/R13]</t>
    </r>
  </si>
  <si>
    <t xml:space="preserve">Náklady / Výnosy </t>
  </si>
  <si>
    <r>
      <t>Nevyčerpaná dotácia (+) / nedoplatok dotácie (-) na motivačné štipendiá</t>
    </r>
    <r>
      <rPr>
        <b/>
        <sz val="12"/>
        <rFont val="Times New Roman"/>
        <family val="1"/>
        <charset val="238"/>
      </rPr>
      <t xml:space="preserve"> k 31. 12. predchádzajúceho kalendárneho roka</t>
    </r>
    <r>
      <rPr>
        <sz val="12"/>
        <rFont val="Times New Roman"/>
        <family val="1"/>
        <charset val="238"/>
      </rPr>
      <t xml:space="preserve">     </t>
    </r>
    <r>
      <rPr>
        <b/>
        <sz val="12"/>
        <rFont val="Times New Roman"/>
        <family val="1"/>
        <charset val="238"/>
      </rPr>
      <t xml:space="preserve">     </t>
    </r>
  </si>
  <si>
    <r>
      <t>Výdavky na motivačné štipendiá</t>
    </r>
    <r>
      <rPr>
        <sz val="12"/>
        <rFont val="Times New Roman"/>
        <family val="1"/>
        <charset val="238"/>
      </rPr>
      <t xml:space="preserve"> </t>
    </r>
    <r>
      <rPr>
        <b/>
        <sz val="12"/>
        <rFont val="Times New Roman"/>
        <family val="1"/>
        <charset val="238"/>
      </rPr>
      <t xml:space="preserve">v kalendárnom roku </t>
    </r>
    <r>
      <rPr>
        <b/>
        <vertAlign val="superscript"/>
        <sz val="12"/>
        <rFont val="Times New Roman"/>
        <family val="1"/>
        <charset val="238"/>
      </rPr>
      <t/>
    </r>
  </si>
  <si>
    <t xml:space="preserve">Výnos z dotácie zo štátneho rozpočtu na študentské jedálne v kalendárneho roku sa odvíja od zostatku dotácie predchádzajúceho kalendárneho roka a účelovej dotácie daného kalendárneho roka zníženej o prenos zostatku do nasledujúceho kalendárneho roka, resp. zvýšenej o nárok na poskytnutie nedoplatku. </t>
  </si>
  <si>
    <t>x</t>
  </si>
  <si>
    <t>Náklady spolu</t>
  </si>
  <si>
    <r>
      <t>Dotácia na kapitálové výdavky z prostriedkov EÚ (štrukturálnych fondov</t>
    </r>
    <r>
      <rPr>
        <b/>
        <sz val="12"/>
        <rFont val="Times New Roman"/>
        <family val="1"/>
        <charset val="238"/>
      </rPr>
      <t xml:space="preserve"> vrátane spolufinancovania)</t>
    </r>
  </si>
  <si>
    <r>
      <t>Zostatok kapitálovej dotácie z predchádzajúceho roku</t>
    </r>
    <r>
      <rPr>
        <b/>
        <sz val="10"/>
        <rFont val="Times New Roman"/>
        <family val="1"/>
        <charset val="238"/>
      </rPr>
      <t xml:space="preserve"> </t>
    </r>
    <r>
      <rPr>
        <b/>
        <sz val="12"/>
        <rFont val="Times New Roman"/>
        <family val="1"/>
        <charset val="238"/>
      </rPr>
      <t>(z dotácií na R10 a R10a)</t>
    </r>
  </si>
  <si>
    <r>
      <t>Iné zdroje na obstaranie a technické zhodnotenie dlhodobého majetku</t>
    </r>
    <r>
      <rPr>
        <b/>
        <sz val="12"/>
        <rFont val="Times New Roman"/>
        <family val="1"/>
        <charset val="238"/>
      </rPr>
      <t xml:space="preserve"> (v danom roku vrátane zostatkov na týchto zdrojoch)</t>
    </r>
  </si>
  <si>
    <t xml:space="preserve">  - príspevok na úhradu výdavkov zahraničných študentov/lektorov  (649 016)</t>
  </si>
  <si>
    <t>- knihy, časopisy a noviny  (účet 501 001,501 051)</t>
  </si>
  <si>
    <t>- kancelárske potreby a materiál   (účet 501 003, 501 053)</t>
  </si>
  <si>
    <t>- papier  (účet 501 004, 501 054)</t>
  </si>
  <si>
    <t>- pohonné hmoty a ostatný materiál na dopravu  (účet 501 007, 501 057)</t>
  </si>
  <si>
    <t>- čistiace, hygienické a dezinfekčné potreby (účet 501 008, 501 020)</t>
  </si>
  <si>
    <t>- elektrická energia (účet 502 001, 502 051)</t>
  </si>
  <si>
    <t>- tepelná energia  (účet 502 002, 502 052)</t>
  </si>
  <si>
    <t>- vodné a stočné  (účet 502 003, 502 053)</t>
  </si>
  <si>
    <t>- plyn  (účet 502 004, 502 054)</t>
  </si>
  <si>
    <t>- palivá  (účet 502 005, 502 055)</t>
  </si>
  <si>
    <t>- domáce cestovné  (účet 512 001, 512 051)</t>
  </si>
  <si>
    <t>- telefón, fax  (účet 518 006, 518 056)</t>
  </si>
  <si>
    <t>- poštovné  (účet 518 008, 518 058)</t>
  </si>
  <si>
    <t>- odvoz odpadu  (účet 518 009, 518 059)</t>
  </si>
  <si>
    <t xml:space="preserve"> - odpisy DN a HM nadobudnutého z kapitálových dotácií zo ŠR 
(účet 551 100, 551 121, 551 123, 551 001, 551 003)</t>
  </si>
  <si>
    <t>Pozn.</t>
  </si>
  <si>
    <r>
      <t>Tržby z predaja služieb (účet 602)</t>
    </r>
    <r>
      <rPr>
        <sz val="12"/>
        <color indexed="8"/>
        <rFont val="Times New Roman"/>
        <family val="1"/>
      </rPr>
      <t xml:space="preserve"> [SUM(R7:R10)] </t>
    </r>
  </si>
  <si>
    <r>
      <t>Úroky (účet 644)</t>
    </r>
    <r>
      <rPr>
        <sz val="12"/>
        <color indexed="8"/>
        <rFont val="Times New Roman"/>
        <family val="1"/>
      </rPr>
      <t xml:space="preserve"> [R17+R18]</t>
    </r>
  </si>
  <si>
    <t>(uviesť zoznam všetkých dotácií, každú na zvláštny riadok, napr. podprogram 026 05)</t>
  </si>
  <si>
    <t>Tabuľka č. 20 poskytuje informácie  o príjmoch a výdavkoch vysokej školy na motivačné štipendiá a o počte študentov, ktorí ich poberajú v zmysle § 96a  zákona.</t>
  </si>
  <si>
    <t>uvádzajú sa štipendiá vyplatené zo štátneho rozpočtu, kód v CRŠ: 1</t>
  </si>
  <si>
    <t>T8_R1</t>
  </si>
  <si>
    <t>T19_V2</t>
  </si>
  <si>
    <t>Kód</t>
  </si>
  <si>
    <t>Názov</t>
  </si>
  <si>
    <t>Platné od</t>
  </si>
  <si>
    <t>bezpečnostný príplatok z UD MSSR</t>
  </si>
  <si>
    <t>motivačné štipendium - mimoriadny študijný výsledok</t>
  </si>
  <si>
    <t>motivačné štipendium - mimoriadny výsledok v športovej činnosti</t>
  </si>
  <si>
    <t>motivačné štipendium - mimoriadny výsledok v umeleckej činnosti</t>
  </si>
  <si>
    <t>motivačné štipendium - mimoriadny výsledok vo výskume/vývoji</t>
  </si>
  <si>
    <t>motivačné štipendium - vybrané odbory (§ 96a ods.1 písm. a))</t>
  </si>
  <si>
    <t>motivačné štipendium - vynikajúce plnenie študijných povinností</t>
  </si>
  <si>
    <t>sociálne štipendium</t>
  </si>
  <si>
    <t>štipendium poskytuje EVI</t>
  </si>
  <si>
    <t>štipendium z vlastných zdrojov vysokej školy</t>
  </si>
  <si>
    <t>vládny štipendista</t>
  </si>
  <si>
    <t>z mimo dotačných zdrojov</t>
  </si>
  <si>
    <t>základné z NeúčelD MSSR</t>
  </si>
  <si>
    <t>základné z UD MSSR, po dizer. sk.</t>
  </si>
  <si>
    <t>základné z UD MSSR, pred dizer.sk.</t>
  </si>
  <si>
    <t>zvýšenie PhD. štipendia z UD MSSR</t>
  </si>
  <si>
    <t>Kódy z Centrálneho registra študentov</t>
  </si>
  <si>
    <t>Kódy z CRŠ</t>
  </si>
  <si>
    <t>DrŠ</t>
  </si>
  <si>
    <t>zvýšenie PhD. štipendia z Neúčel D MSSR</t>
  </si>
  <si>
    <t>T4_R3</t>
  </si>
  <si>
    <t>T4_R5</t>
  </si>
  <si>
    <t>- iné analyticky sledované náklady (účet 511 006-008, 511 056)</t>
  </si>
  <si>
    <t xml:space="preserve"> - poistné náklady (havarijné, majetok, na študentov) (účet 549 004, 549 014, 549 015, 549 054)</t>
  </si>
  <si>
    <t>Priemerné platy</t>
  </si>
  <si>
    <t>I=H/D/12</t>
  </si>
  <si>
    <t>- vysokoškolskí učitelia s funkčným zaradením "profesor"                 *)</t>
  </si>
  <si>
    <t>*) medzi profesorov sa započítava aj funkčné zaradenie "hosťujúci profesor"</t>
  </si>
  <si>
    <t>Tabuľka 6a</t>
  </si>
  <si>
    <t>náklady na mzdy žien</t>
  </si>
  <si>
    <t xml:space="preserve">- náklady na tvorbu ostatných fondov (účty  556 510, 556 520) </t>
  </si>
  <si>
    <t>- ostatných fondov (účet  656 510, 656 520)</t>
  </si>
  <si>
    <t>T4_R2</t>
  </si>
  <si>
    <t xml:space="preserve">Vysoká škola uvedie v samostatnom riadku objem výnosov zo školného za prekročenie štandardnej dĺžky štúdia v dennej forme </t>
  </si>
  <si>
    <t xml:space="preserve">Vysoká škola uvedie v samostatnom riadku objem výnosov zo školného za súbežné štúdium v dennej forme </t>
  </si>
  <si>
    <t xml:space="preserve">Vysoká škola uvedie v samostatnom riadku objem výnosov za štúdium v cudzom jazyku </t>
  </si>
  <si>
    <t>- náklady na tvorbu fondu na podporu štúdia študentov so špecifickými potrebami 
  (účet 556 300)</t>
  </si>
  <si>
    <t>- fondu na podporu štúdia študentov so špecifickými potrebami 
  (účet 656 300)</t>
  </si>
  <si>
    <t>T4_R14</t>
  </si>
  <si>
    <t>T4_R15</t>
  </si>
  <si>
    <t>Návrh na prídel do štipendijného fondu na základe rozhodnutia VVŠ, ktorý sa musí rovnať minimálne objemu z riadku R14.</t>
  </si>
  <si>
    <t>Tabuľka č. 6a poskytuje informácie o počte a štruktúre žien a objeme nákladov na mzdy verejnej vysokej školy (bez odvodov).</t>
  </si>
  <si>
    <t>Stav fondu k 1. 1. kalendárneho roku  v R1 sa  rovná stavu fondu k 31.12. predchádzajúceho roku v R12.</t>
  </si>
  <si>
    <t>T17_R8</t>
  </si>
  <si>
    <r>
      <t xml:space="preserve">zdroj 11S2; </t>
    </r>
    <r>
      <rPr>
        <b/>
        <sz val="12"/>
        <color indexed="10"/>
        <rFont val="Times New Roman"/>
        <family val="1"/>
        <charset val="238"/>
      </rPr>
      <t>13S2</t>
    </r>
  </si>
  <si>
    <r>
      <t>zdroj 11T  +</t>
    </r>
    <r>
      <rPr>
        <b/>
        <sz val="12"/>
        <color indexed="10"/>
        <rFont val="Times New Roman"/>
        <family val="1"/>
        <charset val="238"/>
      </rPr>
      <t xml:space="preserve"> 13T</t>
    </r>
    <r>
      <rPr>
        <b/>
        <sz val="12"/>
        <rFont val="Times New Roman"/>
        <family val="1"/>
        <charset val="238"/>
      </rPr>
      <t xml:space="preserve"> spolu</t>
    </r>
  </si>
  <si>
    <r>
      <t xml:space="preserve">zdroj 11T1; </t>
    </r>
    <r>
      <rPr>
        <b/>
        <sz val="12"/>
        <color indexed="10"/>
        <rFont val="Times New Roman"/>
        <family val="1"/>
        <charset val="238"/>
      </rPr>
      <t>13T1</t>
    </r>
  </si>
  <si>
    <r>
      <t xml:space="preserve">zdroj 11T2; </t>
    </r>
    <r>
      <rPr>
        <b/>
        <sz val="12"/>
        <color indexed="10"/>
        <rFont val="Times New Roman"/>
        <family val="1"/>
        <charset val="238"/>
      </rPr>
      <t>13T2</t>
    </r>
  </si>
  <si>
    <r>
      <rPr>
        <vertAlign val="superscript"/>
        <sz val="12"/>
        <rFont val="Times New Roman"/>
        <family val="1"/>
        <charset val="238"/>
      </rPr>
      <t>1)</t>
    </r>
    <r>
      <rPr>
        <sz val="12"/>
        <rFont val="Times New Roman"/>
        <family val="1"/>
        <charset val="238"/>
      </rPr>
      <t xml:space="preserve">  v riadku 6 sa uvádzajú len cudzinci, ktorým nevznikla povinnosť uhradiť školné z dôvodov uvedených v riadkoch 2 až 5</t>
    </r>
  </si>
  <si>
    <t>T6a_V1</t>
  </si>
  <si>
    <t>T13_R9_SF = T4_R15_SB</t>
  </si>
  <si>
    <t>Súvzťažnosť tvorby štipendijného fondu z výnosov zo školného v T13_R9_SF na T4_R15_SB.</t>
  </si>
  <si>
    <r>
      <t xml:space="preserve">V riadku 4 uvedie vysoká škola celkový objem príjmov </t>
    </r>
    <r>
      <rPr>
        <b/>
        <sz val="12"/>
        <color indexed="8"/>
        <rFont val="Times New Roman"/>
        <family val="1"/>
        <charset val="238"/>
      </rPr>
      <t xml:space="preserve">zo zahraničných zdrojov (zo zahraničných účtov) </t>
    </r>
    <r>
      <rPr>
        <sz val="12"/>
        <color indexed="8"/>
        <rFont val="Times New Roman"/>
        <family val="1"/>
        <charset val="238"/>
      </rPr>
      <t>majúcich charakter dotácií. V riadkoch 4a ... rozpíše podrobnejšie jednotlivé druhy týchto príjmov. Príklady:
1. príjmy zo zahraničných grantov v rámci 8.,7. RP
2. príjmy na riešenie výskumných projektov v rámci programu napr.COST
3. príjmy v rámci spolupráce s inými zahraničnými univerzitami a iné napr. zdroj 35</t>
    </r>
  </si>
  <si>
    <r>
      <t xml:space="preserve">V riadkoch 2 až 6 uvedie vysoká škola vysokoškolských učiteľov zaradených vo </t>
    </r>
    <r>
      <rPr>
        <u/>
        <sz val="12"/>
        <color theme="1"/>
        <rFont val="Times New Roman"/>
        <family val="1"/>
        <charset val="238"/>
      </rPr>
      <t>funkciách</t>
    </r>
    <r>
      <rPr>
        <sz val="12"/>
        <color theme="1"/>
        <rFont val="Times New Roman"/>
        <family val="1"/>
        <charset val="238"/>
      </rPr>
      <t xml:space="preserve">  profesor (vrátane hosťujúcich profesorov), docent, odborný asistent, asistent a lektor.</t>
    </r>
  </si>
  <si>
    <t>V prípade, že časť dotácie škola posúva na zmluvné zariadenia, uveďe to do poznámky pod tabuľkou.</t>
  </si>
  <si>
    <t>T21_R1_SA + T11_R10_SB -T5_R85_SC = T21_R1_SG</t>
  </si>
  <si>
    <r>
      <t xml:space="preserve">Krytie fondu finančnými prostriedkami na osobitnom bankovom účte </t>
    </r>
    <r>
      <rPr>
        <vertAlign val="superscript"/>
        <sz val="12"/>
        <rFont val="Times New Roman"/>
        <family val="1"/>
        <charset val="238"/>
      </rPr>
      <t xml:space="preserve">3) </t>
    </r>
    <r>
      <rPr>
        <sz val="11"/>
        <rFont val="Times New Roman"/>
        <family val="1"/>
        <charset val="238"/>
      </rPr>
      <t>k 31.12.</t>
    </r>
  </si>
  <si>
    <t>Fondy VVŠ</t>
  </si>
  <si>
    <t>uvádzajú sa len štipendiá vyplatené z vlastných zdrojov, v CRŠ kód 9</t>
  </si>
  <si>
    <r>
      <t xml:space="preserve">3) uvádzajú sa </t>
    </r>
    <r>
      <rPr>
        <b/>
        <sz val="11"/>
        <rFont val="Times New Roman"/>
        <family val="1"/>
        <charset val="238"/>
      </rPr>
      <t>jedlá vydané študentom len vo vlastnej jedálni</t>
    </r>
    <r>
      <rPr>
        <sz val="11"/>
        <rFont val="Times New Roman"/>
        <family val="1"/>
        <charset val="238"/>
      </rPr>
      <t>, na ktoré sa poskytuje dotácia</t>
    </r>
  </si>
  <si>
    <t>- počet vydaných jedál študentom vo vlastných stravovacích zariadeniach3)</t>
  </si>
  <si>
    <t>T16_R18_SB = výkazníctvo, súvaha, časť Aktíva, riadok 053,</t>
  </si>
  <si>
    <t>T11_R2_SA (SB) = T13_R2_SC (SD)</t>
  </si>
  <si>
    <t>Ak položke požadovanej v tabuľke zodpovedá podľa predpísanej analytickej evidencie na príslušnom syntetickom  účte  nejaký špecifikcký kód (napríklad kód ekonomickej klasifikácie), uvedie sa tento kód za názvom položky.</t>
  </si>
  <si>
    <t>V stĺpci SA, resp. SC sa uvedú výdavky z dotácie na sociálne štipendiá poskytnuté študentom v danom kalendárnom roku, uvedené v Centrálnom registri študentov pod kódom 1.</t>
  </si>
  <si>
    <t>T13_SG(SH) uvádzajte tvorbu fondu podľa §16a bod d) zákona 131/2002 Z.z.,  t.j. fondu na podporu štúdia študentov so špecifickými potrebami</t>
  </si>
  <si>
    <t>V tomto riadku uvádzajte len čerpanie sociálnych štipendií a motivačných štipendií z dotácie a z vlastných zdrojov. Táto hodnota musí byť započítaná v tvorbe fondu a tiež uvedená v T19_R1.</t>
  </si>
  <si>
    <t>Stavy na devízových účtoch je potrebné uvádzať v eurách.</t>
  </si>
  <si>
    <t>Tabuľka č.19 poskytuje informácie o objeme a štruktúre mot. štipendií  vyplácaných verejnou vysokou školou z vlastných zdrojov uvedených v Centrálnom registri študentov s kódom 9.</t>
  </si>
  <si>
    <r>
      <t>Tabuľka č. 23 poskytuje informácie o výkaze ziskov a strát sumár za VVŠ za oblasť sociálnej podpory študentov</t>
    </r>
    <r>
      <rPr>
        <sz val="12"/>
        <rFont val="Times New Roman"/>
        <family val="1"/>
        <charset val="238"/>
      </rPr>
      <t xml:space="preserve">  časť</t>
    </r>
    <r>
      <rPr>
        <b/>
        <sz val="12"/>
        <rFont val="Times New Roman"/>
        <family val="1"/>
        <charset val="238"/>
      </rPr>
      <t xml:space="preserve"> "Náklady".</t>
    </r>
    <r>
      <rPr>
        <sz val="12"/>
        <rFont val="Times New Roman"/>
        <family val="1"/>
        <charset val="238"/>
      </rPr>
      <t xml:space="preserve"> Údaje sa uvádzajú s presnosťou na dve desatinné miesta.</t>
    </r>
  </si>
  <si>
    <t>Výpočet</t>
  </si>
  <si>
    <t>Priemerné platy mužov</t>
  </si>
  <si>
    <t>Priemerné platy žien</t>
  </si>
  <si>
    <r>
      <t>Počet</t>
    </r>
    <r>
      <rPr>
        <b/>
        <sz val="12"/>
        <rFont val="Times New Roman"/>
        <family val="1"/>
        <charset val="238"/>
      </rPr>
      <t xml:space="preserve"> žien</t>
    </r>
    <r>
      <rPr>
        <b/>
        <sz val="12"/>
        <rFont val="Times New Roman"/>
        <family val="1"/>
      </rPr>
      <t xml:space="preserve"> platených z prostriedkov štátneho rozpočtu</t>
    </r>
  </si>
  <si>
    <r>
      <t>Ženy</t>
    </r>
    <r>
      <rPr>
        <b/>
        <sz val="12"/>
        <rFont val="Times New Roman"/>
        <family val="1"/>
      </rPr>
      <t xml:space="preserve"> platené z dotácie MŠVVaŠ SR</t>
    </r>
  </si>
  <si>
    <r>
      <t xml:space="preserve">Počet </t>
    </r>
    <r>
      <rPr>
        <b/>
        <sz val="12"/>
        <rFont val="Times New Roman"/>
        <family val="1"/>
        <charset val="238"/>
      </rPr>
      <t>žien</t>
    </r>
    <r>
      <rPr>
        <b/>
        <sz val="12"/>
        <rFont val="Times New Roman"/>
        <family val="1"/>
      </rPr>
      <t xml:space="preserve"> platených z iných zdrojov</t>
    </r>
  </si>
  <si>
    <r>
      <t xml:space="preserve">Počet </t>
    </r>
    <r>
      <rPr>
        <b/>
        <sz val="12"/>
        <rFont val="Times New Roman"/>
        <family val="1"/>
        <charset val="238"/>
      </rPr>
      <t>žien</t>
    </r>
    <r>
      <rPr>
        <b/>
        <sz val="12"/>
        <rFont val="Times New Roman"/>
        <family val="1"/>
      </rPr>
      <t xml:space="preserve"> spolu</t>
    </r>
  </si>
  <si>
    <r>
      <t xml:space="preserve">Do tabuľky sa uvádzajú aj </t>
    </r>
    <r>
      <rPr>
        <b/>
        <sz val="10"/>
        <color indexed="10"/>
        <rFont val="Times New Roman"/>
        <family val="1"/>
        <charset val="238"/>
      </rPr>
      <t>motivačné štipendiá doktorandov</t>
    </r>
    <r>
      <rPr>
        <sz val="10"/>
        <color indexed="10"/>
        <rFont val="Times New Roman"/>
        <family val="1"/>
      </rPr>
      <t>, nie však "normálne" štipendiá doktorandov podľa platovej tabuľky!!</t>
    </r>
  </si>
  <si>
    <t>súčet HČ+PČ</t>
  </si>
  <si>
    <t>súčet HČ+PČ-daň z príjmov</t>
  </si>
  <si>
    <t>L= G+H+I+J+K</t>
  </si>
  <si>
    <t>-za dosiahnutie vynikajúceho výsledku v oblasti štúdia [R6+R7]</t>
  </si>
  <si>
    <t>-za dosiahnutie vynikajúceho výsledku vo výskume a vývoji [R9+R10]</t>
  </si>
  <si>
    <r>
      <t xml:space="preserve">- za umeleckú alebo športovú činnosť </t>
    </r>
    <r>
      <rPr>
        <sz val="12"/>
        <rFont val="Times New Roman"/>
        <family val="1"/>
        <charset val="238"/>
      </rPr>
      <t xml:space="preserve">[R11+R12]  </t>
    </r>
    <r>
      <rPr>
        <b/>
        <sz val="12"/>
        <rFont val="Times New Roman"/>
        <family val="1"/>
        <charset val="238"/>
      </rPr>
      <t xml:space="preserve">                                                     </t>
    </r>
  </si>
  <si>
    <r>
      <t xml:space="preserve">- na sociálnu podporu </t>
    </r>
    <r>
      <rPr>
        <sz val="12"/>
        <rFont val="Times New Roman"/>
        <family val="1"/>
        <charset val="238"/>
      </rPr>
      <t>[R15+R16]</t>
    </r>
  </si>
  <si>
    <t>T4_R6</t>
  </si>
  <si>
    <t>V stĺpci E uvedie vysoká škola objem nákladov na mzdy krytých zo štátneho rozpočtu (kód zdroja 111, 116x, 115x, 13xx, resp. kódy ďalších štrukturálnych fondov, prostredníctvom ktorých verejné vysoké školy čerpajú finančné prostriedky a ostatných zdrojov štátneho rozpočtu vykazovaných od riadku 0132 až po 0144 štatistického výkazu Škol (MŠ SR) 2-04).</t>
  </si>
  <si>
    <t>T12_SE</t>
  </si>
  <si>
    <t xml:space="preserve">Údaje sa kontrolujú na poskytnutú dotáciu  na študentské domovy (vrátane zmluvných zariadení a dotácie na valorizáciu platov zamestnancov ŠJ) </t>
  </si>
  <si>
    <t>Zmeny stavu zásob vlastnej výroby (účtová skupina 611-614)</t>
  </si>
  <si>
    <t>Aktivácia (účet 621-624)</t>
  </si>
  <si>
    <t>Príspevky z podielu zaplatenej dane (účet 665)</t>
  </si>
  <si>
    <t>- ostatný materiál (účet 501 099, 501 030, 501 100, 501 599)</t>
  </si>
  <si>
    <t>- ostatné energie (502 099)</t>
  </si>
  <si>
    <t>- dopravné služby (účet 518 012, 518 512)</t>
  </si>
  <si>
    <t>- Náklady účtovnej skupiny 54  okrem nákladov účtu 549 (541 až 548)</t>
  </si>
  <si>
    <t>- ostatné náklady z účtovej skupiny 55 (účty 552, 553, 554, 557, 558, 559)</t>
  </si>
  <si>
    <t>- chemikálie a ostatný materiál pre zabezpečenie experimentálnej výučby  (účet 501 002, 501 052)</t>
  </si>
  <si>
    <t xml:space="preserve">    - Podpora štud. so špecifickými potrebami podľa §100  (549 018) </t>
  </si>
  <si>
    <t>81a</t>
  </si>
  <si>
    <t>- náklady na tvorbu fondu reprodukcie (účet 556 400) (z predaja a likvidácie majetku)</t>
  </si>
  <si>
    <t xml:space="preserve"> - štipendiá z vlastných zdrojov (549 007-010, 549 019, 549 020) </t>
  </si>
  <si>
    <t xml:space="preserve"> - ostatné iné náklady (účet 549 098, 549 099, 549 011, 549 013)</t>
  </si>
  <si>
    <t xml:space="preserve"> - iné analyticky sledované náklady (účet 549 005-006, 549 012)</t>
  </si>
  <si>
    <t>- tvorba fondu z výnosov z predaja (a likvidácie) majetku (účet 413 117)</t>
  </si>
  <si>
    <t>- iné analyticky sledované výnosy (účty 602 002-007, 602 011-019, 602 099, 602 199)</t>
  </si>
  <si>
    <t>- vložné na konferencie (649 018)</t>
  </si>
  <si>
    <t>Prijaté príspevky z verejných zbierok (667)</t>
  </si>
  <si>
    <t>T5_R90_(SA+SB)=T13_R5_SC
T5_R90_(SC+SD)=T13_R5_SD</t>
  </si>
  <si>
    <t>Náklady sú kontrolované na údaje z výkazníctva - tvorba fondu z likvidovaného / predaného majetku</t>
  </si>
  <si>
    <t>T11_SB_R10a = T17_SC+SD_R10</t>
  </si>
  <si>
    <t>V T11_SB_R10 sa uvádzajú kapitálové dotácie prijaté (cash) zo zdroja 111. Ide o dotácie z programu 077 (T1_SB_R15), z iných kapitol štátneho rozpočtu (T2_SB_R1), z kapitoly MŠVVaŠ  (T18_SB_R9).
Objem kapitálovej dotácie z iných kapitol žiadame osobitne uviesť do poznámky.</t>
  </si>
  <si>
    <t xml:space="preserve">V riadku 2 uvedie vysoká škola celkový objem príjmov z dotácií z rozpočtu obcí a VÚC. V riadkoch R2a ... rozpíše podrobnejšie jednotlivé druhy týchto dotácií, každú na osobitný riadok. </t>
  </si>
  <si>
    <t>Vysoká škola uvedie len cudzincov, ktorým nevznikla povinnosť uhradiť školné z dôvodov uvedených v riadkoch R2 až R5</t>
  </si>
  <si>
    <t>V týchto riadkoch uvedie verejná vysoká škola všetky osobitne financované súčasti (špecifiká), každú na osobitný riadok.</t>
  </si>
  <si>
    <r>
      <t xml:space="preserve">Uveďte </t>
    </r>
    <r>
      <rPr>
        <b/>
        <sz val="12"/>
        <color indexed="8"/>
        <rFont val="Times New Roman"/>
        <family val="1"/>
        <charset val="238"/>
      </rPr>
      <t xml:space="preserve">len náklady na jedlá </t>
    </r>
    <r>
      <rPr>
        <sz val="12"/>
        <color indexed="8"/>
        <rFont val="Times New Roman"/>
        <family val="1"/>
        <charset val="238"/>
      </rPr>
      <t xml:space="preserve">vydané študentom v kalendárnom roku </t>
    </r>
    <r>
      <rPr>
        <b/>
        <sz val="12"/>
        <color indexed="8"/>
        <rFont val="Times New Roman"/>
        <family val="1"/>
        <charset val="238"/>
      </rPr>
      <t>vo vlastných jedálňach a stravovacích zariadeniach</t>
    </r>
    <r>
      <rPr>
        <sz val="12"/>
        <color indexed="8"/>
        <rFont val="Times New Roman"/>
        <family val="1"/>
        <charset val="238"/>
      </rPr>
      <t>.</t>
    </r>
  </si>
  <si>
    <r>
      <t xml:space="preserve">Uveďte počet  vydaných jedál študentom </t>
    </r>
    <r>
      <rPr>
        <vertAlign val="superscript"/>
        <sz val="12"/>
        <color indexed="8"/>
        <rFont val="Times New Roman"/>
        <family val="1"/>
        <charset val="238"/>
      </rPr>
      <t xml:space="preserve"> </t>
    </r>
    <r>
      <rPr>
        <sz val="12"/>
        <color indexed="8"/>
        <rFont val="Times New Roman"/>
        <family val="1"/>
        <charset val="238"/>
      </rPr>
      <t xml:space="preserve">v kalendárnom roku </t>
    </r>
    <r>
      <rPr>
        <b/>
        <sz val="12"/>
        <color indexed="8"/>
        <rFont val="Times New Roman"/>
        <family val="1"/>
        <charset val="238"/>
      </rPr>
      <t>spolu v prenajatých stravovacích zariadeniach</t>
    </r>
    <r>
      <rPr>
        <sz val="12"/>
        <color indexed="8"/>
        <rFont val="Times New Roman"/>
        <family val="1"/>
        <charset val="238"/>
      </rPr>
      <t>.</t>
    </r>
  </si>
  <si>
    <r>
      <t xml:space="preserve">Uveďte počet  vydaných jedál študentom </t>
    </r>
    <r>
      <rPr>
        <vertAlign val="superscript"/>
        <sz val="12"/>
        <color indexed="8"/>
        <rFont val="Times New Roman"/>
        <family val="1"/>
        <charset val="238"/>
      </rPr>
      <t xml:space="preserve"> </t>
    </r>
    <r>
      <rPr>
        <sz val="12"/>
        <color indexed="8"/>
        <rFont val="Times New Roman"/>
        <family val="1"/>
        <charset val="238"/>
      </rPr>
      <t xml:space="preserve">v kalendárnom roku  </t>
    </r>
    <r>
      <rPr>
        <b/>
        <sz val="12"/>
        <color indexed="8"/>
        <rFont val="Times New Roman"/>
        <family val="1"/>
        <charset val="238"/>
      </rPr>
      <t>spolu vo vlastných jedálňach a stravovacích zariadeniach</t>
    </r>
    <r>
      <rPr>
        <sz val="12"/>
        <color indexed="8"/>
        <rFont val="Times New Roman"/>
        <family val="1"/>
        <charset val="238"/>
      </rPr>
      <t>.</t>
    </r>
  </si>
  <si>
    <t>T11_SB_R10 ≥ T1_SB_R15</t>
  </si>
  <si>
    <t>Údaje v T13_ R2_SC (SD) - tvorba fondu reprodukcie sa musia rovnať údajom v T11_R2_SA (SB). 
Údaje v T13_R8_SE (SF) majú súvzťažnosť s údajmi v T8_R5 (sociálne štipendiá), T20_R2 (motivačné štipendiá). Tvorba fondu z dotácie v T13_R8 má byť minimálne vo výške súčtu dotácie na sociálne štipendiá (T8_R5) a motivačné štipendiá (T20_R2). 
Údaje v T13_R13_SD(SF) majú byť totožné s údajmi v T16, účet štipendijného fondu (R10), účet fondu reprodukcie (R13).</t>
  </si>
  <si>
    <t xml:space="preserve">V riadku 1 uvedie vysoká škola celkový objem príjmov z dotácií zo štátneho rozpočtu poskytnutých z iných kapitol ako je kapitola MŠVVaŠ SR. V riadkoch 1a ... rozpíše podrobnejšie jednotlivé druhy týchto dotácií.  Príklady: 
1. dotácie z iných kapitol, 
2. dotácie z APVV pre VVŠ ako spoluriešiteľa, resp.dotácie, ak hlavným riešiteľom je iná právnická osoba ako VVŠ. </t>
  </si>
  <si>
    <r>
      <t xml:space="preserve">Údaje v T2 nie je možné odkontrolovať na údaje z výkazníctva ani na údaje v iných tabuľkách, nakoľko ide o údaje účtované na rôznych účtoch. (691,649).  
Príjmy zo zahraničia majúce charakter dotácie majú obsahovať aj údaje z výskumných, resp. vzdelávacích projektov, ktoré sú podkladom k rozpisu metodiky bežnej dotácie pre VVŠ na kalendárny rok. V R4a... je potrebné uviesť príjmy zo zahraničia (zo zahraničných účtov) a k nim príslušné hodnoty. 
Neuvádzajú sa tu dotácie, ktoré VVŠ obdržala zo štrukturálnych fondov prostredníctvom iných kapitol štátneho rozpočtu, napr. MPSVaR SR (tieto údaje patria do T17) a dotácie </t>
    </r>
    <r>
      <rPr>
        <b/>
        <sz val="12"/>
        <rFont val="Times New Roman"/>
        <family val="1"/>
        <charset val="238"/>
      </rPr>
      <t>z APVV pre VVŠ ako hlavného riešiteľa (údaje patria do T18). Do tejto tabuľky sa uvádzajú  dotácie z APVV pre VVŠ ako spoluriešiteľa, resp.dotácie, ak hlavným riešiteľom je iná právnická osoba ako VVŠ. Nepatria sem prostriedky na zahraničné mobility na 05T 08 a 021 02 03.</t>
    </r>
  </si>
  <si>
    <t>Údaje v T19 majú súvzťažnosť s T13, štipendiá z vlastných zdrojov sú taktiež súčasťou štipendijného fondu. 
Údaj v T13_R11 - čerpanie štipendijného fondu by malo byť  vo výške čerpania sociálnych štipendií z T8, motivačných štipendií z T20 a štipendií z vlastných zdrojov z T19.</t>
  </si>
  <si>
    <t>Údaje sa kontrolujú na štatistické údaje MŠVVaŠ SR zasielané CVTI SR.</t>
  </si>
  <si>
    <t>T13_V7</t>
  </si>
  <si>
    <t>T13_R12_SF ≥T8_R6_SC + T20_R4_(SC +SD)</t>
  </si>
  <si>
    <t>Stav štipendijného fondu k 31. 12. uvedený v R12_SF nemá byť nižší ako súčet zostatku nevyčerpanej dotácie na sociálne štipendiá v T8_R6_SC a na motivačné štipendiá v T20_R4_(SC +SD).</t>
  </si>
  <si>
    <t>T13_R11_SF=T8_R1_SC+T19_R1_SC+T20_R3_(SC+SD)</t>
  </si>
  <si>
    <t>Čerpanie štipendijného fondu je vo výške čerpania soc. štipendií , čerpania  motivač. štipendií a čerpania štipendií z vlastných zdrojov.</t>
  </si>
  <si>
    <r>
      <t xml:space="preserve">Príjem z dotácie na motivačné štipendiá z kapitoly MŠVVaŠ SR v kalendárnom roku </t>
    </r>
    <r>
      <rPr>
        <sz val="12"/>
        <rFont val="Times New Roman"/>
        <family val="1"/>
        <charset val="238"/>
      </rPr>
      <t xml:space="preserve"> </t>
    </r>
  </si>
  <si>
    <r>
      <t>Nevyčerpaná dotácia (+) / nedoplatok dotácie (-) k 31. 12. kalendárneho roka</t>
    </r>
    <r>
      <rPr>
        <b/>
        <vertAlign val="superscript"/>
        <sz val="12"/>
        <rFont val="Times New Roman"/>
        <family val="1"/>
        <charset val="238"/>
      </rPr>
      <t xml:space="preserve"> </t>
    </r>
    <r>
      <rPr>
        <b/>
        <sz val="12"/>
        <rFont val="Times New Roman"/>
        <family val="1"/>
        <charset val="238"/>
      </rPr>
      <t xml:space="preserve">  [R1+R2-R3]                       </t>
    </r>
  </si>
  <si>
    <r>
      <t>Počet študentov, ktorým bolo priznané motivačné štipendium</t>
    </r>
    <r>
      <rPr>
        <b/>
        <vertAlign val="superscript"/>
        <sz val="12"/>
        <rFont val="Times New Roman"/>
        <family val="1"/>
        <charset val="238"/>
      </rPr>
      <t xml:space="preserve"> 1)</t>
    </r>
  </si>
  <si>
    <t xml:space="preserve">1) v riadku 5 sa uvedie celkový fyzický počet študentov (pričom 1 študent sa počíta za 1 fyzickú osobu), ktorým bolo vyplatené motivačné štipendium v kalendárnom roku </t>
  </si>
  <si>
    <t>2) uvádzajú sa len motivačné štipendiá vyplatené podľa § 96a, ods.1, písm. a) (kód CRŠ 19)</t>
  </si>
  <si>
    <t>3) uvádzajú sa len motivačné štipendiá vyplatené podľa § 96a, ods.1, písm. b) (kódy v  CRŠ: 4, 5, 6, 7, 8)</t>
  </si>
  <si>
    <r>
      <t xml:space="preserve">mot. štipendiá podľa 
§ 96a, ods.1, písm. a)
</t>
    </r>
    <r>
      <rPr>
        <b/>
        <sz val="12"/>
        <rFont val="Times New Roman"/>
        <family val="1"/>
        <charset val="238"/>
      </rPr>
      <t>(kód v CRŠ: 19)</t>
    </r>
    <r>
      <rPr>
        <vertAlign val="superscript"/>
        <sz val="12"/>
        <rFont val="Times New Roman"/>
        <family val="1"/>
        <charset val="238"/>
      </rPr>
      <t>2)</t>
    </r>
  </si>
  <si>
    <r>
      <t xml:space="preserve">mot. štipendiá podľa 
§ 96a, ods.1, písm. b)
</t>
    </r>
    <r>
      <rPr>
        <b/>
        <sz val="12"/>
        <rFont val="Times New Roman"/>
        <family val="1"/>
        <charset val="238"/>
      </rPr>
      <t>(kódy v  CRŠ: 4, 5, 6, 7, 8)</t>
    </r>
    <r>
      <rPr>
        <vertAlign val="superscript"/>
        <sz val="12"/>
        <rFont val="Times New Roman"/>
        <family val="1"/>
        <charset val="238"/>
      </rPr>
      <t>3)</t>
    </r>
  </si>
  <si>
    <r>
      <t xml:space="preserve">Údaje v R2 sú kontrolované na dotačnú zmluvu </t>
    </r>
    <r>
      <rPr>
        <sz val="12"/>
        <rFont val="Times New Roman"/>
        <family val="1"/>
        <charset val="238"/>
      </rPr>
      <t>a na rozpis účelových dotácií na podprograme 077 15 02. Údaje v R3 sú kontrolované na údaje v CRŠ.</t>
    </r>
  </si>
  <si>
    <t>T19_R1_SC + T20_R3(SC+SD) + T8_R1_SC  = T13_R11_SF</t>
  </si>
  <si>
    <t>- dary (účet 649 009) (646 001) (646 002)</t>
  </si>
  <si>
    <t>- zahraničné cestovné  (účet 512 002, 512 003,512 004, 512 052)</t>
  </si>
  <si>
    <t xml:space="preserve"> - odpisy ostatného DN a HM (účet 551 200, 551 221, 551 223, 551 400, 551 500, 551 900, 551 921, 551 923)</t>
  </si>
  <si>
    <t xml:space="preserve"> - odpisy DN a HM nadobudnutého z kapitálových dotácií z EÚ (zo štrukturálnych fondov) (účet 551 300, 551 321, 551 323 )</t>
  </si>
  <si>
    <r>
      <t>V riadku 1 až 15 sa uvádzajú príjmy</t>
    </r>
    <r>
      <rPr>
        <sz val="12"/>
        <color indexed="8"/>
        <rFont val="Times New Roman"/>
        <family val="1"/>
        <charset val="238"/>
      </rPr>
      <t xml:space="preserve"> na programe 077 </t>
    </r>
    <r>
      <rPr>
        <sz val="12"/>
        <rFont val="Times New Roman"/>
        <family val="1"/>
        <charset val="238"/>
      </rPr>
      <t>podľa programovej štruktúry na rok 2017.</t>
    </r>
  </si>
  <si>
    <t>Tabuľka č.19 poskytuje informácie o objeme a štruktúre štipendií  vyplácaných verejnou vysokou školou z vlastných zdrojov podľa § 97 zákona. Neobsahuje (2017) údaje o "normálnych" štipendiách vyplatených doktorandom (t.j. podľa §54, ods.18 zákona)</t>
  </si>
  <si>
    <r>
      <t xml:space="preserve">  - poskytované mesačne </t>
    </r>
    <r>
      <rPr>
        <vertAlign val="superscript"/>
        <sz val="12"/>
        <rFont val="Times New Roman"/>
        <family val="1"/>
      </rPr>
      <t>1)</t>
    </r>
  </si>
  <si>
    <t>Stav k 31. 12. 2017</t>
  </si>
  <si>
    <t>Náklady
hlavnej činnosti
2017</t>
  </si>
  <si>
    <t>T5_R56_SC+SD &gt;=&lt; T6_R18_SH
T5_R77_(SC+SD) = T7_R1_SE
T5_R81_SC = T19_R1_SC</t>
  </si>
  <si>
    <t>T13_R2_SC (SD) = T11_R2_SA (SB) 
T13_R8_SF ≥ T8_R5_SC + T20_R2_(SC + SD)
T13_R13_SD = T16_R13_SB
T13_R13_SF = T16_R10_SB</t>
  </si>
  <si>
    <r>
      <t>T13_R1_</t>
    </r>
    <r>
      <rPr>
        <b/>
        <sz val="12"/>
        <color theme="1"/>
        <rFont val="Times New Roman"/>
        <family val="1"/>
        <charset val="238"/>
      </rPr>
      <t>SK(SL)</t>
    </r>
    <r>
      <rPr>
        <sz val="12"/>
        <color theme="1"/>
        <rFont val="Times New Roman"/>
        <family val="1"/>
        <charset val="238"/>
      </rPr>
      <t xml:space="preserve"> = výkazníctvo súvaha, časť Pasíva,  
riadky 064 + 065 + 069 + </t>
    </r>
    <r>
      <rPr>
        <b/>
        <sz val="12"/>
        <color theme="1"/>
        <rFont val="Times New Roman"/>
        <family val="1"/>
        <charset val="238"/>
      </rPr>
      <t>070</t>
    </r>
    <r>
      <rPr>
        <sz val="12"/>
        <color theme="1"/>
        <rFont val="Times New Roman"/>
        <family val="1"/>
        <charset val="238"/>
      </rPr>
      <t xml:space="preserve"> + 071 
(k 1. 1.)
T13_R12_</t>
    </r>
    <r>
      <rPr>
        <b/>
        <sz val="12"/>
        <color theme="1"/>
        <rFont val="Times New Roman"/>
        <family val="1"/>
        <charset val="238"/>
      </rPr>
      <t>SK(SL)</t>
    </r>
    <r>
      <rPr>
        <sz val="12"/>
        <color theme="1"/>
        <rFont val="Times New Roman"/>
        <family val="1"/>
        <charset val="238"/>
      </rPr>
      <t xml:space="preserve"> = výkazníctvo súvaha, časť Pasíva,  
riadky 064 + 065 + 069 + </t>
    </r>
    <r>
      <rPr>
        <b/>
        <sz val="12"/>
        <color theme="1"/>
        <rFont val="Times New Roman"/>
        <family val="1"/>
        <charset val="238"/>
      </rPr>
      <t>070</t>
    </r>
    <r>
      <rPr>
        <sz val="12"/>
        <color theme="1"/>
        <rFont val="Times New Roman"/>
        <family val="1"/>
        <charset val="238"/>
      </rPr>
      <t xml:space="preserve"> + 071 
(k 31. 12.)
T13_R1_SL = T13_R12_SK</t>
    </r>
  </si>
  <si>
    <r>
      <t>T13_R5_SC=T5_R90_(SA+S</t>
    </r>
    <r>
      <rPr>
        <b/>
        <sz val="12"/>
        <color theme="1"/>
        <rFont val="Times New Roman"/>
        <family val="1"/>
        <charset val="238"/>
      </rPr>
      <t>B</t>
    </r>
    <r>
      <rPr>
        <sz val="12"/>
        <color theme="1"/>
        <rFont val="Times New Roman"/>
        <family val="1"/>
        <charset val="238"/>
      </rPr>
      <t>)
T13_R5_SD=T5_R90_(SC+SD)</t>
    </r>
  </si>
  <si>
    <t>Náklady sú kontrolované na údaje z výkazníctva - tvorba fondu z predaja a likvidácie majetku</t>
  </si>
  <si>
    <t>K=A+C+E+G+I</t>
  </si>
  <si>
    <t>L=B+D+F+H+J</t>
  </si>
  <si>
    <t>Výnos z dotácie zo štátneho rozpočtu na študentské domovy (vrátane zmluvných zariadení a valorizácie miezd ŠJ)</t>
  </si>
  <si>
    <t xml:space="preserve"> - príspevok zamestnancom na stravovanie  (účet 527 002, 527 052)</t>
  </si>
  <si>
    <r>
      <t>Poskytnuté príspevky</t>
    </r>
    <r>
      <rPr>
        <sz val="12"/>
        <color theme="1"/>
        <rFont val="Times New Roman"/>
        <family val="1"/>
      </rPr>
      <t xml:space="preserve"> </t>
    </r>
    <r>
      <rPr>
        <b/>
        <sz val="12"/>
        <color theme="1"/>
        <rFont val="Times New Roman"/>
        <family val="1"/>
      </rPr>
      <t>(účtová skupina 56: 562 a 563)</t>
    </r>
  </si>
  <si>
    <t>Daň z príjmov (účtová skupina 59: 591 až 595)</t>
  </si>
  <si>
    <t>v R90 ide o náklady na tvorbu FR z predaja a likvidácie majetku = T11R5=T13R5</t>
  </si>
  <si>
    <t>Prijaté príspevky od fyzických osôb 663</t>
  </si>
  <si>
    <t>C = A+B</t>
  </si>
  <si>
    <t>z  dotácií 
(ostatné kódy okrem kódu 13)</t>
  </si>
  <si>
    <t>Tabuľka č. 7 poskytuje informácie o  počte osobomesiacov interných doktorandov, o nákladoch vysokej školy na štipendiá doktorandov.</t>
  </si>
  <si>
    <t>- za súbežné štúdium v dennej forme  (§ 92 ods. 5, 648 026)</t>
  </si>
  <si>
    <t>- za prekročenie štandardnej dĺžky štúdia v dennej forme (§ 92 ods. 6) (648 001)</t>
  </si>
  <si>
    <t xml:space="preserve">- za prijímacie konanie (§ 92 ods. 12 zákona) (účet 648 003) </t>
  </si>
  <si>
    <t xml:space="preserve">- za rigorózne konanie (§ 92 ods. 13 zákona) (účet 648 004) </t>
  </si>
  <si>
    <t xml:space="preserve">- za vydanie diplomu za rigorózne konanie (§ 92 ods. 14 zákona)  (účet 648 005) </t>
  </si>
  <si>
    <t>- za vydanie dokladov o štúdiu a ich kópií (§ 92 ods. 15 zákona) (účet 648 006)</t>
  </si>
  <si>
    <t>- za vydanie dokladov o absolvovaní štúdia v štátnom jazyku a v jazyku požadovanom študentom a ich kópií  (§ 92 ods. 15 zákona) (účet 648 024)</t>
  </si>
  <si>
    <r>
      <t xml:space="preserve"> - za uznávanie rovnocennosti dokladov o štúdiu (§ 92 ods. 15 zákona) (účet 648 025) </t>
    </r>
    <r>
      <rPr>
        <vertAlign val="superscript"/>
        <sz val="12"/>
        <rFont val="Times New Roman"/>
        <family val="1"/>
        <charset val="238"/>
      </rPr>
      <t/>
    </r>
  </si>
  <si>
    <t>- poplatky za vydanie dokladov o absolvovaní štúdia (§92, ods. 15, účet 648 024)</t>
  </si>
  <si>
    <t>- poplatky za uznávanie rovnocennosti dokladov o štúdiu (§92, ods. 15, účet 648 025)</t>
  </si>
  <si>
    <t>- školné za prekročenie štandardnej dĺžky štúdia účet 648 001</t>
  </si>
  <si>
    <t>- školné od cudzincov (§ 92 ods. 9 zákona) účty  648 002, 648  023</t>
  </si>
  <si>
    <t>- poplatky za súbežné štúdium (§ 92, ods. 5) účet  648 026</t>
  </si>
  <si>
    <t>- poplatky za prijímacie konanie (§ 92, ods. 10)  účet 648 003</t>
  </si>
  <si>
    <t>- poplatky za rigorózne konanie (§ 92, ods. 11) účet 648 004</t>
  </si>
  <si>
    <t>- poplatky za rigorózne konanie - vydanie diplómu účet 648 005</t>
  </si>
  <si>
    <t>- poplatky za vydanie dokladov o štúdiu, účet  648 006,</t>
  </si>
  <si>
    <t xml:space="preserve">Pod pojmom "interný doktorand" sa rozumie doktorand , ktorému vysoká škola vypláca štipendium </t>
  </si>
  <si>
    <t>v zmysle § 54 zák. č. 131/2002 Z.z.o vysokých školách a o zmene a doplnení niektorých zákonov</t>
  </si>
  <si>
    <t>- ostatné služby (účet  518 035)</t>
  </si>
  <si>
    <t xml:space="preserve">T5_V3
</t>
  </si>
  <si>
    <t>kvartil q1 25%</t>
  </si>
  <si>
    <t>kvartil q3 75%</t>
  </si>
  <si>
    <t>medián *) = stredná hodnota</t>
  </si>
  <si>
    <r>
      <t>Výnosy zo školného</t>
    </r>
    <r>
      <rPr>
        <sz val="12"/>
        <color indexed="8"/>
        <rFont val="Times New Roman"/>
        <family val="1"/>
      </rPr>
      <t xml:space="preserve">  [SUM (R2:R5)]</t>
    </r>
  </si>
  <si>
    <t>- výnosy  účtu 648 (648 007-8, 648 016, 648 019, 648 022, 648 099)</t>
  </si>
  <si>
    <t xml:space="preserve">Pri vypĺňaní tabuľky je potrebné dodržiavať "Metodické usmernenie k vedeniu účtovníctva od 1. januára 2008 pre verejné vysoké školy používajúce finančný informačný systém SOFIA " </t>
  </si>
  <si>
    <t>T23_R24_SA_(SB)≤T19_R1_SA_(SC)
T23_R30_SA_(SB)=T4_R15_SA_(SB)</t>
  </si>
  <si>
    <t>- ostatné výnosy (účty 649 012, 649 021, 649 098, 649 099)</t>
  </si>
  <si>
    <t>- iné analyticky sledované náklady (účty 501 005-006, 501 013-018, 501 019, 501 077, 501 515)</t>
  </si>
  <si>
    <t xml:space="preserve">- iné analyticky sledované náklady (účty 518 003, 518 013, 518 015-018, 518 020-030, 518 031-034 , 518 040, 518 041, 518 529, 518 530, 518 599, 518 099, ) </t>
  </si>
  <si>
    <t>dňa 27.3.2018</t>
  </si>
  <si>
    <r>
      <t>Zákonné poplatky-</t>
    </r>
    <r>
      <rPr>
        <sz val="11"/>
        <color rgb="FFFF0000"/>
        <rFont val="Times New Roman"/>
        <family val="1"/>
        <charset val="238"/>
      </rPr>
      <t>školné</t>
    </r>
  </si>
  <si>
    <r>
      <t xml:space="preserve">zdroj 11S  + </t>
    </r>
    <r>
      <rPr>
        <b/>
        <sz val="12"/>
        <color indexed="10"/>
        <rFont val="Times New Roman"/>
        <family val="1"/>
        <charset val="238"/>
      </rPr>
      <t xml:space="preserve">13S </t>
    </r>
    <r>
      <rPr>
        <b/>
        <sz val="12"/>
        <rFont val="Times New Roman"/>
        <family val="1"/>
        <charset val="238"/>
      </rPr>
      <t>spolu</t>
    </r>
  </si>
  <si>
    <r>
      <t xml:space="preserve">zdroj 11S1; </t>
    </r>
    <r>
      <rPr>
        <b/>
        <sz val="12"/>
        <color indexed="10"/>
        <rFont val="Times New Roman"/>
        <family val="1"/>
        <charset val="238"/>
      </rPr>
      <t>13S1</t>
    </r>
  </si>
  <si>
    <t>zdroj 1AA + 3AA spolu</t>
  </si>
  <si>
    <t>doplnené zdroje</t>
  </si>
  <si>
    <r>
      <t xml:space="preserve">Dotácie z kapitoly MŠVVaŠ SR spolu </t>
    </r>
    <r>
      <rPr>
        <sz val="12"/>
        <rFont val="Times New Roman"/>
        <family val="1"/>
        <charset val="238"/>
      </rPr>
      <t>[R1+R4+</t>
    </r>
    <r>
      <rPr>
        <sz val="12"/>
        <color rgb="FF0000FF"/>
        <rFont val="Times New Roman"/>
        <family val="1"/>
        <charset val="238"/>
      </rPr>
      <t>R7</t>
    </r>
    <r>
      <rPr>
        <sz val="12"/>
        <rFont val="Times New Roman"/>
        <family val="1"/>
        <charset val="238"/>
      </rPr>
      <t>]</t>
    </r>
  </si>
  <si>
    <r>
      <t xml:space="preserve">Dotácie z iných kapitol spolu </t>
    </r>
    <r>
      <rPr>
        <sz val="12"/>
        <rFont val="Times New Roman"/>
        <family val="1"/>
        <charset val="238"/>
      </rPr>
      <t>[R12+SUM(R15:R15a...)]</t>
    </r>
  </si>
  <si>
    <t>zdroj 1AC + 3AC spolu</t>
  </si>
  <si>
    <t>zdroj 1AC1+3AC1</t>
  </si>
  <si>
    <t>zdroj 1AC2+3AC2</t>
  </si>
  <si>
    <r>
      <t>Dotácie z prostriedkov EÚ spolu</t>
    </r>
    <r>
      <rPr>
        <sz val="12"/>
        <color indexed="8"/>
        <rFont val="Times New Roman"/>
        <family val="1"/>
      </rPr>
      <t xml:space="preserve"> [R10+R11]</t>
    </r>
  </si>
  <si>
    <t>upravený vzorec</t>
  </si>
  <si>
    <t>úpravy zo dňa</t>
  </si>
  <si>
    <t>zdroj 1AA1; 3AA1</t>
  </si>
  <si>
    <t>zdroj 1AA2; 3AA2</t>
  </si>
  <si>
    <t>T12_R15</t>
  </si>
  <si>
    <t>Iné nezaradené</t>
  </si>
  <si>
    <t>V tomto riadku uvádzajte všetky ďalšie nezaradené výdavky nezaradené v predchádzajúcich riadkoch.</t>
  </si>
  <si>
    <t>Obsah tabuľkovej prílohy výročnej správy o hospodárení verejnej vysokej školy za rok 2018</t>
  </si>
  <si>
    <t>Vysvetlivky k tabuľkám výročnej správy o hospodárení verejných vysokých škôl za rok 2018</t>
  </si>
  <si>
    <t>Súvzťažnosti tabuliek výročnej správy o hospodárení verejných vysokých škôl za rok 2018</t>
  </si>
  <si>
    <r>
      <t>Príjmy z dotácií verejnej vysokej škole zo štátneho rozpočtu z kapitoly MŠVVaŠ SR  poskytnuté na základe Zmluvy o poskytnutí dotácie zo štátneho rozpočtu
prostredníctvom rozpočtu Ministerstva školstva, vedy, výskumu a športu Slovenskej republiky na rok 2018</t>
    </r>
    <r>
      <rPr>
        <sz val="12"/>
        <color rgb="FF00B050"/>
        <rFont val="Times New Roman"/>
        <family val="1"/>
        <charset val="238"/>
      </rPr>
      <t xml:space="preserve"> </t>
    </r>
    <r>
      <rPr>
        <sz val="12"/>
        <rFont val="Times New Roman"/>
        <family val="1"/>
        <charset val="238"/>
      </rPr>
      <t xml:space="preserve"> na programe 077 </t>
    </r>
  </si>
  <si>
    <r>
      <t>Príjmy verejnej vysokej školy v roku 2018</t>
    </r>
    <r>
      <rPr>
        <sz val="12"/>
        <color rgb="FF00B050"/>
        <rFont val="Times New Roman"/>
        <family val="1"/>
        <charset val="238"/>
      </rPr>
      <t xml:space="preserve"> </t>
    </r>
    <r>
      <rPr>
        <sz val="12"/>
        <rFont val="Times New Roman"/>
        <family val="1"/>
        <charset val="238"/>
      </rPr>
      <t xml:space="preserve">majúce charakter dotácie okrem príjmov z dotácií  z  kapitoly MŠVVaŠ SR a okrem štrukturálnych fondov EÚ </t>
    </r>
  </si>
  <si>
    <t>Výnosy verejnej vysokej školy v rokoch 2017 a 2018</t>
  </si>
  <si>
    <r>
      <t>Výnosy verejnej vysokej školy zo školného a z poplatkov spojených so štúdiom v rokoch 2017</t>
    </r>
    <r>
      <rPr>
        <sz val="12"/>
        <color indexed="10"/>
        <rFont val="Times New Roman"/>
        <family val="1"/>
        <charset val="238"/>
      </rPr>
      <t xml:space="preserve"> </t>
    </r>
    <r>
      <rPr>
        <sz val="12"/>
        <rFont val="Times New Roman"/>
        <family val="1"/>
        <charset val="238"/>
      </rPr>
      <t>a 2018</t>
    </r>
  </si>
  <si>
    <t>Náklady verejnej vysokej školy v rokoch 2017 a 2018</t>
  </si>
  <si>
    <t>Zamestnanci a náklady na mzdy verejnej vysokej školy v roku 2018</t>
  </si>
  <si>
    <r>
      <t>Zamestnanci a náklady na mzdy verejnej vysokej školy v roku 2018</t>
    </r>
    <r>
      <rPr>
        <sz val="12"/>
        <color theme="1"/>
        <rFont val="Times New Roman"/>
        <family val="1"/>
        <charset val="238"/>
      </rPr>
      <t xml:space="preserve"> - len ženy</t>
    </r>
  </si>
  <si>
    <t>Náklady verejnej vysokej školy na štipendiá interných doktorandov v roku 2018</t>
  </si>
  <si>
    <t>Údaje o systéme sociálnej podpory  - časť  sociálne štipendiá  (§ 96 zákona) za roky 2017 a 2018</t>
  </si>
  <si>
    <r>
      <t>Údaje o systéme sociálnej podpory  - časť výnosy a náklady</t>
    </r>
    <r>
      <rPr>
        <b/>
        <sz val="12"/>
        <rFont val="Times New Roman"/>
        <family val="1"/>
        <charset val="238"/>
      </rPr>
      <t xml:space="preserve"> </t>
    </r>
    <r>
      <rPr>
        <sz val="12"/>
        <rFont val="Times New Roman"/>
        <family val="1"/>
        <charset val="238"/>
      </rPr>
      <t>študentských domovov (bez zmluvných zariadení) za roky 2017 a 2018</t>
    </r>
    <r>
      <rPr>
        <b/>
        <sz val="12"/>
        <color indexed="10"/>
        <rFont val="Times New Roman"/>
        <family val="1"/>
        <charset val="238"/>
      </rPr>
      <t xml:space="preserve"> </t>
    </r>
  </si>
  <si>
    <r>
      <t>Údaje o systéme sociálnej podpory  - časť výnosy a náklady</t>
    </r>
    <r>
      <rPr>
        <b/>
        <sz val="12"/>
        <rFont val="Times New Roman"/>
        <family val="1"/>
        <charset val="238"/>
      </rPr>
      <t xml:space="preserve"> </t>
    </r>
    <r>
      <rPr>
        <sz val="12"/>
        <rFont val="Times New Roman"/>
        <family val="1"/>
        <charset val="238"/>
      </rPr>
      <t>študentských jedální</t>
    </r>
    <r>
      <rPr>
        <b/>
        <sz val="12"/>
        <rFont val="Times New Roman"/>
        <family val="1"/>
        <charset val="238"/>
      </rPr>
      <t xml:space="preserve">  </t>
    </r>
    <r>
      <rPr>
        <sz val="12"/>
        <rFont val="Times New Roman"/>
        <family val="1"/>
        <charset val="238"/>
      </rPr>
      <t>za roky 2017 a 2018</t>
    </r>
  </si>
  <si>
    <t>Zdroje verejnej vysokej školy na obstaranie a technické zhodnotenie dlhodobého  majetku v rokoch 2017 a 2018</t>
  </si>
  <si>
    <t>Výdavky verejnej vysokej školy na obstaranie a technické zhodnotenie dlhodobého majetku v roku 2018</t>
  </si>
  <si>
    <r>
      <t>Stav a vývoj finančných fondov verejnej vysokej školy v rokoch 2017</t>
    </r>
    <r>
      <rPr>
        <sz val="12"/>
        <color indexed="10"/>
        <rFont val="Times New Roman"/>
        <family val="1"/>
        <charset val="238"/>
      </rPr>
      <t xml:space="preserve"> </t>
    </r>
    <r>
      <rPr>
        <sz val="12"/>
        <rFont val="Times New Roman"/>
        <family val="1"/>
        <charset val="238"/>
      </rPr>
      <t>a 2018</t>
    </r>
  </si>
  <si>
    <r>
      <t>Štruktúra a stav finančných prostriedkov na bankových účtoch verejnej vysokej školy k 31. decembru 2018</t>
    </r>
    <r>
      <rPr>
        <sz val="12"/>
        <color rgb="FF00B050"/>
        <rFont val="Times New Roman"/>
        <family val="1"/>
        <charset val="238"/>
      </rPr>
      <t xml:space="preserve"> </t>
    </r>
  </si>
  <si>
    <t>Príjmy verejnej vysokej školy z prostriedkov EÚ a z prostriedkov na ich spolufinancovanie zo štátneho rozpočtu z kapitoly MŠVVaŠ SR a z iných kapitol štátneho rozpočtu v roku 2018</t>
  </si>
  <si>
    <t>Štipendiá z vlastných zdrojov podľa § 97 zákona v rokoch 2017 a 2018</t>
  </si>
  <si>
    <t xml:space="preserve">Motivačné štipendiá  v rokoch 2017 a 2018 (v zmysle § 96a  zákona ) </t>
  </si>
  <si>
    <t>Štruktúra účtu 384 - výnosy budúcich období v rokoch 2017 a 2018</t>
  </si>
  <si>
    <t>Výnosy verejnej vysokej školy v roku 2018 v oblasti sociálnej podpory študentov</t>
  </si>
  <si>
    <r>
      <t>Náklady verejnej vysokej školy  v roku 2018</t>
    </r>
    <r>
      <rPr>
        <sz val="12"/>
        <color indexed="10"/>
        <rFont val="Times New Roman"/>
        <family val="1"/>
        <charset val="238"/>
      </rPr>
      <t xml:space="preserve"> </t>
    </r>
    <r>
      <rPr>
        <sz val="12"/>
        <rFont val="Times New Roman"/>
        <family val="1"/>
        <charset val="238"/>
      </rPr>
      <t>v oblasti sociálnej podpory študentov</t>
    </r>
  </si>
  <si>
    <t>Vysvetlivky k tabuľkám výročnej správy o hospodárení verejnej vysokej školy za rok 2018</t>
  </si>
  <si>
    <r>
      <t xml:space="preserve">Ak nie je uvedené inak, všetky údaje o výške finančných prostriedkov  z roku 2017 a 2018 sa uvádzajú </t>
    </r>
    <r>
      <rPr>
        <b/>
        <sz val="12"/>
        <rFont val="Times New Roman"/>
        <family val="1"/>
        <charset val="238"/>
      </rPr>
      <t xml:space="preserve">v eurách </t>
    </r>
    <r>
      <rPr>
        <sz val="12"/>
        <rFont val="Times New Roman"/>
        <family val="1"/>
        <charset val="238"/>
      </rPr>
      <t>s presnosťou na dve desatinné miesta. Dôvodom tohto pravidla je, aby pri sumarizácii nedochádzalo k väčším chybám zo zaokrúhľovania.</t>
    </r>
  </si>
  <si>
    <r>
      <t xml:space="preserve">Tabuľka č. 3 poskytuje informácie o objeme a štruktúre výnosov  verejnej vysokej školy v rokoch 2017 a 2018. Osobitne sa uvedie prehľad o výnosoch v </t>
    </r>
    <r>
      <rPr>
        <b/>
        <u/>
        <sz val="12"/>
        <rFont val="Times New Roman"/>
        <family val="1"/>
        <charset val="238"/>
      </rPr>
      <t>hlavnej</t>
    </r>
    <r>
      <rPr>
        <b/>
        <sz val="12"/>
        <rFont val="Times New Roman"/>
        <family val="1"/>
        <charset val="238"/>
      </rPr>
      <t xml:space="preserve"> činnosti a osobitne prehľad o výnosoch v </t>
    </r>
    <r>
      <rPr>
        <b/>
        <u/>
        <sz val="12"/>
        <rFont val="Times New Roman"/>
        <family val="1"/>
        <charset val="238"/>
      </rPr>
      <t>podnikateľske</t>
    </r>
    <r>
      <rPr>
        <b/>
        <sz val="12"/>
        <rFont val="Times New Roman"/>
        <family val="1"/>
        <charset val="238"/>
      </rPr>
      <t>j  činnosti.</t>
    </r>
  </si>
  <si>
    <t>Údaje vychádzajú z platného analytického členenia účtov na rok 2018. Ak vysoká škola používa na niektoré položky nákladov viac analytických účtov (napr.ak analyticky rozlišuje náklady, ktoré budú refundované príp.refakturované) uvedie sa v príslušnom riadku stav všetkých účtov prislúchajúcich k príslušnej vecnej položke.</t>
  </si>
  <si>
    <r>
      <t>Minimálna výška prídelu do štipendijného fondu v roku 2017 a 2018</t>
    </r>
    <r>
      <rPr>
        <b/>
        <sz val="12"/>
        <color rgb="FFFF0000"/>
        <rFont val="Times New Roman"/>
        <family val="1"/>
        <charset val="238"/>
      </rPr>
      <t xml:space="preserve"> </t>
    </r>
    <r>
      <rPr>
        <b/>
        <sz val="12"/>
        <rFont val="Times New Roman"/>
        <family val="1"/>
        <charset val="238"/>
      </rPr>
      <t>je 20 % príjmov zo školného.</t>
    </r>
  </si>
  <si>
    <r>
      <t>Tabuľka č. 5 poskytuje informácie o objeme a štruktúre nákladov verejnej vysokej školy v rokoch 2017</t>
    </r>
    <r>
      <rPr>
        <b/>
        <sz val="12"/>
        <color indexed="10"/>
        <rFont val="Times New Roman"/>
        <family val="1"/>
        <charset val="238"/>
      </rPr>
      <t xml:space="preserve"> </t>
    </r>
    <r>
      <rPr>
        <b/>
        <sz val="12"/>
        <rFont val="Times New Roman"/>
        <family val="1"/>
        <charset val="238"/>
      </rPr>
      <t xml:space="preserve">a  2018. Osobitne sa uvedie prehľad o nákladoch v </t>
    </r>
    <r>
      <rPr>
        <b/>
        <u/>
        <sz val="12"/>
        <rFont val="Times New Roman"/>
        <family val="1"/>
        <charset val="238"/>
      </rPr>
      <t>hlavnej</t>
    </r>
    <r>
      <rPr>
        <b/>
        <sz val="12"/>
        <rFont val="Times New Roman"/>
        <family val="1"/>
        <charset val="238"/>
      </rPr>
      <t xml:space="preserve"> činnosti a osobitne prehľad o nákladoch v </t>
    </r>
    <r>
      <rPr>
        <b/>
        <u/>
        <sz val="12"/>
        <rFont val="Times New Roman"/>
        <family val="1"/>
        <charset val="238"/>
      </rPr>
      <t>podnikateľske</t>
    </r>
    <r>
      <rPr>
        <b/>
        <sz val="12"/>
        <rFont val="Times New Roman"/>
        <family val="1"/>
        <charset val="238"/>
      </rPr>
      <t xml:space="preserve">j  činnosti. </t>
    </r>
  </si>
  <si>
    <t>Údaje vychádzajú z platného analytického členenia účtov  na rok 2018. Ak vysoká škola používa na niektoré položky nákladov viac analytických účtov (napr.ak analyticky rozlišuje náklady, ktoré budú refundované príp.refakturované) uvedie sa v príslušnom riadku stav všetkých účtov prislúchajúcich k príslušnej vecnej položke (napr.v riadku 15 sa okrem stavu účtu 502 001 uvedie aj stav účtu 502 051) .</t>
  </si>
  <si>
    <r>
      <t>Príspevok na jedno jedlo zo štátneho rozpočtu bol po celý rok  2018</t>
    </r>
    <r>
      <rPr>
        <b/>
        <sz val="12"/>
        <color indexed="8"/>
        <rFont val="Times New Roman"/>
        <family val="1"/>
        <charset val="238"/>
      </rPr>
      <t xml:space="preserve"> vo výške  1 euro. </t>
    </r>
  </si>
  <si>
    <r>
      <t>Uvedie sa objem prijatej kapitálovej dotácie z rozpočtu kapitoly MŠVVaŠ SR a z iných rozpočtových kapitol v roku 2018</t>
    </r>
    <r>
      <rPr>
        <sz val="12"/>
        <color indexed="10"/>
        <rFont val="Times New Roman"/>
        <family val="1"/>
        <charset val="238"/>
      </rPr>
      <t xml:space="preserve"> </t>
    </r>
    <r>
      <rPr>
        <sz val="12"/>
        <color indexed="8"/>
        <rFont val="Times New Roman"/>
        <family val="1"/>
        <charset val="238"/>
      </rPr>
      <t>zo zdroja 111 (kapitálová dotácia, ktorá bola verejnej vysokej škole poukázaná na účet (cash) v sledovanom období,  účet 346002 - strana DAL)</t>
    </r>
  </si>
  <si>
    <t>Tabuľka č. 12 poskytuje informácie o štruktúre a objeme výdavkov, ktoré verejná vysoká škola  použila na obstaranie a technické zhodnotenie dlhodobého majetku v roku 2018.</t>
  </si>
  <si>
    <r>
      <t>Výdavky na obstaranie majetku kryté v priebehu roku 2018</t>
    </r>
    <r>
      <rPr>
        <sz val="12"/>
        <color indexed="10"/>
        <rFont val="Times New Roman"/>
        <family val="1"/>
        <charset val="238"/>
      </rPr>
      <t xml:space="preserve"> </t>
    </r>
    <r>
      <rPr>
        <sz val="12"/>
        <rFont val="Times New Roman"/>
        <family val="1"/>
        <charset val="238"/>
      </rPr>
      <t xml:space="preserve">z úveru. Pri čerpaní týchto prostriedkov uviesť v komentári aj rok získania úveru. </t>
    </r>
  </si>
  <si>
    <t>Tabuľka č. 13 poskytuje informácie o stave a vývoji finančných fondov verejnej vysokej školy v rokoch 2017 a 2018.</t>
  </si>
  <si>
    <r>
      <t>Uvedú sa sumárne stavy ostatných  fondov, ktoré vysoká škola vytvorila za roky 2017</t>
    </r>
    <r>
      <rPr>
        <sz val="12"/>
        <color indexed="10"/>
        <rFont val="Times New Roman"/>
        <family val="1"/>
        <charset val="238"/>
      </rPr>
      <t xml:space="preserve"> </t>
    </r>
    <r>
      <rPr>
        <sz val="12"/>
        <rFont val="Times New Roman"/>
        <family val="1"/>
        <charset val="238"/>
      </rPr>
      <t>a 2018 v zmysle §16a ods. 1 zákona č. 131/2002 Z. z. o vysokých školách v znení neskorších predpisov.</t>
    </r>
  </si>
  <si>
    <t>Tabuľka č. 16 poskytuje informácie o objeme a štruktúre finančných prostriedkov na bankových účtoch verejnej vysokej školy  k 31. 12. 2018 v členení podľa jednotlivých skupín účtov. Celkový objem finančných prostriedkov za všetky účty v Štátnej pokladnici musí byť v súlade s údajmi, ktoré vykazuje Štátna pokladnica za každého klienta ŠP osobitne. V stĺpci C vysoká škola uvedie osobitne, okrem prípadných poznámok, aj čísla všetkých účtov (s názvami) zahrnutých v príslušnom riadku vrátane kódu banky.</t>
  </si>
  <si>
    <r>
      <t>Ak má VVŠ finančné prostriedky zaúčtované na účte 261 - peniaze na ceste, z dôvodu kontroly stavu na bankových účtoch k 31. 12. 2018</t>
    </r>
    <r>
      <rPr>
        <sz val="12"/>
        <color rgb="FFFF0000"/>
        <rFont val="Times New Roman"/>
        <family val="1"/>
        <charset val="238"/>
      </rPr>
      <t xml:space="preserve"> </t>
    </r>
    <r>
      <rPr>
        <sz val="12"/>
        <rFont val="Times New Roman"/>
        <family val="1"/>
        <charset val="238"/>
      </rPr>
      <t xml:space="preserve">na údaje zo súvahy, uvedie ich v tomto riadku. </t>
    </r>
  </si>
  <si>
    <r>
      <t>Tabuľka č. 17 obsahuje informácie o celkovom objeme príjmov z dotácií, poskytnutých verejnej vysokej škole v roku 2018</t>
    </r>
    <r>
      <rPr>
        <b/>
        <sz val="12"/>
        <color indexed="10"/>
        <rFont val="Times New Roman"/>
        <family val="1"/>
        <charset val="238"/>
      </rPr>
      <t xml:space="preserve"> </t>
    </r>
    <r>
      <rPr>
        <b/>
        <sz val="12"/>
        <rFont val="Times New Roman"/>
        <family val="1"/>
        <charset val="238"/>
      </rPr>
      <t xml:space="preserve">z prostriedkov EÚ (štrukturálnych fondov), vrátane spolufinancovania zo štátneho rozpočtu. Osobitne sa sledujú dotácie, poskytnuté z MŠVVaŠ SR a osobitne dotácie z iných kapitol štátneho rozpočtu. </t>
    </r>
  </si>
  <si>
    <t xml:space="preserve">Ak VVŠ obdržala finančné prostriedky aj z inej kapitoly štátneho rozpočtu, uvádzajú sa osobitne. Tieto dotácie sa evidujú na zdrojoch podľa platnej rozpočtovej klasifikácie na rok 2018 a nie sú súčasťou dotácií, vykazovaných v T2_R1.  </t>
  </si>
  <si>
    <t>Uvedie sa objem prijatej kapitálovej dotácie z prostriedkov EÚ vrátane spolufinancovania (účet 346005 – 346008 strana DAL,  napr. zdroje 11S1, 11S2, 11T1, 11T2, (všetky zdroje EŠF na ktorých VVŠ účtuje, aj všetky analytické účty) okrem 11E1, 11E2, 11E3, 11E4 a 121 – viď riadok 13)</t>
  </si>
  <si>
    <t>Uvedie sa objem na obstaranie a technické zhodnotenie dlhodobého majetku z iných zdrojov v danom roku vrátane zostatkov na týchto zdrojoch (patria sem aj prostriedky zo zdroja 11E1, 11E2 - Finančný mechanizmus EHP; 11E3, 11E4 - Nórsky finančný mechanizmus a 121 - Všeobecná pokladničná správa vrátane ich zostatkov z predchádzajúcich rokov)</t>
  </si>
  <si>
    <r>
      <t>Uvedie sa zostatok kapitálovej dotácie na obstaranie a technické zhodnotenie dlhodobého majetku (nevyčerpané finančné  prostriedky k 31. 12. 2017</t>
    </r>
    <r>
      <rPr>
        <sz val="12"/>
        <color indexed="10"/>
        <rFont val="Times New Roman"/>
        <family val="1"/>
        <charset val="238"/>
      </rPr>
      <t xml:space="preserve"> </t>
    </r>
    <r>
      <rPr>
        <sz val="12"/>
        <color indexed="8"/>
        <rFont val="Times New Roman"/>
        <family val="1"/>
        <charset val="238"/>
      </rPr>
      <t>(stĺpec SA v R11), resp. k 31. 12. 2018 (stĺpec SB v R11) na zdrojoch 131x, 13S1, 13S2, 13T1,13T2.....(zostatky zo ŠR aj zo ŠF)</t>
    </r>
  </si>
  <si>
    <t>Bežná a kapitálová dotácia je kontrolovaná na Zmluvu o poskytnutí  dotácií  zo štátneho rozpočtu prostredníctvom kapitoly MŠVVaŠ (ďalej len "dotačná zmluva") a jej dodatkov na rok 2018 na  programe  077.</t>
  </si>
  <si>
    <r>
      <t xml:space="preserve">Uvedie sa dotácia z </t>
    </r>
    <r>
      <rPr>
        <b/>
        <sz val="12"/>
        <rFont val="Times New Roman"/>
        <family val="1"/>
        <charset val="238"/>
      </rPr>
      <t xml:space="preserve">Úradu vlády SR (na R3) </t>
    </r>
    <r>
      <rPr>
        <sz val="12"/>
        <rFont val="Times New Roman"/>
        <family val="1"/>
        <charset val="238"/>
      </rPr>
      <t xml:space="preserve">, poskytnutá na riešenie projektov v rámci </t>
    </r>
    <r>
      <rPr>
        <b/>
        <sz val="12"/>
        <rFont val="Times New Roman"/>
        <family val="1"/>
        <charset val="238"/>
      </rPr>
      <t>Finančného mechanizmu EHP</t>
    </r>
    <r>
      <rPr>
        <sz val="12"/>
        <rFont val="Times New Roman"/>
        <family val="1"/>
        <charset val="238"/>
      </rPr>
      <t xml:space="preserve"> a </t>
    </r>
    <r>
      <rPr>
        <b/>
        <sz val="12"/>
        <rFont val="Times New Roman"/>
        <family val="1"/>
        <charset val="238"/>
      </rPr>
      <t>Nórskeho finančného mechanizmu</t>
    </r>
    <r>
      <rPr>
        <sz val="12"/>
        <rFont val="Times New Roman"/>
        <family val="1"/>
        <charset val="238"/>
      </rPr>
      <t>. Údaje budú kontrolované na hodnoty z výkazníctva - bežné a kapitálové výdavky evidované na zdrojoch 11E1, 11E2, 11E3, 11E4 a 121.</t>
    </r>
  </si>
  <si>
    <r>
      <t>Údaje v riadkoch R1:R6, R7, R9, R13, R14, R16, R17  sú kontrolované s údajmi v štatistickom výkaze Škol (MŠ SR) 2-04 za rok 2018</t>
    </r>
    <r>
      <rPr>
        <sz val="12"/>
        <color indexed="10"/>
        <rFont val="Times New Roman"/>
        <family val="1"/>
        <charset val="238"/>
      </rPr>
      <t>.</t>
    </r>
    <r>
      <rPr>
        <sz val="12"/>
        <rFont val="Times New Roman"/>
        <family val="1"/>
        <charset val="238"/>
      </rPr>
      <t xml:space="preserve"> 
Údaje v riadkoch 15a ... (špecifiká) sú kontrolované na rozpis dotácie v roku 2018.</t>
    </r>
    <r>
      <rPr>
        <b/>
        <sz val="12"/>
        <color indexed="12"/>
        <rFont val="Times New Roman"/>
        <family val="1"/>
        <charset val="238"/>
      </rPr>
      <t xml:space="preserve"> </t>
    </r>
    <r>
      <rPr>
        <u/>
        <sz val="12"/>
        <rFont val="Times New Roman"/>
        <family val="1"/>
        <charset val="238"/>
      </rPr>
      <t>Rozdiel medzi údajom v T6_R18_SH a údajmi v T5_R56_SC+SD (Mzdy) je potrebné vyčísliť a s komentárom uviesť v poznámke pod tabuľkou T6.</t>
    </r>
  </si>
  <si>
    <t>Údaje  sú kontrolované na  dotačné zmluvy a na účelovú dotáciu na rok 2017, 2018. Za rok 2018 na T1_R12_SA.
Údaje v T8_R1_SC by sa mali rovnať údajom z CRŠ kód 1.</t>
  </si>
  <si>
    <t>T1 = dotačná zmluva na 2018</t>
  </si>
  <si>
    <t xml:space="preserve"> T7_R1_SC = T5_R77_(SC +SD),
</t>
  </si>
  <si>
    <t>T8_R5_SA (SC) = dotačná zmluva na rok 2017 (2018), prvok 077 15 01 - účelové prostriedky na sociálne štipendiá</t>
  </si>
  <si>
    <t>T8_R5_SC= T1_R12_SA
T8_R4_SC = zostatok k 31.12.2017
T8_R6_SA = T8_R4_SC 
T8_R1_SA (SC)  ≤ T13_R11_SE (SF)</t>
  </si>
  <si>
    <t>Údaj v T8_R4_SA predstavuje zostatok nevyčerpanej dotácie z predchádzajúceho roka, t. j. k 31. 12. 2017.  
Údaj v T8_R6_SA (SC) predstavuje zostatok nevyčerpanej dotácie k 31. 12. príslušného roka (2017, resp. 2018) a ich hodnoty sa vypočítajú z ostatných uvedených údajov. Zostatok nevyčerpanej dotácie k 31. 12. 2017 je totožný  s údajmi vykazovanými v tabuľke T8 výročnej správy za rok 2017.</t>
  </si>
  <si>
    <t>T9_R1 = štatistické výkazy MŠVVaŠ SR 2017 (2018)</t>
  </si>
  <si>
    <r>
      <t xml:space="preserve">Údaje o </t>
    </r>
    <r>
      <rPr>
        <b/>
        <sz val="12"/>
        <rFont val="Times New Roman"/>
        <family val="1"/>
        <charset val="238"/>
      </rPr>
      <t>projektovanej lôžkovej kapacite</t>
    </r>
    <r>
      <rPr>
        <sz val="12"/>
        <rFont val="Times New Roman"/>
        <family val="1"/>
        <charset val="238"/>
      </rPr>
      <t xml:space="preserve"> v T9_R1 sa kontrolujú na štatistické výkazy MŠVVaŠ SR  (posielané na CVTI SR) 2017, 2018.</t>
    </r>
  </si>
  <si>
    <t xml:space="preserve">T9_R6_SA (SB) = dotačná zmluva 2017 (2018) - účelové prostriedky na študentské domovy (vrátane dotácie na valorizáciu miezd ŠJ) </t>
  </si>
  <si>
    <t>T10_R7_SA (SB) = dotačná zmluva 2017 (2018)_účelová dotácia na študentské jedálne</t>
  </si>
  <si>
    <t>Údaje v R7_SA (SB) sú kontrolované na  dotačné zmluvy a na účelovú dotáciu na rok 2017, 2018.</t>
  </si>
  <si>
    <t>T10_R13 = štatistické výkazy MŠVVaŠ SR 2017 (2018)</t>
  </si>
  <si>
    <r>
      <t xml:space="preserve">Údaje v T11_R2 - tvorba fondu reprodukcie za roky 2017 a 2018 sa musia rovnať údajom v T13_R2_SC (SD). 
</t>
    </r>
    <r>
      <rPr>
        <strike/>
        <sz val="12"/>
        <rFont val="Times New Roman"/>
        <family val="1"/>
        <charset val="238"/>
      </rPr>
      <t/>
    </r>
  </si>
  <si>
    <r>
      <t>Stavy fondov k 1.1. a k 31.12.2018</t>
    </r>
    <r>
      <rPr>
        <sz val="12"/>
        <color indexed="10"/>
        <rFont val="Times New Roman"/>
        <family val="1"/>
        <charset val="238"/>
      </rPr>
      <t xml:space="preserve"> </t>
    </r>
    <r>
      <rPr>
        <sz val="12"/>
        <rFont val="Times New Roman"/>
        <family val="1"/>
        <charset val="238"/>
      </rPr>
      <t xml:space="preserve">za </t>
    </r>
    <r>
      <rPr>
        <b/>
        <sz val="12"/>
        <rFont val="Times New Roman"/>
        <family val="1"/>
        <charset val="238"/>
      </rPr>
      <t>všetky fondy spolu</t>
    </r>
    <r>
      <rPr>
        <sz val="12"/>
        <rFont val="Times New Roman"/>
        <family val="1"/>
        <charset val="238"/>
      </rPr>
      <t xml:space="preserve"> sa kontrolujú na výkazníctvo, súvaha - časť Pasíva, riadky 064 + 065 + 069 +</t>
    </r>
    <r>
      <rPr>
        <sz val="12"/>
        <color theme="1"/>
        <rFont val="Times New Roman"/>
        <family val="1"/>
        <charset val="238"/>
      </rPr>
      <t xml:space="preserve"> 070 +</t>
    </r>
    <r>
      <rPr>
        <sz val="12"/>
        <color indexed="10"/>
        <rFont val="Times New Roman"/>
        <family val="1"/>
        <charset val="238"/>
      </rPr>
      <t xml:space="preserve"> </t>
    </r>
    <r>
      <rPr>
        <sz val="12"/>
        <rFont val="Times New Roman"/>
        <family val="1"/>
        <charset val="238"/>
      </rPr>
      <t>071 "netto" 
Stavy fondov k 1.1.sa rovnajú stavom fondov k 31.12. predchádzajúceho roka.</t>
    </r>
  </si>
  <si>
    <t>Tvorba fondu reprodukcie z odpisov v roku 2018 sa rovná odpisom ostatného DN a HM za rok 2016 (T5_R86_SC+SD)</t>
  </si>
  <si>
    <r>
      <t>Globálna hodnota na bankových účtoch z R18 sa kontroluje na Súvahu, časť Aktíva, r. 053.
Ak nie je údaj v R2 (dotačný účet) k 31. 12. 2018</t>
    </r>
    <r>
      <rPr>
        <sz val="12"/>
        <color indexed="10"/>
        <rFont val="Times New Roman"/>
        <family val="1"/>
        <charset val="238"/>
      </rPr>
      <t xml:space="preserve"> </t>
    </r>
    <r>
      <rPr>
        <b/>
        <u/>
        <sz val="12"/>
        <rFont val="Times New Roman"/>
        <family val="1"/>
        <charset val="238"/>
      </rPr>
      <t>vynulovaný,  je potrebné doplniť vysvetlenie v stĺpci C.</t>
    </r>
  </si>
  <si>
    <t xml:space="preserve">Údaje v T17 sú kontrolované na hodnoty z výkazníctva, finančné prostriedky z EÚ (vrátane spolufinancovania zo štátneho rozpočtu), zabezpečované prostredníctvom MŠVVaŠ SR v roku 2018. </t>
  </si>
  <si>
    <t>Údaje v T18_R1 sú kontrolované na  rozpis bežnej a kapitálovej dotácie na programe 06K v roku 2018 poskytnuté vysokým školám mimo "dotačnej zmluvy" prostredníctvom  APVV resp. sekcie vedy a techniky.
Údaje v T18_R7 a R8 sú kontrolované na rozpis bežnej dotácie na podrograme 05T 08 a prvku 021 02 03 v roku 2018, poskytnuté vysokým školám mimo "dotačnej zmluvy" prostredníctvom sekcie medzinárodnej spolupráce.</t>
  </si>
  <si>
    <t xml:space="preserve">T20_R2 = dotačná zmluva 2017 (2018)_účelová dotácia na motivačné štipendiá
</t>
  </si>
  <si>
    <t xml:space="preserve">T21_R1_SF  = výkazníctvo 2017 súvaha, časť pasíva, riadok 103, predchádzajúce účtovné obdobie
T21_R1_SL = výkazníctvo 2018, súvaha, časť pasíva, riadok 103, bežné účtovné obdobie </t>
  </si>
  <si>
    <t xml:space="preserve">Celková hodnota účtu 384 za rok 2017 a 2018, uvedená v T21_SF a SL je kontrolovaná na výkaz Súvaha, časť Pasíva, r.103. 
Štruktúru účtu žiadame uviesť v členení na zvyšok prijatej kapitálovej dotácie zo štátneho rozpočtu a z prostriedkov EÚ (analytický účet 384.11), nevyčerpanú bežnú dotáciu na aktivity budúcich odbobí (384.12) a prostriedky zo zahraničných projektov na budúce aktivity (384.13). 
Ak sú na tomto účte zaúčtované aj iné výnosy, žiadame ich osobitne uviesť v SD (2017), resp. SI (2018). 
Údaje za rok 2017 musia byť totožné s údajmi, ktoré VVŠ predložili k výsledkom hospodárenia VVŠ za rok 2017. </t>
  </si>
  <si>
    <r>
      <t>V stĺpci S</t>
    </r>
    <r>
      <rPr>
        <sz val="12"/>
        <color indexed="8"/>
        <rFont val="Times New Roman"/>
        <family val="1"/>
        <charset val="238"/>
      </rPr>
      <t>G</t>
    </r>
    <r>
      <rPr>
        <sz val="12"/>
        <rFont val="Times New Roman"/>
        <family val="1"/>
        <charset val="238"/>
      </rPr>
      <t xml:space="preserve"> sa zvyšok prijatej kapitálovej dotácie, používanej na kompenzáciu odpisov za rok 2017  rovná súčtu zvyšku prijatej kapitálovej dotácie na kompenzáciu odpisov z roku 2017 (stĺpec SA) a výšky kapitálovej dotácie (2018) z </t>
    </r>
    <r>
      <rPr>
        <sz val="12"/>
        <color indexed="8"/>
        <rFont val="Times New Roman"/>
        <family val="1"/>
        <charset val="238"/>
      </rPr>
      <t xml:space="preserve">T11_R10_SB, zníženému o odpisy, vykazované v T5_R85_SC. </t>
    </r>
  </si>
  <si>
    <r>
      <t xml:space="preserve">T22_R58_SA=T4_R15_SA
T22_R57_SB= T4_R15_SB
</t>
    </r>
    <r>
      <rPr>
        <sz val="11"/>
        <rFont val="Times New Roman"/>
        <family val="1"/>
        <charset val="238"/>
      </rPr>
      <t>T22R_R64_SA_(SB)= T19_R1_SA_(SC)</t>
    </r>
  </si>
  <si>
    <r>
      <t>Tabuľka č. 1: Príjmy z dotácií verejnej vysokej škole zo štátneho rozpočtu z kapitoly MŠVVaŠ SR
 poskytnuté na základe Zmluvy o poskytnutí dotácie zo štátneho rozpočtu prostredníctvom rozpočtu Ministerstva školstva, vedy, výskumu a športu Slovenskej republiky na rok 2018</t>
    </r>
    <r>
      <rPr>
        <b/>
        <sz val="14"/>
        <color rgb="FFFF0000"/>
        <rFont val="Times New Roman"/>
        <family val="1"/>
        <charset val="238"/>
      </rPr>
      <t xml:space="preserve">  </t>
    </r>
    <r>
      <rPr>
        <b/>
        <sz val="14"/>
        <rFont val="Times New Roman"/>
        <family val="1"/>
      </rPr>
      <t xml:space="preserve">na programe 077 </t>
    </r>
  </si>
  <si>
    <r>
      <t>Tabuľka č. 2: Príjmy verejnej vysokej školy v roku 2018</t>
    </r>
    <r>
      <rPr>
        <b/>
        <sz val="14"/>
        <color rgb="FFFF0000"/>
        <rFont val="Times New Roman"/>
        <family val="1"/>
        <charset val="238"/>
      </rPr>
      <t xml:space="preserve"> </t>
    </r>
    <r>
      <rPr>
        <b/>
        <sz val="14"/>
        <rFont val="Times New Roman"/>
        <family val="1"/>
        <charset val="238"/>
      </rPr>
      <t>majúce charakter dotácie okrem príjmov z dotácií 
 z  kapitoly MŠVVaŠ SR a okrem  prostriedkov EÚ  (štrukturálnych  fondov)</t>
    </r>
  </si>
  <si>
    <t>Tabuľka č. 3: Výnosy verejnej vysokej školy v rokoch 2017 a 2018</t>
  </si>
  <si>
    <t>Rozdiel 2018-2017</t>
  </si>
  <si>
    <r>
      <t>Tabuľka č. 4: Výnosy verejnej vysokej školy zo školného a z poplatkov spojených so štúdiom  
v rokoch 2017</t>
    </r>
    <r>
      <rPr>
        <b/>
        <sz val="14"/>
        <color rgb="FFFF0000"/>
        <rFont val="Times New Roman"/>
        <family val="1"/>
        <charset val="238"/>
      </rPr>
      <t xml:space="preserve"> </t>
    </r>
    <r>
      <rPr>
        <b/>
        <sz val="14"/>
        <rFont val="Times New Roman"/>
        <family val="1"/>
        <charset val="238"/>
      </rPr>
      <t>a 2018</t>
    </r>
    <r>
      <rPr>
        <b/>
        <sz val="14"/>
        <color rgb="FFFF0000"/>
        <rFont val="Times New Roman"/>
        <family val="1"/>
        <charset val="238"/>
      </rPr>
      <t xml:space="preserve"> </t>
    </r>
  </si>
  <si>
    <t>Tabuľka č. 5: Náklady verejnej vysokej školy v rokoch 2017 a 2018</t>
  </si>
  <si>
    <t>Tabuľka č. 6: Zamestnanci a náklady na mzdy verejnej vysokej školy v roku 2018</t>
  </si>
  <si>
    <t>Priemerný evidenčný prepočítaný počet zamestnancov za rok 2018</t>
  </si>
  <si>
    <t>Tabuľka č. 6a: Zamestnanci a náklady na mzdy verejnej vysokej školy v roku 2018   -   len  ženy  a výpočet priemerného platu mužov</t>
  </si>
  <si>
    <r>
      <t xml:space="preserve">Priemerný evidenčný prepočítaný počet </t>
    </r>
    <r>
      <rPr>
        <b/>
        <sz val="12"/>
        <rFont val="Times New Roman"/>
        <family val="1"/>
        <charset val="238"/>
      </rPr>
      <t>žien</t>
    </r>
    <r>
      <rPr>
        <b/>
        <sz val="12"/>
        <rFont val="Times New Roman"/>
        <family val="1"/>
      </rPr>
      <t xml:space="preserve"> za rok 2018</t>
    </r>
  </si>
  <si>
    <t>Tabuľka č. 8: Údaje o systéme sociálnej podpory - časť  sociálne štipendiá  (§ 96 zákona) 
za roky 2017 a 2018</t>
  </si>
  <si>
    <r>
      <t>Tabuľka č. 9: Údaje o systéme sociálnej podpory  - časť výnosy a náklady</t>
    </r>
    <r>
      <rPr>
        <b/>
        <vertAlign val="superscript"/>
        <sz val="14"/>
        <rFont val="Times New Roman"/>
        <family val="1"/>
        <charset val="238"/>
      </rPr>
      <t>1)</t>
    </r>
    <r>
      <rPr>
        <b/>
        <sz val="14"/>
        <rFont val="Times New Roman"/>
        <family val="1"/>
      </rPr>
      <t xml:space="preserve"> študentských domovov 
(bez zmluvných zariadení) za roky 2017 a 2018</t>
    </r>
  </si>
  <si>
    <r>
      <t>Tabuľka č. 10: Údaje o systéme sociálnej podpory  - časť výnosy a náklady</t>
    </r>
    <r>
      <rPr>
        <b/>
        <vertAlign val="superscript"/>
        <sz val="14"/>
        <rFont val="Times New Roman"/>
        <family val="1"/>
      </rPr>
      <t>1)</t>
    </r>
    <r>
      <rPr>
        <b/>
        <sz val="14"/>
        <rFont val="Times New Roman"/>
        <family val="1"/>
      </rPr>
      <t xml:space="preserve"> študentských jedální 
za roky 2017 a 2018 </t>
    </r>
  </si>
  <si>
    <t>Tabuľka č. 12: Výdavky verejnej vysokej školy na obstaranie a technické zhodnotenie dlhodobého majetku v roku 2018</t>
  </si>
  <si>
    <t>Čerpanie kapitálovej dotácie v roku 2018
zo štátneho rozpočtu</t>
  </si>
  <si>
    <r>
      <t xml:space="preserve">Čerpanie kapitálovej dotácie v roku 2018
</t>
    </r>
    <r>
      <rPr>
        <b/>
        <sz val="11"/>
        <color indexed="8"/>
        <rFont val="Times New Roman"/>
        <family val="1"/>
      </rPr>
      <t>z prostriedkov EÚ (štrukturálnych fondov)</t>
    </r>
  </si>
  <si>
    <t xml:space="preserve">Čerpanie bežnej dotácie v roku 2018 prostredníctvom fondu reprodukcie </t>
  </si>
  <si>
    <t>Tabuľka č. 13: Stav a vývoj finančných fondov verejnej vysokej školy v rokoch 2017 a 2018</t>
  </si>
  <si>
    <t>Tabuľka č. 16: Štruktúra a stav finančných prostriedkov na bankových účtoch verejnej vysokej školy
   k 31. decembru 2018</t>
  </si>
  <si>
    <t>Stav účtu k 31.12.2018</t>
  </si>
  <si>
    <t>Tabuľka č. 17: Príjmy verejnej vysokej školy z prostriedkov EÚ a z prostriedkov na ich spolufinancovanie 
zo štátneho rozpočtu z kapitoly MŠVVaŠ SR a z iných kapitol štátneho rozpočtu v roku 2018</t>
  </si>
  <si>
    <r>
      <t>Tabuľka č. 18: Príjmy z dotácií verejnej vysokej škole zo štátneho rozpočtu z kapitoly MŠVVaŠ SR 
poskytnuté mimo programu 077 a mimo príjmov z prostriedkov EÚ (zo štrukturálnych fondov) v roku 2018</t>
    </r>
    <r>
      <rPr>
        <sz val="14"/>
        <color rgb="FFFF0000"/>
        <rFont val="Times New Roman"/>
        <family val="1"/>
        <charset val="238"/>
      </rPr>
      <t xml:space="preserve"> </t>
    </r>
    <r>
      <rPr>
        <sz val="14"/>
        <rFont val="Times New Roman"/>
        <family val="1"/>
      </rPr>
      <t xml:space="preserve">
</t>
    </r>
  </si>
  <si>
    <t xml:space="preserve">Tabuľka č. 19: Štipendiá z vlastných zdrojov podľa § 97 zákona v rokoch 2017 a 2018 </t>
  </si>
  <si>
    <t xml:space="preserve">Tabuľka č. 20: Motivačné štipendiá  v rokoch 2017 a 2018 (v zmysle § 96a zákona )  </t>
  </si>
  <si>
    <r>
      <t xml:space="preserve">Tabuľka č. 21: Štruktúra účtu 384 </t>
    </r>
    <r>
      <rPr>
        <b/>
        <i/>
        <sz val="14"/>
        <rFont val="Times New Roman"/>
        <family val="1"/>
        <charset val="238"/>
      </rPr>
      <t xml:space="preserve">- </t>
    </r>
    <r>
      <rPr>
        <b/>
        <sz val="14"/>
        <rFont val="Times New Roman"/>
        <family val="1"/>
        <charset val="238"/>
      </rPr>
      <t>výnosy budúcich období</t>
    </r>
    <r>
      <rPr>
        <b/>
        <i/>
        <sz val="14"/>
        <rFont val="Times New Roman"/>
        <family val="1"/>
        <charset val="238"/>
      </rPr>
      <t xml:space="preserve"> </t>
    </r>
    <r>
      <rPr>
        <b/>
        <sz val="14"/>
        <rFont val="Times New Roman"/>
        <family val="1"/>
        <charset val="238"/>
      </rPr>
      <t>v rokoch 2017 a 2018</t>
    </r>
    <r>
      <rPr>
        <b/>
        <sz val="14"/>
        <color rgb="FFFF0000"/>
        <rFont val="Times New Roman"/>
        <family val="1"/>
        <charset val="238"/>
      </rPr>
      <t xml:space="preserve"> </t>
    </r>
  </si>
  <si>
    <t>Stav k 31. 12. 2018</t>
  </si>
  <si>
    <t xml:space="preserve">Tabuľka č. 22: Výnosy verejnej vysokej školy v roku 2018 v oblasti sociálnej podpory študentov </t>
  </si>
  <si>
    <t>Výnosy
v hlavnej činnosti
2017</t>
  </si>
  <si>
    <r>
      <t>Výnosy
hlavnej činnosti
2018</t>
    </r>
    <r>
      <rPr>
        <sz val="12"/>
        <color indexed="10"/>
        <rFont val="Times New Roman"/>
        <family val="1"/>
        <charset val="238"/>
      </rPr>
      <t xml:space="preserve"> </t>
    </r>
  </si>
  <si>
    <t xml:space="preserve">Tabuľka č .23:  Náklady verejnej vysokej školy  v roku 2018 v oblasti sociálnej podpory študentov </t>
  </si>
  <si>
    <t>Náklady
hlavnej činnosti
2018</t>
  </si>
  <si>
    <r>
      <t>Rozdiel 2018-2017</t>
    </r>
    <r>
      <rPr>
        <sz val="12"/>
        <color indexed="10"/>
        <rFont val="Times New Roman"/>
        <family val="1"/>
        <charset val="238"/>
      </rPr>
      <t xml:space="preserve"> </t>
    </r>
  </si>
  <si>
    <r>
      <t>Zmeny tabuliek výročnej správy o hospodárení za rok 2018</t>
    </r>
    <r>
      <rPr>
        <b/>
        <sz val="14"/>
        <color indexed="10"/>
        <rFont val="Times New Roman"/>
        <family val="1"/>
        <charset val="238"/>
      </rPr>
      <t xml:space="preserve"> </t>
    </r>
    <r>
      <rPr>
        <b/>
        <sz val="14"/>
        <rFont val="Times New Roman"/>
        <family val="1"/>
        <charset val="238"/>
      </rPr>
      <t>v porovnaní s rokom 2017</t>
    </r>
  </si>
  <si>
    <t xml:space="preserve">príjmy verejnej vysokej školy  v roku 2018 majúce charakter dotácie </t>
  </si>
  <si>
    <r>
      <t>výnosy verejnej vysokej školy v roku 2018</t>
    </r>
    <r>
      <rPr>
        <sz val="12"/>
        <color rgb="FFFF0000"/>
        <rFont val="Times New Roman"/>
        <family val="1"/>
        <charset val="238"/>
      </rPr>
      <t xml:space="preserve"> </t>
    </r>
    <r>
      <rPr>
        <sz val="12"/>
        <rFont val="Times New Roman"/>
        <family val="1"/>
        <charset val="238"/>
      </rPr>
      <t>v oblasti sociálnej podpory študentov</t>
    </r>
  </si>
  <si>
    <r>
      <t>náklady verejnej vysokej školy  v roku 2018</t>
    </r>
    <r>
      <rPr>
        <sz val="12"/>
        <color rgb="FFFF0000"/>
        <rFont val="Times New Roman"/>
        <family val="1"/>
        <charset val="238"/>
      </rPr>
      <t xml:space="preserve"> </t>
    </r>
    <r>
      <rPr>
        <sz val="12"/>
        <rFont val="Times New Roman"/>
        <family val="1"/>
        <charset val="238"/>
      </rPr>
      <t>v oblasti sociálnej podpory študentov</t>
    </r>
  </si>
  <si>
    <t>V prípade, že ešte niektorá VVŠ vypláca doktorandské štipendiá pozadu (ako "mzdy zamestancom"), výška nákladov vykazovaná k 31.12.2018 zohľadňuje aj úhradu štipendií doktorandov, vyplatených v januári  2019 za december 2018</t>
  </si>
  <si>
    <r>
      <t xml:space="preserve"> - cudzinci podľa prechodných ustanovení </t>
    </r>
    <r>
      <rPr>
        <vertAlign val="superscript"/>
        <sz val="12"/>
        <rFont val="Times New Roman"/>
        <family val="1"/>
      </rPr>
      <t>1)</t>
    </r>
  </si>
  <si>
    <r>
      <t>Výnosy z poplatkov spojených so štúdiom</t>
    </r>
    <r>
      <rPr>
        <sz val="12"/>
        <rFont val="Times New Roman"/>
        <family val="1"/>
      </rPr>
      <t xml:space="preserve"> [SUM (R8:R13)]</t>
    </r>
  </si>
  <si>
    <r>
      <t>- fondu reprodukcie (účet 656 400)</t>
    </r>
    <r>
      <rPr>
        <vertAlign val="superscript"/>
        <sz val="12"/>
        <rFont val="Times New Roman"/>
        <family val="1"/>
        <charset val="238"/>
      </rPr>
      <t xml:space="preserve"> 2)</t>
    </r>
  </si>
  <si>
    <t xml:space="preserve">1) V R50-54 sa uvedú výnosy účtované v súvislosti s použitím  príslušného fondu.  </t>
  </si>
  <si>
    <r>
      <t>V stĺpci SH</t>
    </r>
    <r>
      <rPr>
        <sz val="12"/>
        <color indexed="10"/>
        <rFont val="Times New Roman"/>
        <family val="1"/>
        <charset val="238"/>
      </rPr>
      <t xml:space="preserve"> </t>
    </r>
    <r>
      <rPr>
        <sz val="12"/>
        <rFont val="Times New Roman"/>
        <family val="1"/>
        <charset val="238"/>
      </rPr>
      <t>sa zvyšok prijatej kapitálovej dotácie, používanej na kompenzáciu odpisov za rok 2018  rovná súčtu zvyšku prijatej kapitálovej dotácie na kompenzáciu odpisov z roku 2017</t>
    </r>
    <r>
      <rPr>
        <sz val="12"/>
        <color indexed="10"/>
        <rFont val="Times New Roman"/>
        <family val="1"/>
        <charset val="238"/>
      </rPr>
      <t xml:space="preserve"> </t>
    </r>
    <r>
      <rPr>
        <sz val="12"/>
        <rFont val="Times New Roman"/>
        <family val="1"/>
        <charset val="238"/>
      </rPr>
      <t xml:space="preserve">(stĺpec SB) a výšky kapitálovej dotácie (2018) z </t>
    </r>
    <r>
      <rPr>
        <sz val="12"/>
        <color indexed="8"/>
        <rFont val="Times New Roman"/>
        <family val="1"/>
        <charset val="238"/>
      </rPr>
      <t xml:space="preserve">T11_R10a_SB, zníženému o odpisy, vykazované v T5_R86a_SC. </t>
    </r>
  </si>
  <si>
    <r>
      <t xml:space="preserve">  - poskytované mesačne </t>
    </r>
    <r>
      <rPr>
        <vertAlign val="superscript"/>
        <sz val="12"/>
        <color rgb="FFFF0000"/>
        <rFont val="Times New Roman"/>
        <family val="1"/>
        <charset val="238"/>
      </rPr>
      <t>1)</t>
    </r>
  </si>
  <si>
    <t>Súvzťažnostimedzi tabuľkami výročnej správy o hospodárení verejnej vysokej školy za rok 2018</t>
  </si>
  <si>
    <t>- iné nezaradené</t>
  </si>
  <si>
    <t>z iných zdrojov
 kód 13</t>
  </si>
  <si>
    <t>Náklady na štipendiá interných doktorandov spolu</t>
  </si>
  <si>
    <t>Počet osobomesiacov interných doktorandov spolu za 2018</t>
  </si>
  <si>
    <t xml:space="preserve">Kategória zamestnancov - žien
</t>
  </si>
  <si>
    <t>kvartil q2 50%
medián *)</t>
  </si>
  <si>
    <r>
      <t>Ostatné náklady (účtová skupina 54)</t>
    </r>
    <r>
      <rPr>
        <sz val="12"/>
        <color theme="1"/>
        <rFont val="Times New Roman"/>
        <family val="1"/>
      </rPr>
      <t xml:space="preserve"> [R75+ R76]</t>
    </r>
  </si>
  <si>
    <r>
      <t xml:space="preserve">Odpisy, predaný majetok a opravné položky (účtová skupina 55: 551 až 558) </t>
    </r>
    <r>
      <rPr>
        <sz val="12"/>
        <color theme="1"/>
        <rFont val="Times New Roman"/>
        <family val="1"/>
      </rPr>
      <t>[SUM(R85:R92)]</t>
    </r>
  </si>
  <si>
    <r>
      <t>Spotreba materiálu (účet 501)</t>
    </r>
    <r>
      <rPr>
        <sz val="12"/>
        <color theme="1"/>
        <rFont val="Times New Roman"/>
        <family val="1"/>
      </rPr>
      <t xml:space="preserve"> [SUM(R2:R13)]</t>
    </r>
  </si>
  <si>
    <r>
      <t>Spotreba energie (účet 502)</t>
    </r>
    <r>
      <rPr>
        <sz val="12"/>
        <color theme="1"/>
        <rFont val="Times New Roman"/>
        <family val="1"/>
      </rPr>
      <t xml:space="preserve"> [SUM(R15:R20)]</t>
    </r>
  </si>
  <si>
    <r>
      <t>Predaný tovar (účet 504)</t>
    </r>
    <r>
      <rPr>
        <sz val="12"/>
        <color theme="1"/>
        <rFont val="Times New Roman"/>
        <family val="1"/>
      </rPr>
      <t xml:space="preserve"> [SUM(R23:R26)]</t>
    </r>
  </si>
  <si>
    <r>
      <t>Opravy a udržiavanie (účet 511)</t>
    </r>
    <r>
      <rPr>
        <sz val="12"/>
        <color theme="1"/>
        <rFont val="Times New Roman"/>
        <family val="1"/>
      </rPr>
      <t xml:space="preserve"> [SUM(R28:R34)]</t>
    </r>
  </si>
  <si>
    <r>
      <t>Cestovné (účet 512)</t>
    </r>
    <r>
      <rPr>
        <sz val="12"/>
        <color theme="1"/>
        <rFont val="Times New Roman"/>
        <family val="1"/>
      </rPr>
      <t xml:space="preserve"> [SUM(R36:R37)]</t>
    </r>
  </si>
  <si>
    <r>
      <t>Ostatné služby (účet 518)</t>
    </r>
    <r>
      <rPr>
        <sz val="12"/>
        <color theme="1"/>
        <rFont val="Times New Roman"/>
        <family val="1"/>
      </rPr>
      <t xml:space="preserve"> [SUM(R40:R54)]   </t>
    </r>
  </si>
  <si>
    <r>
      <t>Mzdové náklady (účet 521)</t>
    </r>
    <r>
      <rPr>
        <sz val="12"/>
        <color theme="1"/>
        <rFont val="Times New Roman"/>
        <family val="1"/>
      </rPr>
      <t xml:space="preserve">  [SUM(R56:R57)]</t>
    </r>
  </si>
  <si>
    <t xml:space="preserve"> - MZDY (účty 521 001-008, 521 012, 521 013, 581 003)</t>
  </si>
  <si>
    <r>
      <t xml:space="preserve"> - OON </t>
    </r>
    <r>
      <rPr>
        <sz val="12"/>
        <color theme="1"/>
        <rFont val="Times New Roman"/>
        <family val="1"/>
      </rPr>
      <t>[SUM(R58:R60)]</t>
    </r>
  </si>
  <si>
    <r>
      <t xml:space="preserve">Zákonné sociálne náklady (účet 527) </t>
    </r>
    <r>
      <rPr>
        <sz val="12"/>
        <color theme="1"/>
        <rFont val="Times New Roman"/>
        <family val="1"/>
      </rPr>
      <t>[SUM(R64:R69)]</t>
    </r>
  </si>
  <si>
    <r>
      <t xml:space="preserve">Spolu </t>
    </r>
    <r>
      <rPr>
        <sz val="12"/>
        <color theme="1"/>
        <rFont val="Times New Roman"/>
        <family val="1"/>
      </rPr>
      <t>[R1+R14+R21+R22+R27+R35+R38+R39+R55+SUM (R61:R63) +SUM (R70:R74)+R84+R93+R94]</t>
    </r>
  </si>
  <si>
    <r>
      <t>Príjmy z dotácií verejnej vysokej škole zo štátneho rozpočtu z kapitoly MŠVVaŠ SR poskytnuté mimo programu 077 a mimo príjmov z prostriedkov EÚ (zo štrukturálnych fondov) v roku 2018</t>
    </r>
    <r>
      <rPr>
        <sz val="12"/>
        <color rgb="FF00B050"/>
        <rFont val="Times New Roman"/>
        <family val="1"/>
        <charset val="238"/>
      </rPr>
      <t xml:space="preserve"> </t>
    </r>
  </si>
  <si>
    <r>
      <t>V stĺpcoch A, B, C uvedie vysoká škola priemerný evidenčný prepočítaný počet zamestnancov za rok 2018</t>
    </r>
    <r>
      <rPr>
        <sz val="12"/>
        <color indexed="10"/>
        <rFont val="Times New Roman"/>
        <family val="1"/>
        <charset val="238"/>
      </rPr>
      <t xml:space="preserve"> </t>
    </r>
    <r>
      <rPr>
        <sz val="12"/>
        <rFont val="Times New Roman"/>
        <family val="1"/>
        <charset val="238"/>
      </rPr>
      <t xml:space="preserve">platených zo zdrojov podľa hlavičky stĺpca. Zamestnanec sa započítava do tohto počtu proporcionálne k objemu mzdových prostriedkov pokrytých z príslušného zdroja. Príklad: Ak 75 % mzdových prostriedkov zamestnanca je zo štátneho rozpočtu a 25 % z iných zdrojov, započítava sa zamestnanec do počtu uvedeného v stĺpci A hodnotou 0,75 a do počtu v stĺpci C hodnotou 0,25.  </t>
    </r>
  </si>
  <si>
    <r>
      <t>V stĺpci B uvedie vysoká škola priemerný evidenčný prepočítaný počet zamestnancov za rok 2018</t>
    </r>
    <r>
      <rPr>
        <sz val="12"/>
        <color indexed="10"/>
        <rFont val="Times New Roman"/>
        <family val="1"/>
        <charset val="238"/>
      </rPr>
      <t xml:space="preserve"> </t>
    </r>
    <r>
      <rPr>
        <sz val="12"/>
        <rFont val="Times New Roman"/>
        <family val="1"/>
        <charset val="238"/>
      </rPr>
      <t>platených z dotácie MŠVVaŠ SR, t.j. z prostriedkov uvedených v stĺpci F.</t>
    </r>
  </si>
  <si>
    <r>
      <t>V stĺpci C uvedie vysoká škola priemerný evidenčný prepočítaný počet zamestnancov za rok 2018</t>
    </r>
    <r>
      <rPr>
        <sz val="12"/>
        <color indexed="10"/>
        <rFont val="Times New Roman"/>
        <family val="1"/>
        <charset val="238"/>
      </rPr>
      <t xml:space="preserve"> </t>
    </r>
    <r>
      <rPr>
        <sz val="12"/>
        <rFont val="Times New Roman"/>
        <family val="1"/>
        <charset val="238"/>
      </rPr>
      <t xml:space="preserve">platených z iných zdrojov, t. j.  z prostriedkov uvedených v stĺpci G. Príklad: Zamestnanci platení z podnikateľskej činnosti. </t>
    </r>
  </si>
  <si>
    <t>R11_R3</t>
  </si>
  <si>
    <t>Ak má verejná vysoká škola zriadené účty aj mimo Štátnu pokladnicu (napr. dobiehajúce účty na riešenie zahraničných výskumných projektov), uvedie súhrnný údaj o nich v tomto riadku. V komentári uvedie podrobnejšiu charakteristiku týchto účtov.</t>
  </si>
  <si>
    <r>
      <t xml:space="preserve">Tabuľka č. 18 obsahuje informácie o celkovom objeme príjmov z dotácií poskytnutých verejnej vysokej škole z kapitoly MŠVVaŠ SR  </t>
    </r>
    <r>
      <rPr>
        <sz val="12"/>
        <rFont val="Times New Roman"/>
        <family val="1"/>
        <charset val="238"/>
      </rPr>
      <t xml:space="preserve">mimo programu 077, t. j. mimo </t>
    </r>
    <r>
      <rPr>
        <b/>
        <sz val="12"/>
        <rFont val="Times New Roman"/>
        <family val="1"/>
        <charset val="238"/>
      </rPr>
      <t xml:space="preserve"> </t>
    </r>
    <r>
      <rPr>
        <sz val="12"/>
        <rFont val="Times New Roman"/>
        <family val="1"/>
        <charset val="238"/>
      </rPr>
      <t>Zmluvy o poskytnutí dotácie zo štátneho rozpočtu prostredníctvom rozpočtu MŠVVaŠ SR na rok 2018  a mimo príjmov z prostriedkov EÚ a to</t>
    </r>
    <r>
      <rPr>
        <b/>
        <sz val="12"/>
        <rFont val="Times New Roman"/>
        <family val="1"/>
        <charset val="238"/>
      </rPr>
      <t>:</t>
    </r>
    <r>
      <rPr>
        <sz val="12"/>
        <rFont val="Times New Roman"/>
        <family val="1"/>
        <charset val="238"/>
      </rPr>
      <t xml:space="preserve"> 
1) na  riešenie projektov výskumu a vývoja v rámci programu 06K
2) na zabezpečenie mobilít v súlade s medzinárodnými zmluvami, vrátane štipendií pre zahraničných štipendistov (prvok 021 02 03 a podprogram 05T 08) 
Tieto druhy dotácie sú poskytnuté na základe osobitných zmlúv MŠVVaŠ SR, resp. APVV a  mimo  príjmov z prostriedkov EÚ v roku 2018. </t>
    </r>
  </si>
  <si>
    <r>
      <t xml:space="preserve">Náklady sú kontrolované na údaje z výkazníctva - výkaz ziskov a strát, časť </t>
    </r>
    <r>
      <rPr>
        <b/>
        <sz val="12"/>
        <rFont val="Times New Roman"/>
        <family val="1"/>
        <charset val="238"/>
      </rPr>
      <t>náklady</t>
    </r>
    <r>
      <rPr>
        <sz val="12"/>
        <rFont val="Times New Roman"/>
        <family val="1"/>
        <charset val="238"/>
      </rPr>
      <t xml:space="preserve">.  
Obdobne ako  pri T3 sa  údaje  z roku 2017 a údaje z roku 2018 sa uvádzajú v eurách s presnosťou na dve desatinné miestá </t>
    </r>
    <r>
      <rPr>
        <i/>
        <sz val="12"/>
        <rFont val="Times New Roman"/>
        <family val="1"/>
        <charset val="238"/>
      </rPr>
      <t>(pričom zobrazenie tabuliek je nastavené na Eur).</t>
    </r>
    <r>
      <rPr>
        <sz val="12"/>
        <rFont val="Times New Roman"/>
        <family val="1"/>
        <charset val="238"/>
      </rPr>
      <t xml:space="preserve">
Za oblasť </t>
    </r>
    <r>
      <rPr>
        <b/>
        <sz val="12"/>
        <rFont val="Times New Roman"/>
        <family val="1"/>
        <charset val="238"/>
      </rPr>
      <t>miezd</t>
    </r>
    <r>
      <rPr>
        <sz val="12"/>
        <rFont val="Times New Roman"/>
        <family val="1"/>
        <charset val="238"/>
      </rPr>
      <t xml:space="preserve"> sú údaje za rok 2018 - účet 521 (R55) v T5 kontrolované na výkazníctvo, časť náklady a údaje v T5_R56_(SC + SD)  na T6_R18_SH. 
</t>
    </r>
    <r>
      <rPr>
        <u/>
        <sz val="12"/>
        <rFont val="Times New Roman"/>
        <family val="1"/>
        <charset val="238"/>
      </rPr>
      <t>Rozdiel medzi údajom v T6_R18_SH a údajmi v T5_R56_SC+SD (Mzdy) môže o.i. tvoriť výška nákladov za nevyčerpané dovolenky.</t>
    </r>
    <r>
      <rPr>
        <sz val="12"/>
        <rFont val="Times New Roman"/>
        <family val="1"/>
        <charset val="238"/>
      </rPr>
      <t xml:space="preserve">
Štipendiá doktorandov z T5_R77_SC+SD sa kontrolujú na údaje z T7_R1_SC. 
Štipendiá z vlastných zdrojov z T5_R81_SC sa kontrolujú na údaje v T19_R1_SC. </t>
    </r>
  </si>
  <si>
    <t xml:space="preserve">Tabuľka č. 7: Náklady verejnej vysokej školy na štipendiá interných doktorandov v roku 2018 </t>
  </si>
  <si>
    <t>Údaje v R1_SC za rok 2018 sú kontrolované na T5_R77_SC + SD</t>
  </si>
  <si>
    <r>
      <t>T6_R1..R6, R7, R9, R13, R14, R16, R17 = Škol 2-04 za 2018</t>
    </r>
    <r>
      <rPr>
        <sz val="12"/>
        <color indexed="10"/>
        <rFont val="Times New Roman"/>
        <family val="1"/>
        <charset val="238"/>
      </rPr>
      <t xml:space="preserve">, </t>
    </r>
    <r>
      <rPr>
        <sz val="12"/>
        <rFont val="Times New Roman"/>
        <family val="1"/>
        <charset val="238"/>
      </rPr>
      <t xml:space="preserve">
T6_R15a.. = dotačná zmluva na 2018, špecifiká</t>
    </r>
  </si>
  <si>
    <t>Tabuľka č. 11: Zdroje verejnej vysokej školy na obstaranie a technické zhodnotenie dlhodobého  majetku v rokoch 2017 a 2018</t>
  </si>
  <si>
    <t>- vložné na konferencie  (účet 518 004, 518 054)</t>
  </si>
  <si>
    <t>vložený účet 518 054</t>
  </si>
  <si>
    <t>- za externú formu štúdia (§ 92 ods. 4) (648 020, 648 011)</t>
  </si>
  <si>
    <t xml:space="preserve"> - za cudzojazyčné štúdium dennou formou (§ 92 ods. 8 a 9) (648 002, 648 010, 648 023)</t>
  </si>
  <si>
    <t>- za cudzojazyčné štúdium dennou formou, 648 010</t>
  </si>
  <si>
    <t>- školné od externých študentov (§ 92 ods. 4  zákona)  účet 648 020,648011</t>
  </si>
  <si>
    <t>POZOR ZMENA!!!</t>
  </si>
  <si>
    <t>vložený riadok, školné za cudzojazyčné štúdium v dennej forme ??? TUAD, v roku 2018 neúčtované</t>
  </si>
  <si>
    <t>vložený účet 648 011,  v roku 2018 neúčtované</t>
  </si>
  <si>
    <t>vložený účet 641 10,  v roku 2018 neúčtované</t>
  </si>
  <si>
    <t>vložený účet 641 011,  v roku 2018 neúčtované</t>
  </si>
  <si>
    <t>v riadku 4 vložený účet 648 010
v riadku 5 vložený účet 648 011</t>
  </si>
  <si>
    <t>v riadku 42 vložený účet 518 054</t>
  </si>
  <si>
    <t>vložené riadky 17, 18, 19
zmenené vzorce v riadku 1</t>
  </si>
  <si>
    <r>
      <t>T3_R20_SA (SC) = T4_R1_SA (SB),
T3_R2</t>
    </r>
    <r>
      <rPr>
        <sz val="12"/>
        <color rgb="FFFF0000"/>
        <rFont val="Times New Roman"/>
        <family val="1"/>
        <charset val="238"/>
      </rPr>
      <t>6</t>
    </r>
    <r>
      <rPr>
        <sz val="12"/>
        <color theme="1"/>
        <rFont val="Times New Roman"/>
        <family val="1"/>
        <charset val="238"/>
      </rPr>
      <t>_SA (SC) = T4_R7_SA (SB)</t>
    </r>
  </si>
  <si>
    <r>
      <t xml:space="preserve">Výnosy sú kontrolované na údaje z výkazníctva - výkaz ziskov a strát, časť </t>
    </r>
    <r>
      <rPr>
        <b/>
        <sz val="12"/>
        <rFont val="Times New Roman"/>
        <family val="1"/>
        <charset val="238"/>
      </rPr>
      <t>výnosy</t>
    </r>
    <r>
      <rPr>
        <sz val="12"/>
        <rFont val="Times New Roman"/>
        <family val="1"/>
        <charset val="238"/>
      </rPr>
      <t xml:space="preserve">. 
Údaje v T3 z roku 2018  a údaje z roku 2018 sa uvádzajú v eurách s presnosťou na dve desatinné miestá ( </t>
    </r>
    <r>
      <rPr>
        <i/>
        <sz val="12"/>
        <rFont val="Times New Roman"/>
        <family val="1"/>
        <charset val="238"/>
      </rPr>
      <t>pričom zobrazenie tabuliek je nastavené na Eur)</t>
    </r>
    <r>
      <rPr>
        <sz val="12"/>
        <rFont val="Times New Roman"/>
        <family val="1"/>
        <charset val="238"/>
      </rPr>
      <t>. 
Výnosy zo školného, resp. z poplatkov  spojených so štúdiom za hlavnú činnosť v T3_R20, R2</t>
    </r>
    <r>
      <rPr>
        <sz val="12"/>
        <color rgb="FFFF0000"/>
        <rFont val="Times New Roman"/>
        <family val="1"/>
        <charset val="238"/>
      </rPr>
      <t>6</t>
    </r>
    <r>
      <rPr>
        <sz val="12"/>
        <rFont val="Times New Roman"/>
        <family val="1"/>
        <charset val="238"/>
      </rPr>
      <t xml:space="preserve"> sa taktiež kontrolujú na T4_R1_SB a T4_R7_SB.</t>
    </r>
  </si>
  <si>
    <r>
      <t>T4_R1_SA(SB) = T3_R20_SA(SC),
T4_R7_SA(SB) = T3_R2</t>
    </r>
    <r>
      <rPr>
        <sz val="12"/>
        <color rgb="FFFF0000"/>
        <rFont val="Times New Roman"/>
        <family val="1"/>
        <charset val="238"/>
      </rPr>
      <t>6</t>
    </r>
    <r>
      <rPr>
        <sz val="12"/>
        <rFont val="Times New Roman"/>
        <family val="1"/>
        <charset val="238"/>
      </rPr>
      <t>_SA(SC) 
T4_R15_SA(SB) = T13_R9_SE(SF)
T4_R15_SA = T22_R58_SA
T4_R15_SB = T22_R57_SB</t>
    </r>
  </si>
  <si>
    <r>
      <t>Údaje v T4 sú kontrolované na údaje z T3, a to na výnosy z hlavnej činnosti - školné (T3_R20), poplatky spojené so štúdiom (T3_R2</t>
    </r>
    <r>
      <rPr>
        <sz val="12"/>
        <color rgb="FFFF0000"/>
        <rFont val="Times New Roman"/>
        <family val="1"/>
        <charset val="238"/>
      </rPr>
      <t>6</t>
    </r>
    <r>
      <rPr>
        <sz val="12"/>
        <color theme="1"/>
        <rFont val="Times New Roman"/>
        <family val="1"/>
        <charset val="238"/>
      </rPr>
      <t>). 
Údaj  v R15 - návrh na prídel do štipendijného fondu musí byť minimálne vo výške vykazovanom na riadku R14 - základ pre prídel do štipendijného fondu.</t>
    </r>
  </si>
  <si>
    <r>
      <t>Výnosy zo školného (účet 648) [SUM(R21:R2</t>
    </r>
    <r>
      <rPr>
        <b/>
        <sz val="12"/>
        <color rgb="FFFF0000"/>
        <rFont val="Times New Roman"/>
        <family val="1"/>
        <charset val="238"/>
      </rPr>
      <t>5</t>
    </r>
    <r>
      <rPr>
        <b/>
        <sz val="12"/>
        <rFont val="Times New Roman"/>
        <family val="1"/>
        <charset val="238"/>
      </rPr>
      <t>)]</t>
    </r>
  </si>
  <si>
    <r>
      <t>Výnosy z použitia fondov (účet 656) [SUM(R5</t>
    </r>
    <r>
      <rPr>
        <b/>
        <sz val="12"/>
        <color rgb="FFFF0000"/>
        <rFont val="Times New Roman"/>
        <family val="1"/>
        <charset val="238"/>
      </rPr>
      <t>1</t>
    </r>
    <r>
      <rPr>
        <b/>
        <sz val="12"/>
        <rFont val="Times New Roman"/>
        <family val="1"/>
        <charset val="238"/>
      </rPr>
      <t>:R5</t>
    </r>
    <r>
      <rPr>
        <b/>
        <sz val="12"/>
        <color rgb="FFFF0000"/>
        <rFont val="Times New Roman"/>
        <family val="1"/>
        <charset val="238"/>
      </rPr>
      <t>5</t>
    </r>
    <r>
      <rPr>
        <b/>
        <sz val="12"/>
        <rFont val="Times New Roman"/>
        <family val="1"/>
        <charset val="238"/>
      </rPr>
      <t xml:space="preserve">)]  </t>
    </r>
    <r>
      <rPr>
        <b/>
        <vertAlign val="superscript"/>
        <sz val="12"/>
        <rFont val="Times New Roman"/>
        <family val="1"/>
        <charset val="238"/>
      </rPr>
      <t xml:space="preserve"> 1)</t>
    </r>
  </si>
  <si>
    <t>vložený riadok 23
v riadku  24 vložený účet 648 011
v riadku 20, 26, 50, 65 upravený vzorec</t>
  </si>
  <si>
    <r>
      <t xml:space="preserve">Štipendiá z vlastných zdrojov vysokej školy (§ 97 zákona) spolu </t>
    </r>
    <r>
      <rPr>
        <sz val="12"/>
        <rFont val="Times New Roman"/>
        <family val="1"/>
        <charset val="238"/>
      </rPr>
      <t>[R2+R5+R8+R11+R14</t>
    </r>
    <r>
      <rPr>
        <sz val="12"/>
        <color rgb="FFFF0000"/>
        <rFont val="Times New Roman"/>
        <family val="1"/>
        <charset val="238"/>
      </rPr>
      <t>+R17</t>
    </r>
    <r>
      <rPr>
        <sz val="12"/>
        <rFont val="Times New Roman"/>
        <family val="1"/>
        <charset val="238"/>
      </rPr>
      <t xml:space="preserve">] </t>
    </r>
  </si>
  <si>
    <t>zmena</t>
  </si>
  <si>
    <t>pozor upravený vzorec</t>
  </si>
  <si>
    <t>v hlavičkách, vo vysvetlivkách a v súvsťažnostiach boli zmenené (aktualizované) roky a upravené vzťahy v T3_V1, T4_V1</t>
  </si>
  <si>
    <r>
      <t>T12_R1</t>
    </r>
    <r>
      <rPr>
        <sz val="12"/>
        <color rgb="FFFF0000"/>
        <rFont val="Times New Roman"/>
        <family val="1"/>
        <charset val="238"/>
      </rPr>
      <t>7</t>
    </r>
    <r>
      <rPr>
        <sz val="12"/>
        <rFont val="Times New Roman"/>
        <family val="1"/>
        <charset val="238"/>
      </rPr>
      <t>_SG = výkazníctvo 2018, kategória 700, všetky zdroje</t>
    </r>
  </si>
  <si>
    <t>vložený riadok</t>
  </si>
  <si>
    <r>
      <t>Výdavky na obstaranie a technické zhodnotenie dlhobého majetku spolu [R1+SUM(R3:R4)+SUM(R1</t>
    </r>
    <r>
      <rPr>
        <b/>
        <sz val="12"/>
        <color rgb="FFFF0000"/>
        <rFont val="Times New Roman"/>
        <family val="1"/>
        <charset val="238"/>
      </rPr>
      <t>1</t>
    </r>
    <r>
      <rPr>
        <b/>
        <sz val="12"/>
        <color theme="1"/>
        <rFont val="Times New Roman"/>
        <family val="1"/>
      </rPr>
      <t>:R1</t>
    </r>
    <r>
      <rPr>
        <b/>
        <sz val="12"/>
        <color rgb="FFFF0000"/>
        <rFont val="Times New Roman"/>
        <family val="1"/>
        <charset val="238"/>
      </rPr>
      <t>6)</t>
    </r>
    <r>
      <rPr>
        <b/>
        <sz val="12"/>
        <color theme="1"/>
        <rFont val="Times New Roman"/>
        <family val="1"/>
      </rPr>
      <t>]</t>
    </r>
  </si>
  <si>
    <t>upravený textový vzorec</t>
  </si>
  <si>
    <r>
      <t>Údaje v R1</t>
    </r>
    <r>
      <rPr>
        <sz val="12"/>
        <color rgb="FFFF0000"/>
        <rFont val="Times New Roman"/>
        <family val="1"/>
        <charset val="238"/>
      </rPr>
      <t>7</t>
    </r>
    <r>
      <rPr>
        <sz val="12"/>
        <color theme="1"/>
        <rFont val="Times New Roman"/>
        <family val="1"/>
        <charset val="238"/>
      </rPr>
      <t xml:space="preserve">, SG - celkové výdavky na obstaranie a technické zhodnotenie majetku sa musia rovnať hodnotám, vykazovaným vo výkaze "Príjmy a výdavky" v kategórii 700 za všetky zdroje (štátny rozpočet, vlastné zdroje, prostriedky EÚ, PČ, finančný mechanizmus EHP a Nórsky finančný mechanizmus...) </t>
    </r>
    <r>
      <rPr>
        <b/>
        <sz val="12"/>
        <color theme="1"/>
        <rFont val="Times New Roman"/>
        <family val="1"/>
        <charset val="238"/>
      </rPr>
      <t xml:space="preserve"> spolu</t>
    </r>
    <r>
      <rPr>
        <sz val="12"/>
        <color theme="1"/>
        <rFont val="Times New Roman"/>
        <family val="1"/>
        <charset val="238"/>
      </rPr>
      <t xml:space="preserve">. Ak tieto udaje nie sú v súlade, je potrebné v poznámke vysvetliť dôvod. </t>
    </r>
  </si>
  <si>
    <t>-komunikačná infraštruktúra (713 006)</t>
  </si>
  <si>
    <t>vložený riadok č. 10 (komunikačná infraštruktúra)
upravené vzorce v R4 a R 17</t>
  </si>
  <si>
    <r>
      <t>Výnosy z poplatkov spojených so štúdiom (účet 648) [SUM(R2</t>
    </r>
    <r>
      <rPr>
        <b/>
        <sz val="12"/>
        <color rgb="FFFF0000"/>
        <rFont val="Times New Roman"/>
        <family val="1"/>
        <charset val="238"/>
      </rPr>
      <t>7</t>
    </r>
    <r>
      <rPr>
        <b/>
        <sz val="12"/>
        <rFont val="Times New Roman"/>
        <family val="1"/>
        <charset val="238"/>
      </rPr>
      <t>:R3</t>
    </r>
    <r>
      <rPr>
        <b/>
        <sz val="12"/>
        <color rgb="FFFF0000"/>
        <rFont val="Times New Roman"/>
        <family val="1"/>
        <charset val="238"/>
      </rPr>
      <t>2</t>
    </r>
    <r>
      <rPr>
        <b/>
        <sz val="12"/>
        <rFont val="Times New Roman"/>
        <family val="1"/>
        <charset val="238"/>
      </rPr>
      <t xml:space="preserve">)] </t>
    </r>
  </si>
  <si>
    <r>
      <t>Iné ostatné výnosy (účet 646, 649)</t>
    </r>
    <r>
      <rPr>
        <b/>
        <sz val="14"/>
        <rFont val="Times New Roman"/>
        <family val="1"/>
        <charset val="238"/>
      </rPr>
      <t xml:space="preserve"> </t>
    </r>
    <r>
      <rPr>
        <b/>
        <sz val="12"/>
        <rFont val="Times New Roman"/>
        <family val="1"/>
        <charset val="238"/>
      </rPr>
      <t>[SUM(R35:R44)]</t>
    </r>
  </si>
  <si>
    <r>
      <t xml:space="preserve">Spolu </t>
    </r>
    <r>
      <rPr>
        <sz val="11"/>
        <rFont val="Times New Roman"/>
        <family val="1"/>
        <charset val="238"/>
      </rPr>
      <t>[R1+R6+SUM(R11:R16)+R19+R20+R26+</t>
    </r>
    <r>
      <rPr>
        <sz val="11"/>
        <color rgb="FFFF0000"/>
        <rFont val="Times New Roman"/>
        <family val="1"/>
        <charset val="238"/>
      </rPr>
      <t>R33</t>
    </r>
    <r>
      <rPr>
        <sz val="11"/>
        <rFont val="Times New Roman"/>
        <family val="1"/>
        <charset val="238"/>
      </rPr>
      <t>+R34+SUM(R45:R50)+SUM(R56:R62)]</t>
    </r>
  </si>
  <si>
    <t>Názov verejnej vysokej školy:   Trnavská univerzita so sídlom v Trnave</t>
  </si>
  <si>
    <t>Názov verejnej vysokej školy:    Trnavská univerzita so sídlom v Trnave</t>
  </si>
  <si>
    <t>Názov verejnej vysokej školy:   Trnavská univerzita so sídlom v Trnave
Názov fakulty:  -----</t>
  </si>
  <si>
    <t>Názov verejnej vysokej školy:   Trnavská univerzita so sídlom v Trnave
Názov fakulty:   -----</t>
  </si>
  <si>
    <t>Názov verejnej vysokej školy:  Trnavská univerzita so sídlom v Trnave
Názov fakulty:   -----</t>
  </si>
  <si>
    <t>Názov verejnej vysokej školy:    Trnavská univerzita so sídlom v Trnave
Názov fakulty:   -----</t>
  </si>
  <si>
    <t>Názov verejnej vysokej školy:   Trnavská univerzita so sídlom v Trnave
Názov fakulty:    -----</t>
  </si>
  <si>
    <t>Názov verejnej vysokej školy:    Trnavská univerzita so sídlom v Trnave
Názov fakulty:  -----</t>
  </si>
  <si>
    <t>Výdavky na štipendiá doktorandov za rok 2018 súhlasia s kódom CRŠ 12 a 13 podľa obdobia nároku štipendia za 1-12/2018.</t>
  </si>
  <si>
    <t>Výdavky na sociálne štipendiá za rok 2018 súhlasia s kódom CRŠ 1 podľa obdobia vyplatenia sociálneho štipendia za 1-12/2018.</t>
  </si>
  <si>
    <t>- telekomunikačná technika  (713 003)</t>
  </si>
  <si>
    <t>Vo výkaze FIN1-12 na zdrojoch 131H a 111 predstavujú kapitálové výdavky 82 348,22 Eur, z toho 66 148,22 Eur predstavuje čerpanie prostredníctvom fondu reprodukcie (stĺpec A a C tabuľky).</t>
  </si>
  <si>
    <t>číslo dotačného účtu univerzity 7000241041/8180</t>
  </si>
  <si>
    <t>––</t>
  </si>
  <si>
    <t>číslo účtu ŠD  7000528106/8180</t>
  </si>
  <si>
    <t>číslo účtu ŠJ  7000270299/8180</t>
  </si>
  <si>
    <t>Program Erazmus, číslo účtu univerzity 7000065551/8180</t>
  </si>
  <si>
    <t>číslo účtu univerzity  7000065543/8180</t>
  </si>
  <si>
    <t>číslo účtu univerzity  7000065519/8180</t>
  </si>
  <si>
    <t>0,- eur na účte univerzity vo VÚB č. 1802478158/0200,      0,- eur, na čísle účtu TF 1802170057/0200 a 0,- eur na čísle účtu FZSP 2938733255/0200</t>
  </si>
  <si>
    <t xml:space="preserve">458 801,99 eur na č. účtu FF: 7000241228/8180,               3 059 022,31 eur na č. účtu PdF: 7000241199/8180,                     914 742,90  eur na č. účtu FZSP: 7000241201/8180,                                     409 443,12 eur na č. účtu TF: 7000241236/8180,                290 124,75 eur na č. účtu PF: 7000241244/8180,                                1 473 125,59 eur na č. účtu RTU a TU: 7000065500/8180  </t>
  </si>
  <si>
    <t>z toho zostatok  z roku 2017: 131 868,15 eur a zostatok z roku 2018: 2 549 367,31 eur na účte univerzity číslo: 7000133024/8180</t>
  </si>
  <si>
    <t>účet univerzity (mzdový) 0,- eur číslo 7000287808/8180, účet fakulty projekt Slovak Aid SAMRS  6 302,01 eur číslo 7000578023/8180</t>
  </si>
  <si>
    <t xml:space="preserve"> -----</t>
  </si>
  <si>
    <t>Zabezpečenie prevádzky špecifického pracoviska v Keni</t>
  </si>
  <si>
    <t>-----</t>
  </si>
  <si>
    <t>Rozdiel na ÚHK 691 v roku 2018 v porovnaní s T1_R14 predstavuje časové rozlíšenie výnosov v celkovej výške                             10 918,83 Eur nasledovne:
a) na stravovaní študentov a doktorandov sú navýšené výnosy o zostatok výnosov z roku 2017 vo výške +17 323,33 Eur a zároveň sú znížené výnosy o zostatok výnosov z roku 2018 vo výške -4 787,33 Eur,
b) na účelovej dotácii na ŠD - nastavenie bodov wifi sú znížené výnosy nedočerpanej dotácie z roku 2018 vo výške                 -200 Eur,
c) na šport, kultúru a UPC sú navýšené výnosy o zostatok z roku 2017 vo výške +473,26 Eur a zároveň znížené výnosy o zostatok dotácie z roku 2018 vo výške  -1 890,43 Eur.</t>
  </si>
  <si>
    <t>APVV-Univerzita Komenského doc.Špajdel: "Autizmus vo svetle emočných,kognitívnych a biologických kontextov"</t>
  </si>
  <si>
    <t>Erasmus+ 2018-1-AT01-KA202-039302-Improving Assistance in Inclusive Educational Settings</t>
  </si>
  <si>
    <t>Erasmus+ 586291-EPP-1-2017-1-RO-EPPKA2-CBHE-JP-Strenghtening public health research capacity to inform evidence based policies in Tunisia</t>
  </si>
  <si>
    <t>Consumers, Health, Agriculture and Food Executive Agency (CHAFEA)-SH-CAPAC s názvom „Supporting health coordination, assessments, planning, access to health care and capacity building in Member States under particular migratory pressure“</t>
  </si>
  <si>
    <t>EÚ-FP7 - Collaborative European Neuro Trauma Effectiveness Research in TBI</t>
  </si>
  <si>
    <t>Slezská diakonie:,,Q Europe-quality management systems and impact measuring in provoiding LTC,,</t>
  </si>
  <si>
    <t>SAAIC-národná agentúra: Mobility študentov a zamestnancov vysokých škôl</t>
  </si>
  <si>
    <t>ISKYPE 2016-1-ASK01-KA201-022549-TU (koordinátor: Dr.Josef Raabe Slovensko)</t>
  </si>
  <si>
    <t>Ministerstvo kultúry SR, Fond na podporu umenia: Budovanie knižničného fondu univerzitnej knižnice TU</t>
  </si>
  <si>
    <t>1c</t>
  </si>
  <si>
    <t>1d</t>
  </si>
  <si>
    <t>1e</t>
  </si>
  <si>
    <t>1f</t>
  </si>
  <si>
    <t>APVV-SAV doc.Juríková: "Zanedbané súvislovsti. Príležitostné žánre v slovenskej literatúre v 16. - 18. storočí"</t>
  </si>
  <si>
    <t>APVV-UCM prof.Démuth: "Sebapoškodzovanie: vymedzenie, prevalencia, ovplyňujúce faktory a implikácie pre klinické intervencie"</t>
  </si>
  <si>
    <t>APVV-SAV prof. Bílik "Poetika textu a poetika udalosti v novodobej sloven-skej literatúre 18. - 21. storočia"</t>
  </si>
  <si>
    <t>Mesto Trnava, Nové objavy a interdisciplinárny výskum archeologických pamiatok-cyklus prednášok</t>
  </si>
  <si>
    <t>2c</t>
  </si>
  <si>
    <t>Trnavský samosprávny kraj Trnava, dotácia na športové dni</t>
  </si>
  <si>
    <t>Nadácia Volkswagen Slovakia Bratislava: projekt: "Technika hrou od základných škôl II."</t>
  </si>
  <si>
    <t>Medzinárodný Vyšegrádsky fond:  Pokrytie nákladov spojených s výskumným projektom štipendistu</t>
  </si>
  <si>
    <t>Doc. Orbanová - vydanie vedeckej publikácie s názvom Náboženstvo a etika</t>
  </si>
  <si>
    <t>3c</t>
  </si>
  <si>
    <t>3d</t>
  </si>
  <si>
    <t>Nadácia Volkswagen Slovakia  Bratislava: projekt: "Technika hrou od základných škôl III".</t>
  </si>
  <si>
    <t>APVV-SAV doc.Marinčák "Cyrilské písomníctvo na Slovensku do konca 18.storočia."</t>
  </si>
  <si>
    <t>SAIA-CEEPUS podpora mobilít</t>
  </si>
  <si>
    <t>Medzinárodný Vyšegrádsky fond: Registrácia cirkví a náboženských spoločností</t>
  </si>
  <si>
    <t>3e</t>
  </si>
  <si>
    <t>3f</t>
  </si>
  <si>
    <t>3g</t>
  </si>
  <si>
    <t>Mesto Trnava,  konferencia: Trnava úspešný európsky príbeh 1238-2018</t>
  </si>
  <si>
    <t>Univerzita Valensia: Projekt H2020 CONCISE-H2020-Swafs-2018-2020 (RIA) ID 824537</t>
  </si>
  <si>
    <t>4c</t>
  </si>
  <si>
    <t>Gloucestershire University Cheltenham: projekt: RIDE: "Zdroje pre inklúziu, rôznorodosť a rovnosť príležitostí."</t>
  </si>
  <si>
    <t>ERASMUS+ : projekt: BMC-EU č. EAC/A03/2016</t>
  </si>
  <si>
    <t>4d</t>
  </si>
  <si>
    <t>4e</t>
  </si>
  <si>
    <t>4f</t>
  </si>
  <si>
    <t>4g</t>
  </si>
  <si>
    <t>4h</t>
  </si>
  <si>
    <t>4i</t>
  </si>
  <si>
    <t>4j</t>
  </si>
  <si>
    <t>4k</t>
  </si>
  <si>
    <t>ERASMUS+ : projekt:  č. 2018-1-SK01-KA201-045344</t>
  </si>
  <si>
    <t>Nadácia Zlato-výskum RNDr.Brňová, antibiotická rezistencia pri infekčných chorobách</t>
  </si>
  <si>
    <t>Česká provincia TJ: Estachologická spiritualita v diele Kardinála Tomáša Špidlíka SJ so zameraním na vplyv vybraných duchovných autorov kresťanského východu</t>
  </si>
  <si>
    <t>4l</t>
  </si>
  <si>
    <t>Česká provincia TJ: Legislatívne normy regulujúce liturgické slávenie byzantskej cirkvi na území dnešného Slovenska</t>
  </si>
  <si>
    <t>Česká provincia TJ: Sémantická analýza J.P.Oliviho Quaestio an sit in homine liberum arbitrium a jeho dôsledky vo vrcholnom stredoveku</t>
  </si>
  <si>
    <t>Česká provincia TJ: Kompendium dogmatického učenia Cirkvi o anjeloch a démonoch ako prevencia voči súčasnému špiritizmu na Slovensku</t>
  </si>
  <si>
    <t>Česká provincia TJ: Svedectvo viery</t>
  </si>
  <si>
    <t>4m</t>
  </si>
  <si>
    <t>4n</t>
  </si>
  <si>
    <t>4o</t>
  </si>
  <si>
    <t>4p</t>
  </si>
  <si>
    <t>4r</t>
  </si>
  <si>
    <t>4s</t>
  </si>
  <si>
    <t>Porticus  Vienna Austia: č. GR-005238 Open the Door to the Interreligious Dialogue. Psalms in Jewish-Christian Tradition.</t>
  </si>
  <si>
    <t>Erazmus + SAAIC-národná agentúra: Mobility študentov a zamestnancov vysokých škôl</t>
  </si>
  <si>
    <t>V riadku 56 sú znížené náklady za rok 2018 oproti tabuľke č.6 o rozdiel zostatku nevyčerpaných dovoleniek rokov 2017 a 2018 v  čiastke -20 130,17 Eur.</t>
  </si>
  <si>
    <t>Rozdiel mzdových nákladov a účtu 521 v tabuľke 5 predstavuje rozdiel zostatku nevyčerpaných dovoleniek rokov 2017 a 2018 znížením nákladov v čiastke -20 130,17 Eur.</t>
  </si>
  <si>
    <t>V riadku 6 stĺpec B je uvedená poskytnutá dotácia v roku 2018 vo výške 181 104,- Eur: z toho 14 882,- Eur bola použitá na náklady zmluvných zariadení, 124 568,- Eur na ubytovanie študentov vo vlastnom ŠD, 19 654,- Eur predstavuje mzdy a odvody za ŠJ, účelová dotácia na ŠD na rekonštrukciu sprchových kútov 14 000,- Eur a na nastavenie bodov wifi 8 000,- Eur. Skutočné výnosy ŠD z dotácie štátneho rozpočtu v účtovnej triede 6 bez zmluvných zariadení predstavuje sumu                    146 368,- Eur. Hospodársky výsledok ŠD za hlavnú činnosť za rok 2018 je 253,41 Eur.</t>
  </si>
  <si>
    <t>Študenti, ktorí majú praktickú výučbu vo Fakultnej nemocnici v Trnave sa v zmluvnom zariadení aj stravujú a za rok 2018 bolo vydaných 62 jedál.</t>
  </si>
  <si>
    <t>Stĺpec D riadok 4 sa nerovná tabuľke č. 5 riadok 86 o 2 620,- Eur z dôvodu nevytvárania fondu reprodukcie z odpisov z bezodplatne nadobudnutého majetku. Tento majetok bol jednorazovo odpísaný.</t>
  </si>
  <si>
    <t>V riadku 86 je o 2 620,- Eur viac z dôvodu jednorazovo odpísaného bezodplatne nadobudnutého majetku oproti tvorbe fondu reprodukcie z odpisov.</t>
  </si>
  <si>
    <t>T13_R4_SCD  sa nerovná T5_R86 o  2 620,- Eur z  dôvodu nevytvárania fondu reprodukcie z odpisov z  bezodplatne nadobudnutého majetku. Tento majetok bol jednorazovo odpísaný.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</si>
</sst>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S_k_-;\-* #,##0.00\ _S_k_-;_-* &quot;-&quot;??\ _S_k_-;_-@_-"/>
    <numFmt numFmtId="165" formatCode="#,##0.00_ ;[Red]\-#,##0.00\ "/>
    <numFmt numFmtId="166" formatCode="#,##0.0"/>
    <numFmt numFmtId="167" formatCode="#,##0_ ;[Red]\-#,##0\ "/>
  </numFmts>
  <fonts count="119" x14ac:knownFonts="1">
    <font>
      <sz val="10"/>
      <name val="Arial"/>
      <charset val="238"/>
    </font>
    <font>
      <sz val="11"/>
      <color theme="1"/>
      <name val="Calibri"/>
      <family val="2"/>
      <charset val="238"/>
      <scheme val="minor"/>
    </font>
    <font>
      <sz val="10"/>
      <name val="Arial"/>
      <family val="2"/>
      <charset val="238"/>
    </font>
    <font>
      <b/>
      <sz val="12"/>
      <name val="Times New Roman"/>
      <family val="1"/>
    </font>
    <font>
      <sz val="12"/>
      <name val="Times New Roman"/>
      <family val="1"/>
    </font>
    <font>
      <b/>
      <sz val="14"/>
      <name val="Times New Roman"/>
      <family val="1"/>
    </font>
    <font>
      <u/>
      <sz val="10"/>
      <color indexed="12"/>
      <name val="Arial"/>
      <family val="2"/>
      <charset val="238"/>
    </font>
    <font>
      <sz val="8"/>
      <name val="Arial"/>
      <family val="2"/>
      <charset val="238"/>
    </font>
    <font>
      <b/>
      <sz val="12"/>
      <name val="Times New Roman"/>
      <family val="1"/>
      <charset val="238"/>
    </font>
    <font>
      <sz val="12"/>
      <name val="Times New Roman"/>
      <family val="1"/>
      <charset val="238"/>
    </font>
    <font>
      <sz val="12"/>
      <color indexed="10"/>
      <name val="Times New Roman"/>
      <family val="1"/>
    </font>
    <font>
      <i/>
      <sz val="12"/>
      <name val="Times New Roman"/>
      <family val="1"/>
      <charset val="238"/>
    </font>
    <font>
      <b/>
      <i/>
      <sz val="12"/>
      <name val="Times New Roman"/>
      <family val="1"/>
      <charset val="238"/>
    </font>
    <font>
      <b/>
      <sz val="14"/>
      <name val="Times New Roman"/>
      <family val="1"/>
      <charset val="238"/>
    </font>
    <font>
      <b/>
      <u/>
      <sz val="12"/>
      <name val="Times New Roman"/>
      <family val="1"/>
      <charset val="238"/>
    </font>
    <font>
      <b/>
      <sz val="10"/>
      <color indexed="8"/>
      <name val="Arial"/>
      <family val="2"/>
    </font>
    <font>
      <b/>
      <sz val="10"/>
      <color indexed="39"/>
      <name val="Arial"/>
      <family val="2"/>
    </font>
    <font>
      <sz val="10"/>
      <color indexed="8"/>
      <name val="Arial"/>
      <family val="2"/>
    </font>
    <font>
      <b/>
      <sz val="12"/>
      <color indexed="8"/>
      <name val="Arial"/>
      <family val="2"/>
      <charset val="238"/>
    </font>
    <font>
      <sz val="10"/>
      <color indexed="8"/>
      <name val="Arial"/>
      <family val="2"/>
      <charset val="238"/>
    </font>
    <font>
      <sz val="10"/>
      <name val="Arial"/>
      <family val="2"/>
      <charset val="238"/>
    </font>
    <font>
      <sz val="10"/>
      <color indexed="39"/>
      <name val="Arial"/>
      <family val="2"/>
    </font>
    <font>
      <sz val="19"/>
      <color indexed="48"/>
      <name val="Arial"/>
      <family val="2"/>
      <charset val="238"/>
    </font>
    <font>
      <sz val="10"/>
      <color indexed="10"/>
      <name val="Arial"/>
      <family val="2"/>
    </font>
    <font>
      <sz val="10"/>
      <name val="arial ce"/>
      <charset val="238"/>
    </font>
    <font>
      <sz val="8"/>
      <name val="arial ce"/>
      <charset val="238"/>
    </font>
    <font>
      <sz val="11"/>
      <name val="Times New Roman"/>
      <family val="1"/>
      <charset val="238"/>
    </font>
    <font>
      <b/>
      <vertAlign val="superscript"/>
      <sz val="12"/>
      <name val="Times New Roman"/>
      <family val="1"/>
      <charset val="238"/>
    </font>
    <font>
      <b/>
      <vertAlign val="superscript"/>
      <sz val="14"/>
      <name val="Times New Roman"/>
      <family val="1"/>
      <charset val="238"/>
    </font>
    <font>
      <vertAlign val="superscript"/>
      <sz val="12"/>
      <name val="Times New Roman"/>
      <family val="1"/>
      <charset val="238"/>
    </font>
    <font>
      <b/>
      <i/>
      <sz val="14"/>
      <name val="Times New Roman"/>
      <family val="1"/>
      <charset val="238"/>
    </font>
    <font>
      <sz val="10"/>
      <name val="Times New Roman"/>
      <family val="1"/>
      <charset val="238"/>
    </font>
    <font>
      <b/>
      <sz val="12"/>
      <color indexed="12"/>
      <name val="Times New Roman"/>
      <family val="1"/>
      <charset val="238"/>
    </font>
    <font>
      <sz val="10"/>
      <name val="Times New Roman"/>
      <family val="1"/>
    </font>
    <font>
      <sz val="10"/>
      <color indexed="10"/>
      <name val="Arial"/>
      <family val="2"/>
      <charset val="238"/>
    </font>
    <font>
      <b/>
      <vertAlign val="superscript"/>
      <sz val="14"/>
      <name val="Times New Roman"/>
      <family val="1"/>
    </font>
    <font>
      <vertAlign val="superscript"/>
      <sz val="12"/>
      <name val="Times New Roman"/>
      <family val="1"/>
    </font>
    <font>
      <sz val="10"/>
      <name val="Arial"/>
      <family val="2"/>
      <charset val="238"/>
    </font>
    <font>
      <u/>
      <sz val="12"/>
      <name val="Times New Roman"/>
      <family val="1"/>
      <charset val="238"/>
    </font>
    <font>
      <b/>
      <sz val="9"/>
      <name val="Times New Roman"/>
      <family val="1"/>
      <charset val="238"/>
    </font>
    <font>
      <u/>
      <sz val="12"/>
      <color indexed="12"/>
      <name val="Times New Roman"/>
      <family val="1"/>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sz val="12"/>
      <name val="Times New Roman"/>
      <family val="1"/>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sz val="11"/>
      <name val="Times New Roman"/>
      <family val="1"/>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b/>
      <sz val="11"/>
      <name val="Times New Roman"/>
      <family val="1"/>
      <charset val="238"/>
    </font>
    <font>
      <b/>
      <sz val="12"/>
      <color indexed="10"/>
      <name val="Times New Roman"/>
      <family val="1"/>
      <charset val="238"/>
    </font>
    <font>
      <sz val="12"/>
      <color indexed="8"/>
      <name val="Times New Roman"/>
      <family val="1"/>
      <charset val="238"/>
    </font>
    <font>
      <b/>
      <sz val="12"/>
      <color indexed="8"/>
      <name val="Times New Roman"/>
      <family val="1"/>
      <charset val="238"/>
    </font>
    <font>
      <sz val="11"/>
      <name val="Times New Roman"/>
      <family val="1"/>
      <charset val="238"/>
    </font>
    <font>
      <sz val="12"/>
      <color indexed="10"/>
      <name val="Times New Roman"/>
      <family val="1"/>
      <charset val="238"/>
    </font>
    <font>
      <b/>
      <sz val="10"/>
      <name val="Times New Roman"/>
      <family val="1"/>
      <charset val="238"/>
    </font>
    <font>
      <vertAlign val="superscript"/>
      <sz val="12"/>
      <color indexed="8"/>
      <name val="Times New Roman"/>
      <family val="1"/>
      <charset val="238"/>
    </font>
    <font>
      <strike/>
      <sz val="12"/>
      <name val="Times New Roman"/>
      <family val="1"/>
      <charset val="238"/>
    </font>
    <font>
      <strike/>
      <sz val="12"/>
      <name val="Times New Roman"/>
      <family val="1"/>
    </font>
    <font>
      <sz val="11"/>
      <name val="Times New Roman"/>
      <family val="1"/>
    </font>
    <font>
      <sz val="10"/>
      <color indexed="8"/>
      <name val="Tahoma"/>
      <family val="2"/>
      <charset val="238"/>
    </font>
    <font>
      <sz val="12"/>
      <color indexed="8"/>
      <name val="Tahoma"/>
      <family val="2"/>
      <charset val="238"/>
    </font>
    <font>
      <b/>
      <sz val="10"/>
      <color indexed="8"/>
      <name val="Tahoma"/>
      <family val="2"/>
      <charset val="238"/>
    </font>
    <font>
      <b/>
      <sz val="10"/>
      <name val="Arial"/>
      <family val="2"/>
      <charset val="238"/>
    </font>
    <font>
      <sz val="14"/>
      <name val="Times New Roman"/>
      <family val="1"/>
    </font>
    <font>
      <sz val="12"/>
      <color indexed="8"/>
      <name val="Times New Roman"/>
      <family val="1"/>
    </font>
    <font>
      <b/>
      <vertAlign val="superscript"/>
      <sz val="12"/>
      <name val="Times New Roman"/>
      <family val="1"/>
    </font>
    <font>
      <b/>
      <u/>
      <sz val="14"/>
      <name val="Times New Roman"/>
      <family val="1"/>
      <charset val="238"/>
    </font>
    <font>
      <b/>
      <sz val="11"/>
      <name val="Times New Roman"/>
      <family val="1"/>
    </font>
    <font>
      <b/>
      <sz val="10"/>
      <color indexed="8"/>
      <name val="Times New Roman"/>
      <family val="1"/>
      <charset val="238"/>
    </font>
    <font>
      <b/>
      <sz val="11"/>
      <color indexed="8"/>
      <name val="Times New Roman"/>
      <family val="1"/>
    </font>
    <font>
      <b/>
      <sz val="14"/>
      <color indexed="10"/>
      <name val="Times New Roman"/>
      <family val="1"/>
      <charset val="238"/>
    </font>
    <font>
      <sz val="10"/>
      <color indexed="10"/>
      <name val="Times New Roman"/>
      <family val="1"/>
    </font>
    <font>
      <b/>
      <sz val="10"/>
      <color indexed="10"/>
      <name val="Times New Roman"/>
      <family val="1"/>
      <charset val="238"/>
    </font>
    <font>
      <sz val="12"/>
      <color theme="1"/>
      <name val="Times New Roman"/>
      <family val="2"/>
      <charset val="238"/>
    </font>
    <font>
      <b/>
      <sz val="12"/>
      <color theme="1"/>
      <name val="Times New Roman"/>
      <family val="1"/>
      <charset val="238"/>
    </font>
    <font>
      <sz val="12"/>
      <color rgb="FFFF0000"/>
      <name val="Times New Roman"/>
      <family val="1"/>
      <charset val="238"/>
    </font>
    <font>
      <sz val="12"/>
      <color theme="1"/>
      <name val="Times New Roman"/>
      <family val="1"/>
      <charset val="238"/>
    </font>
    <font>
      <sz val="12"/>
      <color rgb="FFFF0000"/>
      <name val="Times New Roman"/>
      <family val="1"/>
    </font>
    <font>
      <sz val="10"/>
      <color rgb="FF000000"/>
      <name val="Tahoma"/>
      <family val="2"/>
      <charset val="238"/>
    </font>
    <font>
      <sz val="10"/>
      <color rgb="FFFF0000"/>
      <name val="Arial"/>
      <family val="2"/>
      <charset val="238"/>
    </font>
    <font>
      <b/>
      <sz val="12"/>
      <color theme="1"/>
      <name val="Times New Roman"/>
      <family val="1"/>
    </font>
    <font>
      <sz val="12"/>
      <color theme="1"/>
      <name val="Times New Roman"/>
      <family val="1"/>
    </font>
    <font>
      <b/>
      <sz val="12"/>
      <color rgb="FF000000"/>
      <name val="Times New Roman"/>
      <family val="1"/>
    </font>
    <font>
      <b/>
      <sz val="11"/>
      <color theme="1"/>
      <name val="Times New Roman"/>
      <family val="1"/>
    </font>
    <font>
      <sz val="11"/>
      <color theme="1"/>
      <name val="Times New Roman"/>
      <family val="1"/>
    </font>
    <font>
      <b/>
      <sz val="12"/>
      <color rgb="FFFF0000"/>
      <name val="Times New Roman"/>
      <family val="1"/>
      <charset val="238"/>
    </font>
    <font>
      <b/>
      <sz val="12"/>
      <color rgb="FFFF0000"/>
      <name val="Arial"/>
      <family val="2"/>
      <charset val="238"/>
    </font>
    <font>
      <sz val="10"/>
      <color rgb="FFFF0000"/>
      <name val="Times New Roman"/>
      <family val="1"/>
    </font>
    <font>
      <b/>
      <sz val="14"/>
      <color rgb="FFFF0000"/>
      <name val="Times New Roman"/>
      <family val="1"/>
      <charset val="238"/>
    </font>
    <font>
      <sz val="14"/>
      <color rgb="FFFF0000"/>
      <name val="Times New Roman"/>
      <family val="1"/>
      <charset val="238"/>
    </font>
    <font>
      <sz val="12"/>
      <color rgb="FF00B050"/>
      <name val="Times New Roman"/>
      <family val="1"/>
      <charset val="238"/>
    </font>
    <font>
      <u/>
      <sz val="12"/>
      <color theme="1"/>
      <name val="Times New Roman"/>
      <family val="1"/>
      <charset val="238"/>
    </font>
    <font>
      <vertAlign val="superscript"/>
      <sz val="11"/>
      <name val="Times New Roman"/>
      <family val="1"/>
      <charset val="238"/>
    </font>
    <font>
      <sz val="10"/>
      <color rgb="FF0000FF"/>
      <name val="Arial"/>
      <family val="2"/>
      <charset val="238"/>
    </font>
    <font>
      <b/>
      <sz val="12"/>
      <color rgb="FF00B0F0"/>
      <name val="Times New Roman"/>
      <family val="1"/>
      <charset val="238"/>
    </font>
    <font>
      <sz val="12"/>
      <color rgb="FF0000FF"/>
      <name val="Times New Roman"/>
      <family val="1"/>
    </font>
    <font>
      <sz val="12"/>
      <color rgb="FF0000FF"/>
      <name val="Times New Roman"/>
      <family val="1"/>
      <charset val="238"/>
    </font>
    <font>
      <sz val="11"/>
      <color rgb="FF0000FF"/>
      <name val="Arial"/>
      <family val="2"/>
      <charset val="238"/>
    </font>
    <font>
      <b/>
      <sz val="14"/>
      <color theme="1"/>
      <name val="Times New Roman"/>
      <family val="1"/>
      <charset val="238"/>
    </font>
    <font>
      <i/>
      <sz val="12"/>
      <color theme="1"/>
      <name val="Times New Roman"/>
      <family val="1"/>
      <charset val="238"/>
    </font>
    <font>
      <sz val="11"/>
      <color theme="1"/>
      <name val="Times New Roman"/>
      <family val="1"/>
      <charset val="238"/>
    </font>
    <font>
      <b/>
      <sz val="12"/>
      <color rgb="FF0000FF"/>
      <name val="Times New Roman"/>
      <family val="1"/>
      <charset val="238"/>
    </font>
    <font>
      <sz val="11"/>
      <color rgb="FFFF0000"/>
      <name val="Times New Roman"/>
      <family val="1"/>
      <charset val="238"/>
    </font>
    <font>
      <vertAlign val="superscript"/>
      <sz val="12"/>
      <color rgb="FFFF0000"/>
      <name val="Times New Roman"/>
      <family val="1"/>
      <charset val="238"/>
    </font>
    <font>
      <i/>
      <sz val="12"/>
      <color theme="1"/>
      <name val="Times New Roman"/>
      <family val="1"/>
    </font>
    <font>
      <b/>
      <sz val="10"/>
      <color indexed="12"/>
      <name val="Arial"/>
      <family val="2"/>
      <charset val="238"/>
    </font>
    <font>
      <sz val="10"/>
      <name val="Arial"/>
      <charset val="238"/>
    </font>
  </fonts>
  <fills count="4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15"/>
      </patternFill>
    </fill>
    <fill>
      <patternFill patternType="solid">
        <fgColor indexed="42"/>
        <bgColor indexed="64"/>
      </patternFill>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rgb="FFCCFFCC"/>
        <bgColor rgb="FF000000"/>
      </patternFill>
    </fill>
    <fill>
      <patternFill patternType="solid">
        <fgColor rgb="FFFFFF99"/>
        <bgColor rgb="FF000000"/>
      </patternFill>
    </fill>
    <fill>
      <patternFill patternType="solid">
        <fgColor rgb="FFFFFFFF"/>
        <bgColor rgb="FF000000"/>
      </patternFill>
    </fill>
    <fill>
      <patternFill patternType="solid">
        <fgColor rgb="FFFFFF00"/>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rgb="FFFF0000"/>
        <bgColor indexed="64"/>
      </patternFill>
    </fill>
  </fills>
  <borders count="86">
    <border>
      <left/>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62"/>
      </top>
      <bottom style="double">
        <color indexed="62"/>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s>
  <cellStyleXfs count="106">
    <xf numFmtId="0" fontId="0" fillId="0" borderId="0"/>
    <xf numFmtId="0" fontId="41" fillId="2" borderId="0" applyNumberFormat="0" applyBorder="0" applyAlignment="0" applyProtection="0"/>
    <xf numFmtId="0" fontId="41" fillId="3" borderId="0" applyNumberFormat="0" applyBorder="0" applyAlignment="0" applyProtection="0"/>
    <xf numFmtId="0" fontId="41" fillId="4" borderId="0" applyNumberFormat="0" applyBorder="0" applyAlignment="0" applyProtection="0"/>
    <xf numFmtId="0" fontId="41" fillId="5" borderId="0" applyNumberFormat="0" applyBorder="0" applyAlignment="0" applyProtection="0"/>
    <xf numFmtId="0" fontId="41" fillId="6" borderId="0" applyNumberFormat="0" applyBorder="0" applyAlignment="0" applyProtection="0"/>
    <xf numFmtId="0" fontId="41" fillId="7" borderId="0" applyNumberFormat="0" applyBorder="0" applyAlignment="0" applyProtection="0"/>
    <xf numFmtId="0" fontId="41" fillId="8"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5" borderId="0" applyNumberFormat="0" applyBorder="0" applyAlignment="0" applyProtection="0"/>
    <xf numFmtId="0" fontId="41" fillId="8" borderId="0" applyNumberFormat="0" applyBorder="0" applyAlignment="0" applyProtection="0"/>
    <xf numFmtId="0" fontId="41" fillId="11" borderId="0" applyNumberFormat="0" applyBorder="0" applyAlignment="0" applyProtection="0"/>
    <xf numFmtId="0" fontId="42" fillId="12" borderId="0" applyNumberFormat="0" applyBorder="0" applyAlignment="0" applyProtection="0"/>
    <xf numFmtId="0" fontId="42" fillId="9" borderId="0" applyNumberFormat="0" applyBorder="0" applyAlignment="0" applyProtection="0"/>
    <xf numFmtId="0" fontId="42" fillId="10"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42" fillId="15" borderId="0" applyNumberFormat="0" applyBorder="0" applyAlignment="0" applyProtection="0"/>
    <xf numFmtId="0" fontId="42" fillId="16" borderId="0" applyNumberFormat="0" applyBorder="0" applyAlignment="0" applyProtection="0"/>
    <xf numFmtId="0" fontId="42" fillId="17" borderId="0" applyNumberFormat="0" applyBorder="0" applyAlignment="0" applyProtection="0"/>
    <xf numFmtId="0" fontId="42" fillId="18"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42" fillId="19" borderId="0" applyNumberFormat="0" applyBorder="0" applyAlignment="0" applyProtection="0"/>
    <xf numFmtId="0" fontId="43" fillId="3" borderId="0" applyNumberFormat="0" applyBorder="0" applyAlignment="0" applyProtection="0"/>
    <xf numFmtId="0" fontId="44" fillId="20" borderId="1" applyNumberFormat="0" applyAlignment="0" applyProtection="0"/>
    <xf numFmtId="164" fontId="2" fillId="0" borderId="0" applyFont="0" applyFill="0" applyBorder="0" applyAlignment="0" applyProtection="0"/>
    <xf numFmtId="164" fontId="20" fillId="0" borderId="0" applyFont="0" applyFill="0" applyBorder="0" applyAlignment="0" applyProtection="0"/>
    <xf numFmtId="0" fontId="46" fillId="0" borderId="0" applyNumberFormat="0" applyFill="0" applyBorder="0" applyAlignment="0" applyProtection="0"/>
    <xf numFmtId="0" fontId="47" fillId="4" borderId="0" applyNumberFormat="0" applyBorder="0" applyAlignment="0" applyProtection="0"/>
    <xf numFmtId="0" fontId="48" fillId="0" borderId="2" applyNumberFormat="0" applyFill="0" applyAlignment="0" applyProtection="0"/>
    <xf numFmtId="0" fontId="49" fillId="0" borderId="3" applyNumberFormat="0" applyFill="0" applyAlignment="0" applyProtection="0"/>
    <xf numFmtId="0" fontId="50" fillId="0" borderId="4" applyNumberFormat="0" applyFill="0" applyAlignment="0" applyProtection="0"/>
    <xf numFmtId="0" fontId="50" fillId="0" borderId="0" applyNumberFormat="0" applyFill="0" applyBorder="0" applyAlignment="0" applyProtection="0"/>
    <xf numFmtId="0" fontId="6" fillId="0" borderId="0" applyNumberFormat="0" applyFill="0" applyBorder="0" applyAlignment="0" applyProtection="0">
      <alignment vertical="top"/>
      <protection locked="0"/>
    </xf>
    <xf numFmtId="0" fontId="51" fillId="21" borderId="5" applyNumberFormat="0" applyAlignment="0" applyProtection="0"/>
    <xf numFmtId="0" fontId="52" fillId="7" borderId="1" applyNumberFormat="0" applyAlignment="0" applyProtection="0"/>
    <xf numFmtId="0" fontId="53" fillId="0" borderId="6" applyNumberFormat="0" applyFill="0" applyAlignment="0" applyProtection="0"/>
    <xf numFmtId="0" fontId="54" fillId="22" borderId="0" applyNumberFormat="0" applyBorder="0" applyAlignment="0" applyProtection="0"/>
    <xf numFmtId="0" fontId="20" fillId="0" borderId="0"/>
    <xf numFmtId="0" fontId="85" fillId="0" borderId="0"/>
    <xf numFmtId="0" fontId="20" fillId="0" borderId="0"/>
    <xf numFmtId="0" fontId="20" fillId="0" borderId="0"/>
    <xf numFmtId="0" fontId="64" fillId="0" borderId="0"/>
    <xf numFmtId="0" fontId="24" fillId="0" borderId="0"/>
    <xf numFmtId="0" fontId="55" fillId="0" borderId="0"/>
    <xf numFmtId="0" fontId="45" fillId="23" borderId="7" applyNumberFormat="0" applyFont="0" applyAlignment="0" applyProtection="0"/>
    <xf numFmtId="0" fontId="56" fillId="20" borderId="8" applyNumberFormat="0" applyAlignment="0" applyProtection="0"/>
    <xf numFmtId="4" fontId="15" fillId="22" borderId="9" applyNumberFormat="0" applyProtection="0">
      <alignment vertical="center"/>
    </xf>
    <xf numFmtId="4" fontId="16" fillId="24" borderId="9" applyNumberFormat="0" applyProtection="0">
      <alignment vertical="center"/>
    </xf>
    <xf numFmtId="4" fontId="15" fillId="24" borderId="9" applyNumberFormat="0" applyProtection="0">
      <alignment horizontal="left" vertical="center" indent="1"/>
    </xf>
    <xf numFmtId="0" fontId="15" fillId="24" borderId="9" applyNumberFormat="0" applyProtection="0">
      <alignment horizontal="left" vertical="top" indent="1"/>
    </xf>
    <xf numFmtId="4" fontId="17" fillId="3" borderId="9" applyNumberFormat="0" applyProtection="0">
      <alignment horizontal="right" vertical="center"/>
    </xf>
    <xf numFmtId="4" fontId="17" fillId="9" borderId="9" applyNumberFormat="0" applyProtection="0">
      <alignment horizontal="right" vertical="center"/>
    </xf>
    <xf numFmtId="4" fontId="17" fillId="17" borderId="9" applyNumberFormat="0" applyProtection="0">
      <alignment horizontal="right" vertical="center"/>
    </xf>
    <xf numFmtId="4" fontId="17" fillId="11" borderId="9" applyNumberFormat="0" applyProtection="0">
      <alignment horizontal="right" vertical="center"/>
    </xf>
    <xf numFmtId="4" fontId="17" fillId="15" borderId="9" applyNumberFormat="0" applyProtection="0">
      <alignment horizontal="right" vertical="center"/>
    </xf>
    <xf numFmtId="4" fontId="17" fillId="19" borderId="9" applyNumberFormat="0" applyProtection="0">
      <alignment horizontal="right" vertical="center"/>
    </xf>
    <xf numFmtId="4" fontId="17" fillId="18" borderId="9" applyNumberFormat="0" applyProtection="0">
      <alignment horizontal="right" vertical="center"/>
    </xf>
    <xf numFmtId="4" fontId="17" fillId="25" borderId="9" applyNumberFormat="0" applyProtection="0">
      <alignment horizontal="right" vertical="center"/>
    </xf>
    <xf numFmtId="4" fontId="17" fillId="10" borderId="9" applyNumberFormat="0" applyProtection="0">
      <alignment horizontal="right" vertical="center"/>
    </xf>
    <xf numFmtId="4" fontId="15" fillId="26" borderId="10" applyNumberFormat="0" applyProtection="0">
      <alignment horizontal="left" vertical="center" indent="1"/>
    </xf>
    <xf numFmtId="4" fontId="17" fillId="27" borderId="0" applyNumberFormat="0" applyProtection="0">
      <alignment horizontal="left" vertical="center" indent="1"/>
    </xf>
    <xf numFmtId="4" fontId="18" fillId="28" borderId="0" applyNumberFormat="0" applyProtection="0">
      <alignment horizontal="left" vertical="center" indent="1"/>
    </xf>
    <xf numFmtId="4" fontId="17" fillId="29" borderId="9" applyNumberFormat="0" applyProtection="0">
      <alignment horizontal="right" vertical="center"/>
    </xf>
    <xf numFmtId="4" fontId="19" fillId="27" borderId="0" applyNumberFormat="0" applyProtection="0">
      <alignment horizontal="left" vertical="center" indent="1"/>
    </xf>
    <xf numFmtId="4" fontId="19" fillId="30" borderId="0" applyNumberFormat="0" applyProtection="0">
      <alignment horizontal="left" vertical="center" indent="1"/>
    </xf>
    <xf numFmtId="0" fontId="20" fillId="28" borderId="9" applyNumberFormat="0" applyProtection="0">
      <alignment horizontal="left" vertical="center" indent="1"/>
    </xf>
    <xf numFmtId="0" fontId="20" fillId="28" borderId="9" applyNumberFormat="0" applyProtection="0">
      <alignment horizontal="left" vertical="top" indent="1"/>
    </xf>
    <xf numFmtId="0" fontId="20" fillId="30" borderId="9" applyNumberFormat="0" applyProtection="0">
      <alignment horizontal="left" vertical="center" indent="1"/>
    </xf>
    <xf numFmtId="0" fontId="20" fillId="30" borderId="9" applyNumberFormat="0" applyProtection="0">
      <alignment horizontal="left" vertical="top" indent="1"/>
    </xf>
    <xf numFmtId="0" fontId="20" fillId="31" borderId="9" applyNumberFormat="0" applyProtection="0">
      <alignment horizontal="left" vertical="center" indent="1"/>
    </xf>
    <xf numFmtId="0" fontId="20" fillId="31" borderId="9" applyNumberFormat="0" applyProtection="0">
      <alignment horizontal="left" vertical="top" indent="1"/>
    </xf>
    <xf numFmtId="0" fontId="20" fillId="32" borderId="9" applyNumberFormat="0" applyProtection="0">
      <alignment horizontal="left" vertical="center" indent="1"/>
    </xf>
    <xf numFmtId="0" fontId="20" fillId="32" borderId="9" applyNumberFormat="0" applyProtection="0">
      <alignment horizontal="left" vertical="top" indent="1"/>
    </xf>
    <xf numFmtId="4" fontId="15" fillId="30" borderId="0" applyNumberFormat="0" applyProtection="0">
      <alignment horizontal="left" vertical="center" indent="1"/>
    </xf>
    <xf numFmtId="4" fontId="17" fillId="33" borderId="9" applyNumberFormat="0" applyProtection="0">
      <alignment vertical="center"/>
    </xf>
    <xf numFmtId="4" fontId="21" fillId="33" borderId="9" applyNumberFormat="0" applyProtection="0">
      <alignment vertical="center"/>
    </xf>
    <xf numFmtId="4" fontId="17" fillId="33" borderId="9" applyNumberFormat="0" applyProtection="0">
      <alignment horizontal="left" vertical="center" indent="1"/>
    </xf>
    <xf numFmtId="0" fontId="17" fillId="33" borderId="9" applyNumberFormat="0" applyProtection="0">
      <alignment horizontal="left" vertical="top" indent="1"/>
    </xf>
    <xf numFmtId="4" fontId="17" fillId="27" borderId="9" applyNumberFormat="0" applyProtection="0">
      <alignment horizontal="right" vertical="center"/>
    </xf>
    <xf numFmtId="4" fontId="21" fillId="27" borderId="9" applyNumberFormat="0" applyProtection="0">
      <alignment horizontal="right" vertical="center"/>
    </xf>
    <xf numFmtId="4" fontId="17" fillId="29" borderId="9" applyNumberFormat="0" applyProtection="0">
      <alignment horizontal="left" vertical="center" indent="1"/>
    </xf>
    <xf numFmtId="0" fontId="17" fillId="30" borderId="9" applyNumberFormat="0" applyProtection="0">
      <alignment horizontal="left" vertical="top" indent="1"/>
    </xf>
    <xf numFmtId="4" fontId="22" fillId="34" borderId="0" applyNumberFormat="0" applyProtection="0">
      <alignment horizontal="left" vertical="center" indent="1"/>
    </xf>
    <xf numFmtId="4" fontId="23" fillId="27" borderId="9" applyNumberFormat="0" applyProtection="0">
      <alignment horizontal="right" vertical="center"/>
    </xf>
    <xf numFmtId="0" fontId="57" fillId="0" borderId="0" applyNumberFormat="0" applyFill="0" applyBorder="0" applyAlignment="0" applyProtection="0"/>
    <xf numFmtId="0" fontId="58" fillId="0" borderId="11" applyNumberFormat="0" applyFill="0" applyAlignment="0" applyProtection="0"/>
    <xf numFmtId="0" fontId="59" fillId="0" borderId="0" applyNumberFormat="0" applyFill="0" applyBorder="0" applyAlignment="0" applyProtection="0"/>
    <xf numFmtId="0" fontId="2" fillId="0" borderId="0"/>
    <xf numFmtId="0" fontId="1" fillId="0" borderId="0"/>
    <xf numFmtId="164" fontId="2" fillId="0" borderId="0" applyFont="0" applyFill="0" applyBorder="0" applyAlignment="0" applyProtection="0"/>
    <xf numFmtId="0" fontId="2" fillId="0" borderId="0"/>
    <xf numFmtId="0" fontId="2" fillId="0" borderId="0"/>
    <xf numFmtId="0" fontId="2" fillId="0" borderId="0"/>
    <xf numFmtId="0" fontId="9" fillId="23" borderId="7" applyNumberFormat="0" applyFont="0" applyAlignment="0" applyProtection="0"/>
    <xf numFmtId="0" fontId="2" fillId="28" borderId="9" applyNumberFormat="0" applyProtection="0">
      <alignment horizontal="left" vertical="center" indent="1"/>
    </xf>
    <xf numFmtId="0" fontId="2" fillId="28" borderId="9" applyNumberFormat="0" applyProtection="0">
      <alignment horizontal="left" vertical="top" indent="1"/>
    </xf>
    <xf numFmtId="0" fontId="2" fillId="30" borderId="9" applyNumberFormat="0" applyProtection="0">
      <alignment horizontal="left" vertical="center" indent="1"/>
    </xf>
    <xf numFmtId="0" fontId="2" fillId="30" borderId="9" applyNumberFormat="0" applyProtection="0">
      <alignment horizontal="left" vertical="top" indent="1"/>
    </xf>
    <xf numFmtId="0" fontId="2" fillId="31" borderId="9" applyNumberFormat="0" applyProtection="0">
      <alignment horizontal="left" vertical="center" indent="1"/>
    </xf>
    <xf numFmtId="0" fontId="2" fillId="31" borderId="9" applyNumberFormat="0" applyProtection="0">
      <alignment horizontal="left" vertical="top" indent="1"/>
    </xf>
    <xf numFmtId="0" fontId="2" fillId="32" borderId="9" applyNumberFormat="0" applyProtection="0">
      <alignment horizontal="left" vertical="center" indent="1"/>
    </xf>
    <xf numFmtId="0" fontId="2" fillId="32" borderId="9" applyNumberFormat="0" applyProtection="0">
      <alignment horizontal="left" vertical="top" indent="1"/>
    </xf>
    <xf numFmtId="0" fontId="118" fillId="0" borderId="0"/>
  </cellStyleXfs>
  <cellXfs count="901">
    <xf numFmtId="0" fontId="0" fillId="0" borderId="0" xfId="0"/>
    <xf numFmtId="0" fontId="4" fillId="0" borderId="0" xfId="0" applyFont="1"/>
    <xf numFmtId="0" fontId="4" fillId="0" borderId="0" xfId="0" applyFont="1" applyBorder="1"/>
    <xf numFmtId="0" fontId="4" fillId="0" borderId="0" xfId="0" applyFont="1" applyAlignment="1">
      <alignment horizontal="center" vertical="center"/>
    </xf>
    <xf numFmtId="0" fontId="4" fillId="0" borderId="12" xfId="0" applyFont="1" applyBorder="1" applyAlignment="1">
      <alignment horizontal="center" vertical="center"/>
    </xf>
    <xf numFmtId="0" fontId="3" fillId="0" borderId="0" xfId="0" applyFont="1" applyBorder="1" applyAlignment="1">
      <alignment horizontal="center" vertical="center"/>
    </xf>
    <xf numFmtId="49" fontId="4" fillId="0" borderId="0" xfId="0" applyNumberFormat="1" applyFont="1"/>
    <xf numFmtId="0" fontId="5" fillId="0" borderId="0" xfId="0" applyFont="1" applyAlignment="1">
      <alignment horizontal="center" vertical="center" wrapText="1"/>
    </xf>
    <xf numFmtId="49" fontId="4" fillId="0" borderId="0" xfId="0" applyNumberFormat="1" applyFont="1" applyBorder="1"/>
    <xf numFmtId="49" fontId="4" fillId="0" borderId="0" xfId="0" applyNumberFormat="1" applyFont="1" applyAlignment="1">
      <alignment horizontal="left" vertical="center"/>
    </xf>
    <xf numFmtId="0" fontId="3" fillId="0" borderId="0" xfId="0" applyFont="1"/>
    <xf numFmtId="0" fontId="9" fillId="0" borderId="0" xfId="0" applyFont="1" applyAlignment="1">
      <alignment vertical="center" wrapText="1"/>
    </xf>
    <xf numFmtId="0" fontId="9" fillId="0" borderId="0" xfId="0" applyFont="1" applyAlignment="1">
      <alignment horizontal="center" vertical="center" wrapText="1"/>
    </xf>
    <xf numFmtId="0" fontId="8" fillId="0" borderId="0" xfId="0" applyFont="1" applyAlignment="1">
      <alignment vertical="center" wrapText="1"/>
    </xf>
    <xf numFmtId="0" fontId="3" fillId="0" borderId="13" xfId="0" applyFont="1" applyBorder="1" applyAlignment="1">
      <alignment horizontal="center" vertical="center" wrapText="1"/>
    </xf>
    <xf numFmtId="0" fontId="3" fillId="0" borderId="14" xfId="0" applyFont="1" applyFill="1" applyBorder="1" applyAlignment="1">
      <alignment horizontal="center" vertical="center" wrapText="1"/>
    </xf>
    <xf numFmtId="0" fontId="3" fillId="0" borderId="13" xfId="0" applyFont="1" applyFill="1" applyBorder="1" applyAlignment="1">
      <alignment horizontal="center" vertical="center" wrapText="1"/>
    </xf>
    <xf numFmtId="49" fontId="3" fillId="0" borderId="13" xfId="0" applyNumberFormat="1"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4" fillId="0" borderId="0" xfId="0" applyFont="1" applyBorder="1" applyAlignment="1">
      <alignment horizontal="center" vertical="center" wrapText="1"/>
    </xf>
    <xf numFmtId="49" fontId="4" fillId="0" borderId="0" xfId="0" applyNumberFormat="1" applyFont="1" applyBorder="1" applyAlignment="1">
      <alignment vertical="center" wrapText="1"/>
    </xf>
    <xf numFmtId="0" fontId="4" fillId="0" borderId="0" xfId="0" applyFont="1" applyBorder="1" applyAlignment="1">
      <alignment vertical="center" wrapText="1"/>
    </xf>
    <xf numFmtId="0" fontId="4" fillId="0" borderId="0" xfId="0" applyFont="1" applyAlignment="1">
      <alignment horizontal="right" vertical="center" wrapText="1"/>
    </xf>
    <xf numFmtId="0" fontId="4" fillId="0" borderId="0" xfId="0" applyFont="1" applyAlignment="1">
      <alignment horizontal="center" vertical="center" wrapText="1"/>
    </xf>
    <xf numFmtId="0" fontId="4" fillId="0" borderId="13" xfId="0" applyFont="1" applyBorder="1" applyAlignment="1">
      <alignment horizontal="center" vertical="center" wrapText="1"/>
    </xf>
    <xf numFmtId="0" fontId="4" fillId="0" borderId="0" xfId="0" applyFont="1" applyBorder="1" applyAlignment="1">
      <alignment horizontal="left" vertical="center" wrapText="1"/>
    </xf>
    <xf numFmtId="49" fontId="4" fillId="0" borderId="13" xfId="0" applyNumberFormat="1" applyFont="1" applyBorder="1" applyAlignment="1">
      <alignment horizontal="left" vertical="center" wrapText="1" indent="1"/>
    </xf>
    <xf numFmtId="49" fontId="3" fillId="0" borderId="13" xfId="0" applyNumberFormat="1" applyFont="1" applyBorder="1" applyAlignment="1">
      <alignment vertical="top"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8" fillId="0" borderId="14" xfId="0" applyFont="1" applyBorder="1" applyAlignment="1">
      <alignment horizontal="center" vertical="center" wrapText="1"/>
    </xf>
    <xf numFmtId="0" fontId="9" fillId="0" borderId="0" xfId="0" applyFont="1" applyAlignment="1">
      <alignment horizontal="left" vertical="center" wrapText="1"/>
    </xf>
    <xf numFmtId="0" fontId="4" fillId="0" borderId="13" xfId="0" applyFont="1" applyFill="1" applyBorder="1" applyAlignment="1">
      <alignment horizontal="center" vertical="center" wrapText="1"/>
    </xf>
    <xf numFmtId="3" fontId="3" fillId="0" borderId="13" xfId="0" applyNumberFormat="1" applyFont="1" applyFill="1" applyBorder="1" applyAlignment="1">
      <alignment horizontal="center" vertical="center" wrapText="1"/>
    </xf>
    <xf numFmtId="3" fontId="3" fillId="0" borderId="14" xfId="0" applyNumberFormat="1" applyFont="1" applyFill="1" applyBorder="1" applyAlignment="1">
      <alignment horizontal="center" vertical="center" wrapText="1"/>
    </xf>
    <xf numFmtId="3" fontId="8" fillId="0" borderId="13" xfId="0" applyNumberFormat="1"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3" fontId="4" fillId="0" borderId="13" xfId="0" applyNumberFormat="1" applyFont="1" applyFill="1" applyBorder="1" applyAlignment="1">
      <alignment horizontal="center" vertical="center" wrapText="1"/>
    </xf>
    <xf numFmtId="0" fontId="4" fillId="0" borderId="0" xfId="0" applyFont="1" applyFill="1"/>
    <xf numFmtId="49" fontId="3" fillId="0" borderId="13" xfId="0" applyNumberFormat="1" applyFont="1" applyBorder="1" applyAlignment="1">
      <alignment horizontal="left" vertical="center" wrapText="1" indent="1"/>
    </xf>
    <xf numFmtId="49" fontId="4" fillId="0" borderId="13" xfId="0" applyNumberFormat="1" applyFont="1" applyFill="1" applyBorder="1" applyAlignment="1">
      <alignment horizontal="left" vertical="center" wrapText="1" indent="1"/>
    </xf>
    <xf numFmtId="49" fontId="3" fillId="0" borderId="17" xfId="0" applyNumberFormat="1" applyFont="1" applyBorder="1" applyAlignment="1">
      <alignment horizontal="left" vertical="center" wrapText="1" indent="1"/>
    </xf>
    <xf numFmtId="49" fontId="4" fillId="0" borderId="0" xfId="0" applyNumberFormat="1" applyFont="1" applyBorder="1" applyAlignment="1">
      <alignment horizontal="left" vertical="center" wrapText="1" indent="1"/>
    </xf>
    <xf numFmtId="49" fontId="4" fillId="0" borderId="0" xfId="0" applyNumberFormat="1" applyFont="1" applyAlignment="1">
      <alignment horizontal="left" vertical="center" wrapText="1" indent="1"/>
    </xf>
    <xf numFmtId="3" fontId="3" fillId="24" borderId="13" xfId="0" applyNumberFormat="1" applyFont="1" applyFill="1" applyBorder="1" applyAlignment="1">
      <alignment horizontal="right" vertical="center" wrapText="1" indent="1"/>
    </xf>
    <xf numFmtId="3" fontId="3" fillId="24" borderId="14" xfId="0" applyNumberFormat="1" applyFont="1" applyFill="1" applyBorder="1" applyAlignment="1">
      <alignment horizontal="right" vertical="center" wrapText="1" indent="1"/>
    </xf>
    <xf numFmtId="3" fontId="4" fillId="35" borderId="13" xfId="0" applyNumberFormat="1" applyFont="1" applyFill="1" applyBorder="1" applyAlignment="1">
      <alignment horizontal="right" vertical="center" wrapText="1" indent="1"/>
    </xf>
    <xf numFmtId="3" fontId="3" fillId="24" borderId="17" xfId="0" applyNumberFormat="1" applyFont="1" applyFill="1" applyBorder="1" applyAlignment="1" applyProtection="1">
      <alignment horizontal="right" vertical="center" wrapText="1" indent="1"/>
    </xf>
    <xf numFmtId="3" fontId="3" fillId="24" borderId="18" xfId="0" applyNumberFormat="1" applyFont="1" applyFill="1" applyBorder="1" applyAlignment="1">
      <alignment horizontal="right" vertical="center" wrapText="1" indent="1"/>
    </xf>
    <xf numFmtId="0" fontId="3" fillId="0" borderId="13" xfId="0" applyFont="1" applyBorder="1" applyAlignment="1">
      <alignment horizontal="left" vertical="top" wrapText="1" indent="1"/>
    </xf>
    <xf numFmtId="0" fontId="4" fillId="0" borderId="13" xfId="0" applyFont="1" applyBorder="1" applyAlignment="1">
      <alignment horizontal="left" vertical="top" wrapText="1" indent="1"/>
    </xf>
    <xf numFmtId="0" fontId="3" fillId="0" borderId="17" xfId="0" applyFont="1" applyBorder="1" applyAlignment="1">
      <alignment horizontal="left" wrapText="1" indent="1"/>
    </xf>
    <xf numFmtId="0" fontId="4" fillId="0" borderId="0" xfId="0" applyFont="1" applyAlignment="1">
      <alignment horizontal="left" indent="1"/>
    </xf>
    <xf numFmtId="49" fontId="3" fillId="0" borderId="13" xfId="0" applyNumberFormat="1" applyFont="1" applyBorder="1" applyAlignment="1">
      <alignment horizontal="left" vertical="top" wrapText="1" indent="1"/>
    </xf>
    <xf numFmtId="49" fontId="4" fillId="0" borderId="13" xfId="0" applyNumberFormat="1" applyFont="1" applyBorder="1" applyAlignment="1">
      <alignment horizontal="left" vertical="top" wrapText="1" indent="1"/>
    </xf>
    <xf numFmtId="3" fontId="8" fillId="24" borderId="13" xfId="0" applyNumberFormat="1" applyFont="1" applyFill="1" applyBorder="1" applyAlignment="1">
      <alignment horizontal="right" vertical="center" wrapText="1" indent="1"/>
    </xf>
    <xf numFmtId="49" fontId="8" fillId="0" borderId="13" xfId="0" applyNumberFormat="1" applyFont="1" applyBorder="1" applyAlignment="1">
      <alignment horizontal="left" vertical="center" wrapText="1" indent="1"/>
    </xf>
    <xf numFmtId="49" fontId="3" fillId="0" borderId="13" xfId="0" applyNumberFormat="1" applyFont="1" applyFill="1" applyBorder="1" applyAlignment="1">
      <alignment horizontal="left" vertical="center" wrapText="1" indent="1"/>
    </xf>
    <xf numFmtId="49" fontId="3" fillId="0" borderId="17" xfId="0" applyNumberFormat="1" applyFont="1" applyFill="1" applyBorder="1" applyAlignment="1">
      <alignment horizontal="left" vertical="center" wrapText="1" indent="1"/>
    </xf>
    <xf numFmtId="3" fontId="4" fillId="0" borderId="13" xfId="0" applyNumberFormat="1" applyFont="1" applyFill="1" applyBorder="1" applyAlignment="1">
      <alignment horizontal="right" vertical="center" wrapText="1" indent="1"/>
    </xf>
    <xf numFmtId="0" fontId="8" fillId="24" borderId="14" xfId="0" applyFont="1" applyFill="1" applyBorder="1" applyAlignment="1">
      <alignment horizontal="right" vertical="center" wrapText="1" indent="1"/>
    </xf>
    <xf numFmtId="0" fontId="8" fillId="0" borderId="13" xfId="0" applyFont="1" applyBorder="1" applyAlignment="1">
      <alignment horizontal="left" vertical="center" wrapText="1" indent="1"/>
    </xf>
    <xf numFmtId="0" fontId="9" fillId="0" borderId="13" xfId="0" applyFont="1" applyBorder="1" applyAlignment="1">
      <alignment horizontal="left" vertical="center" wrapText="1" indent="1"/>
    </xf>
    <xf numFmtId="0" fontId="9" fillId="0" borderId="0" xfId="0" applyFont="1" applyAlignment="1">
      <alignment horizontal="left" vertical="center" wrapText="1" indent="1"/>
    </xf>
    <xf numFmtId="49" fontId="4" fillId="0" borderId="0" xfId="0" applyNumberFormat="1" applyFont="1" applyAlignment="1">
      <alignment vertical="center" wrapText="1"/>
    </xf>
    <xf numFmtId="3" fontId="8" fillId="0" borderId="0" xfId="45" applyNumberFormat="1" applyFont="1" applyBorder="1" applyAlignment="1">
      <alignment vertical="center" wrapText="1"/>
    </xf>
    <xf numFmtId="3" fontId="8" fillId="0" borderId="0" xfId="45" applyNumberFormat="1" applyFont="1" applyBorder="1" applyAlignment="1">
      <alignment horizontal="center" vertical="center" wrapText="1"/>
    </xf>
    <xf numFmtId="3" fontId="9" fillId="0" borderId="0" xfId="45" applyNumberFormat="1" applyFont="1" applyBorder="1" applyAlignment="1">
      <alignment vertical="center" wrapText="1"/>
    </xf>
    <xf numFmtId="0" fontId="3" fillId="0" borderId="0" xfId="0" applyFont="1" applyAlignment="1">
      <alignment vertical="center" wrapText="1"/>
    </xf>
    <xf numFmtId="0" fontId="3" fillId="0" borderId="0" xfId="0" applyFont="1" applyBorder="1" applyAlignment="1">
      <alignment vertical="center" wrapText="1"/>
    </xf>
    <xf numFmtId="0" fontId="9" fillId="24" borderId="18" xfId="0" applyFont="1" applyFill="1" applyBorder="1" applyAlignment="1">
      <alignment horizontal="right" vertical="center" wrapText="1" indent="1"/>
    </xf>
    <xf numFmtId="3" fontId="8" fillId="0" borderId="14" xfId="0" applyNumberFormat="1" applyFont="1" applyFill="1" applyBorder="1" applyAlignment="1">
      <alignment horizontal="center" vertical="center" wrapText="1"/>
    </xf>
    <xf numFmtId="49" fontId="8" fillId="0" borderId="13" xfId="0" applyNumberFormat="1" applyFont="1" applyFill="1" applyBorder="1" applyAlignment="1">
      <alignment horizontal="left" vertical="center" wrapText="1" indent="1"/>
    </xf>
    <xf numFmtId="0" fontId="8" fillId="0" borderId="17" xfId="0" applyFont="1" applyBorder="1" applyAlignment="1">
      <alignment horizontal="left" vertical="center" wrapText="1" indent="1"/>
    </xf>
    <xf numFmtId="49" fontId="3" fillId="0" borderId="13" xfId="0" applyNumberFormat="1" applyFont="1" applyBorder="1" applyAlignment="1">
      <alignment horizontal="left"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0" fillId="0" borderId="0" xfId="0" applyBorder="1"/>
    <xf numFmtId="0" fontId="8" fillId="0" borderId="13" xfId="0" applyFont="1" applyBorder="1" applyAlignment="1">
      <alignment horizontal="left" vertical="center" wrapText="1"/>
    </xf>
    <xf numFmtId="0" fontId="8" fillId="0" borderId="13" xfId="0" applyFont="1" applyFill="1" applyBorder="1" applyAlignment="1">
      <alignment horizontal="left" vertical="center" wrapText="1" indent="1"/>
    </xf>
    <xf numFmtId="0" fontId="9" fillId="0" borderId="0" xfId="0" applyFont="1"/>
    <xf numFmtId="1" fontId="4" fillId="0" borderId="13" xfId="0" applyNumberFormat="1" applyFont="1" applyFill="1" applyBorder="1" applyAlignment="1">
      <alignment horizontal="center" vertical="center" wrapText="1"/>
    </xf>
    <xf numFmtId="49" fontId="8" fillId="0" borderId="17" xfId="0" applyNumberFormat="1" applyFont="1" applyFill="1" applyBorder="1" applyAlignment="1">
      <alignment horizontal="left" vertical="center" wrapText="1" indent="1"/>
    </xf>
    <xf numFmtId="49" fontId="8" fillId="0" borderId="13" xfId="0" applyNumberFormat="1" applyFont="1" applyBorder="1" applyAlignment="1">
      <alignment vertical="center" wrapText="1"/>
    </xf>
    <xf numFmtId="0" fontId="8"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8" fillId="0" borderId="13" xfId="45" applyFont="1" applyBorder="1" applyAlignment="1">
      <alignment horizontal="center" vertical="center" wrapText="1"/>
    </xf>
    <xf numFmtId="3" fontId="9" fillId="0" borderId="13" xfId="45" applyNumberFormat="1" applyFont="1" applyBorder="1" applyAlignment="1">
      <alignment horizontal="center" vertical="center" wrapText="1"/>
    </xf>
    <xf numFmtId="0" fontId="8" fillId="0" borderId="14" xfId="45" applyFont="1" applyBorder="1" applyAlignment="1">
      <alignment horizontal="center" vertical="center" wrapText="1"/>
    </xf>
    <xf numFmtId="3" fontId="9" fillId="0" borderId="15" xfId="45" applyNumberFormat="1" applyFont="1" applyBorder="1" applyAlignment="1">
      <alignment vertical="center" wrapText="1"/>
    </xf>
    <xf numFmtId="3" fontId="9" fillId="0" borderId="14" xfId="45" applyNumberFormat="1" applyFont="1" applyBorder="1" applyAlignment="1">
      <alignment horizontal="center" vertical="center" wrapText="1"/>
    </xf>
    <xf numFmtId="3" fontId="9" fillId="0" borderId="16" xfId="45" applyNumberFormat="1"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3" fillId="0" borderId="13" xfId="0" applyFont="1" applyBorder="1" applyAlignment="1">
      <alignment horizontal="left" vertical="center" wrapText="1" indent="1"/>
    </xf>
    <xf numFmtId="0" fontId="9" fillId="0" borderId="13" xfId="0" applyFont="1" applyBorder="1" applyAlignment="1">
      <alignment horizontal="center" vertical="center" wrapText="1"/>
    </xf>
    <xf numFmtId="0" fontId="8" fillId="0" borderId="15" xfId="0" applyFont="1" applyBorder="1" applyAlignment="1">
      <alignment horizontal="left" vertical="center" wrapText="1" indent="1"/>
    </xf>
    <xf numFmtId="0" fontId="8" fillId="0" borderId="19" xfId="0" applyFont="1" applyBorder="1" applyAlignment="1">
      <alignment horizontal="left" vertical="center" wrapText="1" indent="1"/>
    </xf>
    <xf numFmtId="49" fontId="9" fillId="0" borderId="13" xfId="0" applyNumberFormat="1" applyFont="1" applyBorder="1" applyAlignment="1">
      <alignment horizontal="left" vertical="center" wrapText="1" indent="1"/>
    </xf>
    <xf numFmtId="0" fontId="9" fillId="0" borderId="0" xfId="0" applyFont="1" applyFill="1" applyAlignment="1">
      <alignment vertical="center" wrapText="1"/>
    </xf>
    <xf numFmtId="0" fontId="9" fillId="0" borderId="0" xfId="0" applyFont="1" applyFill="1" applyAlignment="1">
      <alignment horizontal="left" vertical="center" wrapText="1" indent="1"/>
    </xf>
    <xf numFmtId="0" fontId="9" fillId="0" borderId="0" xfId="0" applyFont="1" applyFill="1" applyAlignment="1">
      <alignment horizontal="left" vertical="center" wrapText="1" indent="3"/>
    </xf>
    <xf numFmtId="0" fontId="9" fillId="0" borderId="0" xfId="0" applyFont="1" applyFill="1" applyAlignment="1">
      <alignment horizontal="left" vertical="center" wrapText="1" indent="2"/>
    </xf>
    <xf numFmtId="0" fontId="3" fillId="0" borderId="20" xfId="0" applyFont="1" applyBorder="1" applyAlignment="1">
      <alignment horizontal="center" vertical="center" wrapText="1"/>
    </xf>
    <xf numFmtId="0" fontId="34" fillId="0" borderId="0" xfId="0" applyFont="1" applyBorder="1"/>
    <xf numFmtId="49" fontId="4" fillId="0" borderId="19" xfId="0" applyNumberFormat="1" applyFont="1" applyBorder="1" applyAlignment="1">
      <alignment horizontal="left" vertical="center" wrapText="1" indent="1"/>
    </xf>
    <xf numFmtId="0" fontId="8" fillId="0" borderId="17" xfId="0" applyFont="1" applyFill="1" applyBorder="1" applyAlignment="1">
      <alignment horizontal="left" vertical="center" wrapText="1" indent="1"/>
    </xf>
    <xf numFmtId="0" fontId="4" fillId="0" borderId="0" xfId="0" applyFont="1" applyFill="1" applyAlignment="1">
      <alignment vertical="center" wrapText="1"/>
    </xf>
    <xf numFmtId="0" fontId="0" fillId="0" borderId="0" xfId="0" applyFill="1"/>
    <xf numFmtId="0" fontId="31" fillId="0" borderId="0" xfId="0" applyFont="1" applyFill="1" applyAlignment="1">
      <alignment vertical="center" wrapText="1"/>
    </xf>
    <xf numFmtId="0" fontId="3" fillId="0" borderId="22" xfId="0" applyFont="1" applyBorder="1" applyAlignment="1">
      <alignment vertical="center" wrapText="1"/>
    </xf>
    <xf numFmtId="0" fontId="9" fillId="35" borderId="14" xfId="0" applyFont="1" applyFill="1" applyBorder="1" applyAlignment="1">
      <alignment horizontal="left" vertical="center" wrapText="1" indent="1"/>
    </xf>
    <xf numFmtId="0" fontId="37" fillId="0" borderId="0" xfId="0" applyFont="1"/>
    <xf numFmtId="0" fontId="8" fillId="0" borderId="23" xfId="0" applyFont="1" applyFill="1" applyBorder="1" applyAlignment="1">
      <alignment horizontal="center" vertical="center" wrapText="1"/>
    </xf>
    <xf numFmtId="0" fontId="8" fillId="0" borderId="0" xfId="0" applyFont="1" applyFill="1" applyAlignment="1">
      <alignment vertical="center" wrapText="1"/>
    </xf>
    <xf numFmtId="49" fontId="10" fillId="0" borderId="0" xfId="0" applyNumberFormat="1" applyFont="1" applyAlignment="1">
      <alignment horizontal="left" vertical="center" wrapText="1" indent="1"/>
    </xf>
    <xf numFmtId="49" fontId="9" fillId="0" borderId="13" xfId="0" applyNumberFormat="1" applyFont="1" applyFill="1" applyBorder="1" applyAlignment="1">
      <alignment horizontal="left" vertical="center" wrapText="1" indent="1"/>
    </xf>
    <xf numFmtId="0" fontId="0" fillId="0" borderId="0" xfId="0" applyAlignment="1">
      <alignment wrapText="1"/>
    </xf>
    <xf numFmtId="0" fontId="9" fillId="0" borderId="15" xfId="0" applyFont="1" applyFill="1" applyBorder="1" applyAlignment="1">
      <alignment horizontal="center" vertical="center" wrapText="1"/>
    </xf>
    <xf numFmtId="3" fontId="3" fillId="0" borderId="14" xfId="0" applyNumberFormat="1" applyFont="1" applyFill="1" applyBorder="1" applyAlignment="1">
      <alignment horizontal="right" vertical="center" wrapText="1" indent="1"/>
    </xf>
    <xf numFmtId="49" fontId="4" fillId="0" borderId="0" xfId="0" applyNumberFormat="1" applyFont="1" applyAlignment="1">
      <alignment horizontal="left" wrapText="1"/>
    </xf>
    <xf numFmtId="0" fontId="4" fillId="0" borderId="0" xfId="0" applyFont="1" applyAlignment="1">
      <alignment horizontal="justify"/>
    </xf>
    <xf numFmtId="0" fontId="4" fillId="0" borderId="16" xfId="0" applyFont="1" applyFill="1" applyBorder="1" applyAlignment="1">
      <alignment horizontal="center" vertical="center"/>
    </xf>
    <xf numFmtId="0" fontId="3" fillId="0" borderId="17" xfId="0" applyFont="1" applyFill="1" applyBorder="1" applyAlignment="1">
      <alignment horizontal="left" wrapText="1" indent="1"/>
    </xf>
    <xf numFmtId="49" fontId="4" fillId="0" borderId="0" xfId="0" applyNumberFormat="1" applyFont="1" applyAlignment="1">
      <alignment horizontal="left" wrapText="1" indent="1"/>
    </xf>
    <xf numFmtId="0" fontId="4" fillId="0" borderId="0" xfId="0" applyFont="1" applyAlignment="1">
      <alignment vertical="center"/>
    </xf>
    <xf numFmtId="0" fontId="0" fillId="0" borderId="0" xfId="0" applyAlignment="1">
      <alignment vertical="center"/>
    </xf>
    <xf numFmtId="0" fontId="26" fillId="0" borderId="0" xfId="0" applyFont="1" applyBorder="1" applyAlignment="1">
      <alignment vertical="center"/>
    </xf>
    <xf numFmtId="0" fontId="3" fillId="0" borderId="15" xfId="0" applyFont="1" applyFill="1" applyBorder="1" applyAlignment="1">
      <alignment horizontal="center" vertical="center" wrapText="1"/>
    </xf>
    <xf numFmtId="0" fontId="85" fillId="0" borderId="0" xfId="41"/>
    <xf numFmtId="0" fontId="11" fillId="0" borderId="13" xfId="0" applyFont="1" applyFill="1" applyBorder="1" applyAlignment="1">
      <alignment horizontal="left" vertical="center" wrapText="1" indent="1"/>
    </xf>
    <xf numFmtId="0" fontId="9" fillId="32" borderId="15" xfId="0" applyFont="1" applyFill="1" applyBorder="1" applyAlignment="1">
      <alignment vertical="center" wrapText="1"/>
    </xf>
    <xf numFmtId="0" fontId="5" fillId="0" borderId="0" xfId="0" applyFont="1" applyBorder="1" applyAlignment="1">
      <alignment horizontal="center" vertical="center" wrapText="1"/>
    </xf>
    <xf numFmtId="0" fontId="8" fillId="0" borderId="0" xfId="0" applyFont="1" applyBorder="1" applyAlignment="1">
      <alignment horizontal="left" vertical="center" wrapText="1"/>
    </xf>
    <xf numFmtId="0" fontId="9" fillId="0" borderId="0" xfId="44" applyFont="1" applyAlignment="1">
      <alignment vertical="center" wrapText="1"/>
    </xf>
    <xf numFmtId="0" fontId="8" fillId="0" borderId="0" xfId="44" applyFont="1" applyAlignment="1">
      <alignment horizontal="center" vertical="center" wrapText="1"/>
    </xf>
    <xf numFmtId="0" fontId="0" fillId="0" borderId="0" xfId="0" applyNumberFormat="1" applyAlignment="1">
      <alignment vertical="center" wrapText="1"/>
    </xf>
    <xf numFmtId="165" fontId="63" fillId="37" borderId="13" xfId="76" quotePrefix="1" applyNumberFormat="1" applyFont="1" applyFill="1" applyBorder="1" applyAlignment="1" applyProtection="1">
      <alignment horizontal="left" vertical="center" wrapText="1" indent="1"/>
      <protection locked="0"/>
    </xf>
    <xf numFmtId="165" fontId="62" fillId="37" borderId="13" xfId="84" quotePrefix="1" applyNumberFormat="1" applyFont="1" applyFill="1" applyBorder="1" applyAlignment="1" applyProtection="1">
      <alignment horizontal="left" vertical="center" wrapText="1" indent="1"/>
      <protection locked="0"/>
    </xf>
    <xf numFmtId="165" fontId="62" fillId="37" borderId="13" xfId="83" quotePrefix="1" applyNumberFormat="1" applyFont="1" applyFill="1" applyBorder="1" applyProtection="1">
      <alignment horizontal="left" vertical="center" indent="1"/>
      <protection locked="0"/>
    </xf>
    <xf numFmtId="0" fontId="9" fillId="0" borderId="13" xfId="0" applyFont="1" applyBorder="1"/>
    <xf numFmtId="165" fontId="63" fillId="37" borderId="13" xfId="51" quotePrefix="1" applyNumberFormat="1" applyFont="1" applyFill="1" applyBorder="1">
      <alignment horizontal="left" vertical="center" indent="1"/>
    </xf>
    <xf numFmtId="165" fontId="63" fillId="37" borderId="13" xfId="51" applyNumberFormat="1" applyFont="1" applyFill="1" applyBorder="1">
      <alignment horizontal="left" vertical="center" indent="1"/>
    </xf>
    <xf numFmtId="165" fontId="62" fillId="37" borderId="13" xfId="83" applyNumberFormat="1" applyFont="1" applyFill="1" applyBorder="1" applyAlignment="1" applyProtection="1">
      <alignment vertical="center"/>
      <protection locked="0"/>
    </xf>
    <xf numFmtId="165" fontId="63" fillId="37" borderId="13" xfId="83" quotePrefix="1" applyNumberFormat="1" applyFont="1" applyFill="1" applyBorder="1" applyProtection="1">
      <alignment horizontal="left" vertical="center" indent="1"/>
      <protection locked="0"/>
    </xf>
    <xf numFmtId="165" fontId="62" fillId="37" borderId="13" xfId="84" applyNumberFormat="1" applyFont="1" applyFill="1" applyBorder="1" applyAlignment="1" applyProtection="1">
      <alignment horizontal="left" vertical="center" wrapText="1" indent="1"/>
      <protection locked="0"/>
    </xf>
    <xf numFmtId="49" fontId="9" fillId="0" borderId="20" xfId="42" applyNumberFormat="1" applyFont="1" applyBorder="1" applyAlignment="1">
      <alignment horizontal="center"/>
    </xf>
    <xf numFmtId="49" fontId="9" fillId="0" borderId="35" xfId="42" applyNumberFormat="1" applyFont="1" applyBorder="1" applyAlignment="1">
      <alignment horizontal="center"/>
    </xf>
    <xf numFmtId="49" fontId="9" fillId="0" borderId="37" xfId="42" applyNumberFormat="1" applyFont="1" applyBorder="1" applyAlignment="1">
      <alignment horizontal="center"/>
    </xf>
    <xf numFmtId="0" fontId="9" fillId="0" borderId="29" xfId="42" applyFont="1" applyBorder="1"/>
    <xf numFmtId="0" fontId="9" fillId="0" borderId="13" xfId="42" applyFont="1" applyBorder="1"/>
    <xf numFmtId="0" fontId="9" fillId="0" borderId="19" xfId="42" applyFont="1" applyBorder="1"/>
    <xf numFmtId="0" fontId="8" fillId="0" borderId="42" xfId="0" applyFont="1" applyFill="1" applyBorder="1" applyAlignment="1">
      <alignment horizontal="center" vertical="center" wrapText="1"/>
    </xf>
    <xf numFmtId="0" fontId="8" fillId="35" borderId="43" xfId="0" applyFont="1" applyFill="1" applyBorder="1" applyAlignment="1">
      <alignment horizontal="left" vertical="center" wrapText="1" indent="1"/>
    </xf>
    <xf numFmtId="0" fontId="9" fillId="0" borderId="43" xfId="0" applyFont="1" applyFill="1" applyBorder="1" applyAlignment="1">
      <alignment horizontal="left" vertical="center" wrapText="1" indent="1"/>
    </xf>
    <xf numFmtId="0" fontId="9" fillId="36" borderId="44" xfId="0" applyFont="1" applyFill="1" applyBorder="1" applyAlignment="1">
      <alignment horizontal="left" vertical="center" wrapText="1" indent="1"/>
    </xf>
    <xf numFmtId="0" fontId="9" fillId="0" borderId="45" xfId="0" applyFont="1" applyFill="1" applyBorder="1" applyAlignment="1">
      <alignment horizontal="left" vertical="center" wrapText="1" indent="1"/>
    </xf>
    <xf numFmtId="0" fontId="9" fillId="37" borderId="43" xfId="0" applyFont="1" applyFill="1" applyBorder="1" applyAlignment="1">
      <alignment horizontal="left" vertical="center" wrapText="1" indent="1"/>
    </xf>
    <xf numFmtId="0" fontId="9" fillId="0" borderId="44" xfId="0" applyFont="1" applyFill="1" applyBorder="1" applyAlignment="1">
      <alignment horizontal="left" vertical="center" wrapText="1" indent="1"/>
    </xf>
    <xf numFmtId="0" fontId="26" fillId="0" borderId="29" xfId="42" applyFont="1" applyBorder="1"/>
    <xf numFmtId="49" fontId="26" fillId="0" borderId="37" xfId="42" applyNumberFormat="1" applyFont="1" applyBorder="1" applyAlignment="1">
      <alignment horizontal="center"/>
    </xf>
    <xf numFmtId="0" fontId="26" fillId="0" borderId="13" xfId="42" applyFont="1" applyBorder="1"/>
    <xf numFmtId="49" fontId="26" fillId="0" borderId="20" xfId="42" applyNumberFormat="1" applyFont="1" applyBorder="1" applyAlignment="1">
      <alignment horizontal="center"/>
    </xf>
    <xf numFmtId="0" fontId="26" fillId="0" borderId="13" xfId="42" applyFont="1" applyBorder="1" applyAlignment="1">
      <alignment vertical="center"/>
    </xf>
    <xf numFmtId="49" fontId="60" fillId="32" borderId="20" xfId="42" applyNumberFormat="1" applyFont="1" applyFill="1" applyBorder="1" applyAlignment="1">
      <alignment horizontal="center"/>
    </xf>
    <xf numFmtId="49" fontId="60" fillId="0" borderId="20" xfId="42" applyNumberFormat="1" applyFont="1" applyBorder="1" applyAlignment="1">
      <alignment horizontal="center"/>
    </xf>
    <xf numFmtId="0" fontId="26" fillId="0" borderId="22" xfId="42" applyFont="1" applyBorder="1" applyAlignment="1">
      <alignment horizontal="left" indent="1"/>
    </xf>
    <xf numFmtId="0" fontId="26" fillId="0" borderId="15" xfId="42" applyFont="1" applyBorder="1" applyAlignment="1">
      <alignment horizontal="left" indent="1"/>
    </xf>
    <xf numFmtId="0" fontId="26" fillId="0" borderId="15" xfId="42" applyFont="1" applyFill="1" applyBorder="1" applyAlignment="1">
      <alignment horizontal="left" indent="1"/>
    </xf>
    <xf numFmtId="0" fontId="9" fillId="0" borderId="0" xfId="0" applyFont="1" applyBorder="1"/>
    <xf numFmtId="0" fontId="14" fillId="0" borderId="35" xfId="0" applyFont="1" applyBorder="1" applyAlignment="1">
      <alignment horizontal="center"/>
    </xf>
    <xf numFmtId="0" fontId="40" fillId="0" borderId="48" xfId="35" applyFont="1" applyBorder="1" applyAlignment="1" applyProtection="1">
      <alignment horizontal="center"/>
    </xf>
    <xf numFmtId="0" fontId="9" fillId="0" borderId="50" xfId="0" applyFont="1" applyBorder="1"/>
    <xf numFmtId="165" fontId="4" fillId="0" borderId="0" xfId="0" applyNumberFormat="1" applyFont="1" applyBorder="1"/>
    <xf numFmtId="165" fontId="4" fillId="0" borderId="0" xfId="0" applyNumberFormat="1" applyFont="1" applyBorder="1" applyAlignment="1">
      <alignment wrapText="1"/>
    </xf>
    <xf numFmtId="0" fontId="31" fillId="0" borderId="0" xfId="0" applyFont="1" applyBorder="1" applyAlignment="1">
      <alignment horizontal="left"/>
    </xf>
    <xf numFmtId="0" fontId="31" fillId="0" borderId="0" xfId="0" applyFont="1" applyBorder="1" applyAlignment="1">
      <alignment horizontal="left" vertical="center"/>
    </xf>
    <xf numFmtId="0" fontId="87" fillId="0" borderId="0" xfId="0" applyFont="1" applyFill="1" applyAlignment="1">
      <alignment vertical="center" wrapText="1"/>
    </xf>
    <xf numFmtId="0" fontId="20" fillId="0" borderId="0" xfId="0" applyFont="1" applyAlignment="1"/>
    <xf numFmtId="0" fontId="89" fillId="0" borderId="0" xfId="0" applyFont="1"/>
    <xf numFmtId="0" fontId="88" fillId="0" borderId="43" xfId="0" applyFont="1" applyFill="1" applyBorder="1" applyAlignment="1">
      <alignment horizontal="left" vertical="center" wrapText="1" indent="1"/>
    </xf>
    <xf numFmtId="0" fontId="69" fillId="0" borderId="0" xfId="0" applyFont="1" applyFill="1" applyAlignment="1">
      <alignment horizontal="left" vertical="center" indent="1"/>
    </xf>
    <xf numFmtId="3" fontId="9" fillId="0" borderId="0" xfId="45" applyNumberFormat="1" applyFont="1" applyBorder="1" applyAlignment="1">
      <alignment horizontal="center" vertical="center" wrapText="1"/>
    </xf>
    <xf numFmtId="0" fontId="70" fillId="0" borderId="14" xfId="0" applyFont="1" applyFill="1" applyBorder="1" applyAlignment="1">
      <alignment horizontal="center" vertical="center" wrapText="1"/>
    </xf>
    <xf numFmtId="49" fontId="8" fillId="0" borderId="13" xfId="43" applyNumberFormat="1" applyFont="1" applyBorder="1" applyAlignment="1">
      <alignment horizontal="left" vertical="center" wrapText="1" indent="1"/>
    </xf>
    <xf numFmtId="3" fontId="8" fillId="24" borderId="13" xfId="43" applyNumberFormat="1" applyFont="1" applyFill="1" applyBorder="1" applyAlignment="1">
      <alignment horizontal="right" vertical="center" wrapText="1" indent="1"/>
    </xf>
    <xf numFmtId="3" fontId="4" fillId="35" borderId="13" xfId="43" applyNumberFormat="1" applyFont="1" applyFill="1" applyBorder="1" applyAlignment="1">
      <alignment horizontal="right" vertical="center" wrapText="1" indent="1"/>
    </xf>
    <xf numFmtId="3" fontId="4" fillId="35" borderId="19" xfId="43" applyNumberFormat="1" applyFont="1" applyFill="1" applyBorder="1" applyAlignment="1">
      <alignment horizontal="right" vertical="center" wrapText="1" indent="1"/>
    </xf>
    <xf numFmtId="0" fontId="4" fillId="0" borderId="19" xfId="43" applyFont="1" applyBorder="1" applyAlignment="1">
      <alignment horizontal="left" vertical="top" wrapText="1" indent="1"/>
    </xf>
    <xf numFmtId="0" fontId="11" fillId="0" borderId="0" xfId="0" applyFont="1" applyAlignment="1">
      <alignment horizontal="center" vertical="center"/>
    </xf>
    <xf numFmtId="0" fontId="11" fillId="0" borderId="0" xfId="0" applyFont="1" applyAlignment="1">
      <alignment horizontal="left" indent="1"/>
    </xf>
    <xf numFmtId="0" fontId="11" fillId="0" borderId="0" xfId="0" applyFont="1"/>
    <xf numFmtId="0" fontId="4" fillId="0" borderId="15" xfId="0" applyFont="1" applyFill="1" applyBorder="1" applyAlignment="1">
      <alignment horizontal="center" vertical="center"/>
    </xf>
    <xf numFmtId="0" fontId="26" fillId="0" borderId="43" xfId="0" applyFont="1" applyFill="1" applyBorder="1" applyAlignment="1">
      <alignment horizontal="left" vertical="center" wrapText="1" indent="1"/>
    </xf>
    <xf numFmtId="0" fontId="90" fillId="0" borderId="0" xfId="0" applyFont="1" applyAlignment="1">
      <alignment vertical="center"/>
    </xf>
    <xf numFmtId="0" fontId="87" fillId="0" borderId="0" xfId="0" applyFont="1" applyAlignment="1">
      <alignment wrapText="1"/>
    </xf>
    <xf numFmtId="0" fontId="40" fillId="0" borderId="20" xfId="35" applyFont="1" applyBorder="1" applyAlignment="1" applyProtection="1">
      <alignment horizontal="center"/>
    </xf>
    <xf numFmtId="0" fontId="40" fillId="0" borderId="37" xfId="35" applyFont="1" applyBorder="1" applyAlignment="1" applyProtection="1">
      <alignment horizontal="center"/>
    </xf>
    <xf numFmtId="0" fontId="9" fillId="0" borderId="52" xfId="0" applyFont="1" applyBorder="1"/>
    <xf numFmtId="0" fontId="88" fillId="37" borderId="43" xfId="0" applyFont="1" applyFill="1" applyBorder="1" applyAlignment="1">
      <alignment horizontal="left" vertical="center" wrapText="1" indent="1"/>
    </xf>
    <xf numFmtId="49" fontId="88" fillId="37" borderId="43" xfId="0" applyNumberFormat="1" applyFont="1" applyFill="1" applyBorder="1" applyAlignment="1">
      <alignment horizontal="left" vertical="center" wrapText="1" indent="1"/>
    </xf>
    <xf numFmtId="0" fontId="4" fillId="0" borderId="0" xfId="0" applyFont="1" applyFill="1" applyBorder="1"/>
    <xf numFmtId="0" fontId="3" fillId="0" borderId="0" xfId="0" applyFont="1" applyFill="1" applyBorder="1" applyAlignment="1">
      <alignment horizontal="center" vertical="center"/>
    </xf>
    <xf numFmtId="49" fontId="3" fillId="0" borderId="13" xfId="0" applyNumberFormat="1" applyFont="1" applyFill="1" applyBorder="1" applyAlignment="1">
      <alignment horizontal="left" vertical="center" wrapText="1"/>
    </xf>
    <xf numFmtId="0" fontId="4" fillId="0" borderId="0" xfId="0" applyFont="1" applyFill="1" applyBorder="1" applyAlignment="1">
      <alignment vertical="center"/>
    </xf>
    <xf numFmtId="0" fontId="4" fillId="0" borderId="16" xfId="0" applyFont="1" applyFill="1" applyBorder="1" applyAlignment="1">
      <alignment horizontal="center" vertical="center" wrapText="1"/>
    </xf>
    <xf numFmtId="49" fontId="4" fillId="0" borderId="0" xfId="0" applyNumberFormat="1" applyFont="1" applyFill="1" applyBorder="1" applyAlignment="1">
      <alignment horizontal="left" indent="1"/>
    </xf>
    <xf numFmtId="0" fontId="26" fillId="0" borderId="0" xfId="0" applyFont="1" applyFill="1" applyBorder="1" applyAlignment="1">
      <alignment vertical="center"/>
    </xf>
    <xf numFmtId="0" fontId="33" fillId="0" borderId="0" xfId="40" applyFont="1" applyAlignment="1">
      <alignment horizontal="center" vertical="center" wrapText="1"/>
    </xf>
    <xf numFmtId="0" fontId="4" fillId="0" borderId="0" xfId="40" applyFont="1"/>
    <xf numFmtId="0" fontId="4" fillId="0" borderId="0" xfId="40" applyFont="1" applyAlignment="1">
      <alignment horizontal="center"/>
    </xf>
    <xf numFmtId="0" fontId="3" fillId="0" borderId="15" xfId="40" applyFont="1" applyBorder="1" applyAlignment="1">
      <alignment horizontal="center" vertical="center" wrapText="1"/>
    </xf>
    <xf numFmtId="49" fontId="3" fillId="0" borderId="13" xfId="40" applyNumberFormat="1" applyFont="1" applyBorder="1" applyAlignment="1">
      <alignment horizontal="center" vertical="center" wrapText="1"/>
    </xf>
    <xf numFmtId="0" fontId="3" fillId="0" borderId="13" xfId="40" applyFont="1" applyBorder="1" applyAlignment="1">
      <alignment horizontal="center" vertical="center" wrapText="1"/>
    </xf>
    <xf numFmtId="0" fontId="3" fillId="0" borderId="14" xfId="40" applyFont="1" applyBorder="1" applyAlignment="1">
      <alignment horizontal="center" vertical="center" wrapText="1"/>
    </xf>
    <xf numFmtId="0" fontId="4" fillId="0" borderId="15" xfId="40" applyFont="1" applyBorder="1" applyAlignment="1">
      <alignment horizontal="center" wrapText="1"/>
    </xf>
    <xf numFmtId="49" fontId="3" fillId="0" borderId="13" xfId="40" applyNumberFormat="1" applyFont="1" applyBorder="1" applyAlignment="1">
      <alignment vertical="top" wrapText="1"/>
    </xf>
    <xf numFmtId="3" fontId="4" fillId="0" borderId="13" xfId="40" applyNumberFormat="1" applyFont="1" applyFill="1" applyBorder="1" applyAlignment="1">
      <alignment horizontal="center" wrapText="1"/>
    </xf>
    <xf numFmtId="0" fontId="4" fillId="0" borderId="15" xfId="40" applyFont="1" applyBorder="1" applyAlignment="1">
      <alignment horizontal="center" vertical="center" wrapText="1"/>
    </xf>
    <xf numFmtId="49" fontId="3" fillId="0" borderId="13" xfId="40" applyNumberFormat="1" applyFont="1" applyBorder="1" applyAlignment="1">
      <alignment horizontal="left" vertical="center" wrapText="1" indent="1"/>
    </xf>
    <xf numFmtId="49" fontId="4" fillId="0" borderId="13" xfId="40" applyNumberFormat="1" applyFont="1" applyBorder="1" applyAlignment="1">
      <alignment horizontal="left" vertical="center" wrapText="1" indent="1"/>
    </xf>
    <xf numFmtId="0" fontId="4" fillId="0" borderId="0" xfId="40" applyFont="1" applyFill="1" applyAlignment="1">
      <alignment horizontal="center"/>
    </xf>
    <xf numFmtId="0" fontId="4" fillId="0" borderId="0" xfId="40" applyFont="1" applyFill="1"/>
    <xf numFmtId="49" fontId="9" fillId="36" borderId="13" xfId="40" applyNumberFormat="1" applyFont="1" applyFill="1" applyBorder="1" applyAlignment="1">
      <alignment horizontal="left" vertical="center" wrapText="1" indent="1"/>
    </xf>
    <xf numFmtId="49" fontId="3" fillId="0" borderId="17" xfId="40" applyNumberFormat="1" applyFont="1" applyBorder="1" applyAlignment="1">
      <alignment horizontal="left" vertical="center" wrapText="1" indent="1"/>
    </xf>
    <xf numFmtId="0" fontId="4" fillId="0" borderId="0" xfId="40" applyFont="1" applyFill="1" applyBorder="1" applyAlignment="1">
      <alignment horizontal="center" vertical="center" wrapText="1"/>
    </xf>
    <xf numFmtId="49" fontId="3" fillId="0" borderId="0" xfId="40" applyNumberFormat="1" applyFont="1" applyFill="1" applyBorder="1" applyAlignment="1">
      <alignment horizontal="left" vertical="top" wrapText="1" indent="1"/>
    </xf>
    <xf numFmtId="3" fontId="8" fillId="0" borderId="0" xfId="40" applyNumberFormat="1" applyFont="1" applyFill="1" applyBorder="1" applyAlignment="1">
      <alignment horizontal="right" vertical="center" wrapText="1" indent="1"/>
    </xf>
    <xf numFmtId="0" fontId="9" fillId="0" borderId="0" xfId="40" applyFont="1" applyAlignment="1">
      <alignment horizontal="center"/>
    </xf>
    <xf numFmtId="0" fontId="9" fillId="0" borderId="0" xfId="40" applyFont="1"/>
    <xf numFmtId="49" fontId="9" fillId="0" borderId="0" xfId="40" applyNumberFormat="1" applyFont="1"/>
    <xf numFmtId="49" fontId="4" fillId="0" borderId="0" xfId="40" applyNumberFormat="1" applyFont="1"/>
    <xf numFmtId="0" fontId="4" fillId="0" borderId="20" xfId="0" applyFont="1" applyFill="1" applyBorder="1" applyAlignment="1">
      <alignment horizontal="center" vertical="center" wrapText="1"/>
    </xf>
    <xf numFmtId="0" fontId="91" fillId="0" borderId="0" xfId="0" applyFont="1"/>
    <xf numFmtId="0" fontId="9" fillId="0" borderId="21" xfId="35" applyFont="1" applyBorder="1" applyAlignment="1" applyProtection="1">
      <alignment horizontal="left" vertical="center" indent="1"/>
    </xf>
    <xf numFmtId="0" fontId="86" fillId="35" borderId="43" xfId="0" applyFont="1" applyFill="1" applyBorder="1" applyAlignment="1">
      <alignment horizontal="left" vertical="center" wrapText="1" indent="1"/>
    </xf>
    <xf numFmtId="0" fontId="89" fillId="0" borderId="0" xfId="0" applyFont="1" applyBorder="1" applyAlignment="1">
      <alignment horizontal="left" vertical="center"/>
    </xf>
    <xf numFmtId="3" fontId="4" fillId="0" borderId="14" xfId="0" applyNumberFormat="1" applyFont="1" applyFill="1" applyBorder="1" applyAlignment="1">
      <alignment horizontal="center" vertical="center" wrapText="1"/>
    </xf>
    <xf numFmtId="0" fontId="4" fillId="0" borderId="15" xfId="43" applyFont="1" applyBorder="1" applyAlignment="1">
      <alignment horizontal="center" vertical="center" wrapText="1"/>
    </xf>
    <xf numFmtId="3" fontId="8" fillId="24" borderId="14" xfId="43" applyNumberFormat="1" applyFont="1" applyFill="1" applyBorder="1" applyAlignment="1">
      <alignment horizontal="right" vertical="center" wrapText="1" indent="1"/>
    </xf>
    <xf numFmtId="0" fontId="4" fillId="0" borderId="16" xfId="43" applyFont="1" applyBorder="1" applyAlignment="1">
      <alignment horizontal="center" vertical="center" wrapText="1"/>
    </xf>
    <xf numFmtId="3" fontId="3" fillId="24" borderId="17" xfId="43" applyNumberFormat="1" applyFont="1" applyFill="1" applyBorder="1" applyAlignment="1">
      <alignment horizontal="right" vertical="center" wrapText="1" indent="1"/>
    </xf>
    <xf numFmtId="3" fontId="8" fillId="24" borderId="17" xfId="43" applyNumberFormat="1" applyFont="1" applyFill="1" applyBorder="1" applyAlignment="1">
      <alignment horizontal="right" vertical="center" wrapText="1" indent="1"/>
    </xf>
    <xf numFmtId="3" fontId="8" fillId="24" borderId="18" xfId="43" applyNumberFormat="1" applyFont="1" applyFill="1" applyBorder="1" applyAlignment="1">
      <alignment horizontal="right" vertical="center" wrapText="1" indent="1"/>
    </xf>
    <xf numFmtId="3" fontId="4" fillId="0" borderId="38" xfId="40" applyNumberFormat="1" applyFont="1" applyFill="1" applyBorder="1" applyAlignment="1">
      <alignment horizontal="center" wrapText="1"/>
    </xf>
    <xf numFmtId="49" fontId="9" fillId="0" borderId="13" xfId="40" applyNumberFormat="1" applyFont="1" applyBorder="1" applyAlignment="1">
      <alignment horizontal="left" vertical="center" wrapText="1" indent="1"/>
    </xf>
    <xf numFmtId="49" fontId="4" fillId="0" borderId="13" xfId="40" applyNumberFormat="1" applyFont="1" applyFill="1" applyBorder="1" applyAlignment="1">
      <alignment horizontal="left" vertical="center" wrapText="1" indent="1"/>
    </xf>
    <xf numFmtId="0" fontId="88" fillId="0" borderId="16" xfId="41" applyFont="1" applyBorder="1" applyAlignment="1">
      <alignment horizontal="center" vertical="center"/>
    </xf>
    <xf numFmtId="0" fontId="4" fillId="0" borderId="15" xfId="0" applyFont="1" applyBorder="1" applyAlignment="1">
      <alignment horizontal="center" vertical="top"/>
    </xf>
    <xf numFmtId="0" fontId="4" fillId="0" borderId="0" xfId="0" applyFont="1" applyAlignment="1">
      <alignment horizontal="left" vertical="center"/>
    </xf>
    <xf numFmtId="0" fontId="9" fillId="0" borderId="20" xfId="0" applyFont="1" applyBorder="1" applyAlignment="1">
      <alignment horizontal="left" vertical="center" wrapText="1" indent="1"/>
    </xf>
    <xf numFmtId="0" fontId="9" fillId="0" borderId="35" xfId="0" applyFont="1" applyBorder="1" applyAlignment="1">
      <alignment horizontal="left" vertical="center" wrapText="1" indent="1"/>
    </xf>
    <xf numFmtId="0" fontId="88" fillId="0" borderId="20" xfId="0" applyFont="1" applyBorder="1" applyAlignment="1">
      <alignment horizontal="left" vertical="center" wrapText="1" indent="1"/>
    </xf>
    <xf numFmtId="49" fontId="60" fillId="32" borderId="53" xfId="42" applyNumberFormat="1" applyFont="1" applyFill="1" applyBorder="1" applyAlignment="1">
      <alignment horizontal="center" vertical="center"/>
    </xf>
    <xf numFmtId="0" fontId="9" fillId="0" borderId="15" xfId="42" applyFont="1" applyBorder="1" applyAlignment="1">
      <alignment horizontal="left" indent="1"/>
    </xf>
    <xf numFmtId="0" fontId="9" fillId="0" borderId="22" xfId="42" applyFont="1" applyBorder="1" applyAlignment="1">
      <alignment horizontal="left" indent="1"/>
    </xf>
    <xf numFmtId="0" fontId="9" fillId="0" borderId="15" xfId="42" applyFont="1" applyFill="1" applyBorder="1" applyAlignment="1">
      <alignment horizontal="left" indent="1"/>
    </xf>
    <xf numFmtId="0" fontId="9" fillId="0" borderId="21" xfId="42" applyFont="1" applyFill="1" applyBorder="1" applyAlignment="1">
      <alignment horizontal="left" indent="1"/>
    </xf>
    <xf numFmtId="0" fontId="4" fillId="0" borderId="15" xfId="40" applyFont="1" applyFill="1" applyBorder="1" applyAlignment="1">
      <alignment horizontal="center" vertical="center" wrapText="1"/>
    </xf>
    <xf numFmtId="0" fontId="4" fillId="0" borderId="16" xfId="40" applyFont="1" applyFill="1" applyBorder="1" applyAlignment="1">
      <alignment horizontal="center" vertical="center" wrapText="1"/>
    </xf>
    <xf numFmtId="0" fontId="86" fillId="0" borderId="13" xfId="45" applyFont="1" applyBorder="1" applyAlignment="1">
      <alignment horizontal="center" vertical="center" wrapText="1"/>
    </xf>
    <xf numFmtId="0" fontId="88" fillId="0" borderId="19" xfId="42" applyFont="1" applyBorder="1"/>
    <xf numFmtId="49" fontId="92" fillId="0" borderId="17" xfId="43" applyNumberFormat="1" applyFont="1" applyBorder="1" applyAlignment="1">
      <alignment horizontal="left" vertical="center" wrapText="1" indent="1"/>
    </xf>
    <xf numFmtId="0" fontId="4" fillId="0" borderId="0" xfId="40" applyFont="1" applyAlignment="1">
      <alignment vertical="center" wrapText="1"/>
    </xf>
    <xf numFmtId="0" fontId="4" fillId="0" borderId="0" xfId="40" applyFont="1" applyBorder="1" applyAlignment="1">
      <alignment horizontal="center" vertical="center" wrapText="1"/>
    </xf>
    <xf numFmtId="0" fontId="8" fillId="0" borderId="0" xfId="40" applyFont="1" applyBorder="1" applyAlignment="1">
      <alignment horizontal="left" vertical="center" wrapText="1" indent="1"/>
    </xf>
    <xf numFmtId="49" fontId="36" fillId="0" borderId="0" xfId="40" applyNumberFormat="1" applyFont="1"/>
    <xf numFmtId="49" fontId="9" fillId="0" borderId="13" xfId="43" applyNumberFormat="1" applyFont="1" applyBorder="1" applyAlignment="1">
      <alignment horizontal="left" vertical="center" wrapText="1" indent="1"/>
    </xf>
    <xf numFmtId="3" fontId="4" fillId="35" borderId="13" xfId="43" applyNumberFormat="1" applyFont="1" applyFill="1" applyBorder="1" applyAlignment="1">
      <alignment horizontal="center" vertical="center" wrapText="1"/>
    </xf>
    <xf numFmtId="3" fontId="8" fillId="24" borderId="13" xfId="43" applyNumberFormat="1" applyFont="1" applyFill="1" applyBorder="1" applyAlignment="1">
      <alignment horizontal="center" vertical="center" wrapText="1"/>
    </xf>
    <xf numFmtId="3" fontId="8" fillId="24" borderId="14" xfId="43" applyNumberFormat="1" applyFont="1" applyFill="1" applyBorder="1" applyAlignment="1">
      <alignment horizontal="center" vertical="center" wrapText="1"/>
    </xf>
    <xf numFmtId="49" fontId="93" fillId="0" borderId="13" xfId="0" applyNumberFormat="1" applyFont="1" applyFill="1" applyBorder="1" applyAlignment="1">
      <alignment horizontal="left" vertical="top" wrapText="1" indent="1"/>
    </xf>
    <xf numFmtId="0" fontId="11" fillId="0" borderId="15" xfId="0" applyFont="1" applyBorder="1" applyAlignment="1">
      <alignment horizontal="center" vertical="center"/>
    </xf>
    <xf numFmtId="49" fontId="92" fillId="0" borderId="13" xfId="0" applyNumberFormat="1" applyFont="1" applyFill="1" applyBorder="1" applyAlignment="1">
      <alignment horizontal="left" vertical="top" wrapText="1" indent="1"/>
    </xf>
    <xf numFmtId="49" fontId="93" fillId="0" borderId="13" xfId="0" applyNumberFormat="1" applyFont="1" applyFill="1" applyBorder="1" applyAlignment="1">
      <alignment horizontal="left" wrapText="1" indent="1"/>
    </xf>
    <xf numFmtId="49" fontId="92" fillId="0" borderId="13" xfId="0" applyNumberFormat="1" applyFont="1" applyFill="1" applyBorder="1" applyAlignment="1">
      <alignment horizontal="left" vertical="top" wrapText="1"/>
    </xf>
    <xf numFmtId="49" fontId="93" fillId="0" borderId="13" xfId="0" applyNumberFormat="1" applyFont="1" applyFill="1" applyBorder="1" applyAlignment="1">
      <alignment horizontal="left" vertical="center" wrapText="1" indent="1"/>
    </xf>
    <xf numFmtId="49" fontId="93" fillId="0" borderId="13" xfId="0" applyNumberFormat="1" applyFont="1" applyFill="1" applyBorder="1" applyAlignment="1">
      <alignment horizontal="left" vertical="center" wrapText="1"/>
    </xf>
    <xf numFmtId="49" fontId="93" fillId="36" borderId="13" xfId="0" applyNumberFormat="1" applyFont="1" applyFill="1" applyBorder="1" applyAlignment="1">
      <alignment horizontal="left" vertical="top" wrapText="1" indent="1"/>
    </xf>
    <xf numFmtId="49" fontId="88" fillId="0" borderId="13" xfId="0" applyNumberFormat="1" applyFont="1" applyFill="1" applyBorder="1" applyAlignment="1">
      <alignment horizontal="left" vertical="center" wrapText="1" indent="1"/>
    </xf>
    <xf numFmtId="0" fontId="88" fillId="0" borderId="13" xfId="0" applyFont="1" applyFill="1" applyBorder="1" applyAlignment="1">
      <alignment vertical="center" wrapText="1"/>
    </xf>
    <xf numFmtId="0" fontId="88" fillId="0" borderId="15" xfId="0" applyFont="1" applyFill="1" applyBorder="1" applyAlignment="1">
      <alignment horizontal="right" vertical="center" wrapText="1" indent="1"/>
    </xf>
    <xf numFmtId="0" fontId="88" fillId="0" borderId="16" xfId="0" applyFont="1" applyFill="1" applyBorder="1" applyAlignment="1">
      <alignment horizontal="right" vertical="center" wrapText="1" indent="1"/>
    </xf>
    <xf numFmtId="0" fontId="88" fillId="0" borderId="22" xfId="0" applyFont="1" applyFill="1" applyBorder="1" applyAlignment="1">
      <alignment horizontal="right" vertical="center" wrapText="1" indent="1"/>
    </xf>
    <xf numFmtId="0" fontId="86" fillId="0" borderId="30" xfId="0" applyFont="1" applyBorder="1" applyAlignment="1">
      <alignment horizontal="center" vertical="center"/>
    </xf>
    <xf numFmtId="0" fontId="86" fillId="0" borderId="31" xfId="0" applyFont="1" applyBorder="1" applyAlignment="1">
      <alignment horizontal="center" vertical="center"/>
    </xf>
    <xf numFmtId="0" fontId="86" fillId="0" borderId="36" xfId="0" applyFont="1" applyBorder="1" applyAlignment="1">
      <alignment horizontal="center" vertical="center"/>
    </xf>
    <xf numFmtId="14" fontId="88" fillId="0" borderId="34" xfId="0" applyNumberFormat="1" applyFont="1" applyFill="1" applyBorder="1" applyAlignment="1">
      <alignment horizontal="center" vertical="center" wrapText="1"/>
    </xf>
    <xf numFmtId="14" fontId="88" fillId="0" borderId="14" xfId="0" applyNumberFormat="1" applyFont="1" applyFill="1" applyBorder="1" applyAlignment="1">
      <alignment horizontal="center" vertical="center" wrapText="1"/>
    </xf>
    <xf numFmtId="14" fontId="88" fillId="0" borderId="18" xfId="0" applyNumberFormat="1"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38" xfId="0" applyFont="1" applyBorder="1" applyAlignment="1">
      <alignment horizontal="center" vertical="center" wrapText="1"/>
    </xf>
    <xf numFmtId="49" fontId="92" fillId="0" borderId="13" xfId="0" applyNumberFormat="1" applyFont="1" applyFill="1" applyBorder="1" applyAlignment="1">
      <alignment horizontal="left" vertical="center" wrapText="1" indent="1"/>
    </xf>
    <xf numFmtId="0" fontId="20" fillId="0" borderId="0" xfId="0" applyFont="1"/>
    <xf numFmtId="49" fontId="87" fillId="0" borderId="0" xfId="0" applyNumberFormat="1" applyFont="1" applyAlignment="1">
      <alignment horizontal="left" vertical="center"/>
    </xf>
    <xf numFmtId="0" fontId="88" fillId="43" borderId="13" xfId="0" applyFont="1" applyFill="1" applyBorder="1" applyAlignment="1">
      <alignment vertical="center" wrapText="1"/>
    </xf>
    <xf numFmtId="0" fontId="88" fillId="44" borderId="13" xfId="0" applyFont="1" applyFill="1" applyBorder="1" applyAlignment="1">
      <alignment vertical="center" wrapText="1"/>
    </xf>
    <xf numFmtId="0" fontId="88" fillId="45" borderId="29" xfId="0" applyFont="1" applyFill="1" applyBorder="1" applyAlignment="1">
      <alignment vertical="center" wrapText="1"/>
    </xf>
    <xf numFmtId="0" fontId="8" fillId="0" borderId="43" xfId="0" applyFont="1" applyFill="1" applyBorder="1" applyAlignment="1">
      <alignment horizontal="left" vertical="center" wrapText="1" indent="1"/>
    </xf>
    <xf numFmtId="3" fontId="4" fillId="35" borderId="13" xfId="0" applyNumberFormat="1" applyFont="1" applyFill="1" applyBorder="1" applyAlignment="1">
      <alignment horizontal="center" vertical="center" wrapText="1"/>
    </xf>
    <xf numFmtId="0" fontId="87" fillId="0" borderId="0" xfId="0" applyFont="1"/>
    <xf numFmtId="3" fontId="68" fillId="0" borderId="0" xfId="0" applyNumberFormat="1" applyFont="1"/>
    <xf numFmtId="49" fontId="60" fillId="32" borderId="28" xfId="42" applyNumberFormat="1" applyFont="1" applyFill="1" applyBorder="1" applyAlignment="1">
      <alignment horizontal="center"/>
    </xf>
    <xf numFmtId="49" fontId="9" fillId="0" borderId="0" xfId="0" applyNumberFormat="1" applyFont="1" applyAlignment="1">
      <alignment horizontal="left" vertical="center"/>
    </xf>
    <xf numFmtId="0" fontId="3" fillId="0" borderId="15" xfId="0" applyFont="1" applyBorder="1" applyAlignment="1">
      <alignment horizontal="center" vertical="center" wrapText="1"/>
    </xf>
    <xf numFmtId="49" fontId="3" fillId="0" borderId="13" xfId="0" applyNumberFormat="1" applyFont="1" applyBorder="1" applyAlignment="1">
      <alignment horizontal="left" vertical="center" wrapText="1" inden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4" fillId="0" borderId="0" xfId="0" applyFont="1" applyAlignment="1"/>
    <xf numFmtId="0" fontId="4" fillId="0" borderId="0" xfId="0" applyFont="1" applyAlignment="1">
      <alignment vertical="top" wrapText="1"/>
    </xf>
    <xf numFmtId="0" fontId="88" fillId="0" borderId="15" xfId="35" applyFont="1" applyBorder="1" applyAlignment="1" applyProtection="1">
      <alignment horizontal="left" vertical="center" indent="1"/>
    </xf>
    <xf numFmtId="0" fontId="88" fillId="0" borderId="52" xfId="0" applyFont="1" applyBorder="1"/>
    <xf numFmtId="0" fontId="9" fillId="0" borderId="15" xfId="35" applyFont="1" applyBorder="1" applyAlignment="1" applyProtection="1">
      <alignment horizontal="left" vertical="center" indent="1"/>
    </xf>
    <xf numFmtId="0" fontId="86" fillId="0" borderId="43" xfId="0" applyFont="1" applyFill="1" applyBorder="1" applyAlignment="1">
      <alignment horizontal="left" vertical="center" wrapText="1" indent="1"/>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3" xfId="0" applyFont="1" applyBorder="1" applyAlignment="1">
      <alignment horizontal="center" vertical="center" wrapText="1"/>
    </xf>
    <xf numFmtId="49" fontId="3" fillId="0" borderId="13" xfId="0" applyNumberFormat="1" applyFont="1" applyBorder="1" applyAlignment="1">
      <alignment horizontal="center" vertical="center" wrapText="1"/>
    </xf>
    <xf numFmtId="49" fontId="3" fillId="0" borderId="13" xfId="0" applyNumberFormat="1" applyFont="1" applyFill="1" applyBorder="1" applyAlignment="1">
      <alignment vertical="center" wrapText="1"/>
    </xf>
    <xf numFmtId="49" fontId="94" fillId="0" borderId="13" xfId="0" applyNumberFormat="1" applyFont="1" applyFill="1" applyBorder="1" applyAlignment="1">
      <alignment vertical="center" wrapText="1"/>
    </xf>
    <xf numFmtId="49" fontId="4" fillId="0" borderId="13" xfId="0" applyNumberFormat="1" applyFont="1" applyFill="1" applyBorder="1" applyAlignment="1">
      <alignment vertical="center" wrapText="1"/>
    </xf>
    <xf numFmtId="49" fontId="9" fillId="0" borderId="13" xfId="0" applyNumberFormat="1" applyFont="1" applyFill="1" applyBorder="1" applyAlignment="1">
      <alignment vertical="center" wrapText="1"/>
    </xf>
    <xf numFmtId="49" fontId="8" fillId="0" borderId="17" xfId="0" applyNumberFormat="1" applyFont="1" applyFill="1" applyBorder="1" applyAlignment="1">
      <alignment vertical="center" wrapText="1"/>
    </xf>
    <xf numFmtId="0" fontId="4" fillId="0" borderId="72" xfId="0" applyFont="1" applyFill="1" applyBorder="1" applyAlignment="1">
      <alignment horizontal="center" vertical="center" wrapText="1"/>
    </xf>
    <xf numFmtId="0" fontId="8" fillId="0" borderId="72" xfId="0" applyFont="1" applyFill="1" applyBorder="1" applyAlignment="1">
      <alignment horizontal="left" vertical="center" wrapText="1" indent="1"/>
    </xf>
    <xf numFmtId="0" fontId="8" fillId="0" borderId="72" xfId="0" applyFont="1" applyFill="1" applyBorder="1" applyAlignment="1">
      <alignment horizontal="center" vertical="center" wrapText="1"/>
    </xf>
    <xf numFmtId="0" fontId="4" fillId="0" borderId="72" xfId="0" applyFont="1" applyFill="1" applyBorder="1" applyAlignment="1">
      <alignment horizontal="right" vertical="center" wrapText="1" indent="1"/>
    </xf>
    <xf numFmtId="49" fontId="104" fillId="0" borderId="52" xfId="40" applyNumberFormat="1" applyFont="1" applyBorder="1"/>
    <xf numFmtId="0" fontId="26" fillId="0" borderId="27" xfId="40" applyFont="1" applyBorder="1"/>
    <xf numFmtId="14" fontId="89" fillId="0" borderId="0" xfId="40" applyNumberFormat="1" applyFont="1" applyAlignment="1">
      <alignment vertical="center" wrapText="1"/>
    </xf>
    <xf numFmtId="0" fontId="89" fillId="0" borderId="0" xfId="40" applyFont="1" applyAlignment="1">
      <alignment vertical="center" wrapText="1"/>
    </xf>
    <xf numFmtId="0" fontId="26" fillId="0" borderId="20" xfId="40" applyFont="1" applyBorder="1" applyAlignment="1">
      <alignment vertical="center"/>
    </xf>
    <xf numFmtId="0" fontId="26" fillId="0" borderId="52" xfId="40" applyFont="1" applyBorder="1" applyAlignment="1">
      <alignment vertical="center"/>
    </xf>
    <xf numFmtId="0" fontId="8" fillId="0" borderId="60" xfId="0" applyFont="1" applyFill="1" applyBorder="1" applyAlignment="1">
      <alignment horizontal="center" vertical="center" wrapText="1"/>
    </xf>
    <xf numFmtId="0" fontId="9" fillId="0" borderId="20" xfId="0" applyFont="1" applyFill="1" applyBorder="1" applyAlignment="1">
      <alignment horizontal="left" vertical="center" wrapText="1" indent="1"/>
    </xf>
    <xf numFmtId="0" fontId="88" fillId="0" borderId="20" xfId="0" applyFont="1" applyFill="1" applyBorder="1" applyAlignment="1">
      <alignment horizontal="left" vertical="center" wrapText="1" indent="1"/>
    </xf>
    <xf numFmtId="0" fontId="87" fillId="0" borderId="20" xfId="0" applyFont="1" applyFill="1" applyBorder="1" applyAlignment="1">
      <alignment horizontal="left" vertical="center" wrapText="1" indent="1"/>
    </xf>
    <xf numFmtId="0" fontId="9" fillId="0" borderId="43" xfId="0" applyNumberFormat="1" applyFont="1" applyFill="1" applyBorder="1" applyAlignment="1">
      <alignment horizontal="left" vertical="center" wrapText="1" indent="1"/>
    </xf>
    <xf numFmtId="0" fontId="3" fillId="0" borderId="57" xfId="0" applyFont="1" applyBorder="1" applyAlignment="1">
      <alignment horizontal="center" vertical="center" wrapText="1"/>
    </xf>
    <xf numFmtId="0" fontId="3" fillId="0" borderId="12" xfId="0" applyFont="1" applyBorder="1" applyAlignment="1">
      <alignment horizontal="center" vertical="center" wrapText="1"/>
    </xf>
    <xf numFmtId="165" fontId="4" fillId="38" borderId="0" xfId="0" applyNumberFormat="1" applyFont="1" applyFill="1" applyAlignment="1">
      <alignment horizontal="right" vertical="center" indent="1"/>
    </xf>
    <xf numFmtId="4" fontId="4" fillId="0" borderId="0" xfId="0" applyNumberFormat="1" applyFont="1" applyFill="1" applyAlignment="1">
      <alignment horizontal="right" vertical="center" indent="1"/>
    </xf>
    <xf numFmtId="0" fontId="4" fillId="38" borderId="0" xfId="0" applyFont="1" applyFill="1"/>
    <xf numFmtId="165" fontId="4" fillId="38" borderId="0" xfId="0" applyNumberFormat="1" applyFont="1" applyFill="1"/>
    <xf numFmtId="165" fontId="4" fillId="0" borderId="0" xfId="0" applyNumberFormat="1" applyFont="1"/>
    <xf numFmtId="49" fontId="89" fillId="0" borderId="0" xfId="0" applyNumberFormat="1" applyFont="1" applyBorder="1" applyAlignment="1">
      <alignment horizontal="left" vertical="center" wrapText="1" indent="1"/>
    </xf>
    <xf numFmtId="0" fontId="106" fillId="0" borderId="0" xfId="0" applyFont="1" applyFill="1" applyAlignment="1">
      <alignment horizontal="left" vertical="center" wrapText="1" indent="3"/>
    </xf>
    <xf numFmtId="0" fontId="2" fillId="0" borderId="0" xfId="0" applyFont="1"/>
    <xf numFmtId="0" fontId="75" fillId="0" borderId="0" xfId="0" applyFont="1"/>
    <xf numFmtId="0" fontId="3" fillId="0" borderId="1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107" fillId="0" borderId="0" xfId="0" applyFont="1"/>
    <xf numFmtId="0" fontId="108" fillId="0" borderId="0" xfId="0" applyFont="1"/>
    <xf numFmtId="0" fontId="89" fillId="0" borderId="0" xfId="0" applyFont="1" applyFill="1"/>
    <xf numFmtId="0" fontId="87" fillId="0" borderId="0" xfId="0" applyFont="1" applyFill="1"/>
    <xf numFmtId="49" fontId="93" fillId="0" borderId="13" xfId="0" applyNumberFormat="1" applyFont="1" applyFill="1" applyBorder="1" applyAlignment="1" applyProtection="1">
      <alignment horizontal="left" vertical="top" wrapText="1" indent="1"/>
      <protection locked="0"/>
    </xf>
    <xf numFmtId="3" fontId="26" fillId="0" borderId="0" xfId="45" applyNumberFormat="1" applyFont="1" applyBorder="1" applyAlignment="1">
      <alignment vertical="center"/>
    </xf>
    <xf numFmtId="0" fontId="68" fillId="0" borderId="52" xfId="0" applyFont="1" applyBorder="1"/>
    <xf numFmtId="0" fontId="14" fillId="0" borderId="46" xfId="0" applyFont="1" applyFill="1" applyBorder="1" applyAlignment="1">
      <alignment vertical="center"/>
    </xf>
    <xf numFmtId="0" fontId="9" fillId="0" borderId="46" xfId="0" applyFont="1" applyFill="1" applyBorder="1" applyAlignment="1">
      <alignment vertical="center"/>
    </xf>
    <xf numFmtId="0" fontId="9" fillId="0" borderId="46" xfId="0" applyFont="1" applyBorder="1"/>
    <xf numFmtId="0" fontId="9" fillId="0" borderId="47" xfId="0" applyFont="1" applyBorder="1"/>
    <xf numFmtId="0" fontId="9" fillId="0" borderId="49" xfId="0" applyFont="1" applyBorder="1"/>
    <xf numFmtId="0" fontId="9" fillId="0" borderId="32" xfId="0" applyFont="1" applyBorder="1"/>
    <xf numFmtId="0" fontId="9" fillId="0" borderId="27" xfId="0" applyFont="1" applyBorder="1"/>
    <xf numFmtId="0" fontId="68" fillId="0" borderId="27" xfId="0" applyFont="1" applyBorder="1"/>
    <xf numFmtId="0" fontId="108" fillId="0" borderId="0" xfId="0" applyFont="1" applyAlignment="1">
      <alignment horizontal="center"/>
    </xf>
    <xf numFmtId="0" fontId="9" fillId="0" borderId="0" xfId="0" applyFont="1" applyAlignment="1">
      <alignment horizontal="center"/>
    </xf>
    <xf numFmtId="0" fontId="78" fillId="0" borderId="46" xfId="0" applyFont="1" applyFill="1" applyBorder="1" applyAlignment="1">
      <alignment vertical="center"/>
    </xf>
    <xf numFmtId="0" fontId="3" fillId="0" borderId="15" xfId="0" applyFont="1" applyBorder="1" applyAlignment="1">
      <alignment horizontal="center" vertical="center" wrapText="1"/>
    </xf>
    <xf numFmtId="0" fontId="3" fillId="0" borderId="13" xfId="0" applyFont="1" applyBorder="1" applyAlignment="1">
      <alignment horizontal="center" vertical="center" wrapText="1"/>
    </xf>
    <xf numFmtId="49" fontId="3" fillId="0" borderId="13" xfId="0" applyNumberFormat="1"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4" fontId="8" fillId="24" borderId="17" xfId="0" applyNumberFormat="1" applyFont="1" applyFill="1" applyBorder="1" applyAlignment="1">
      <alignment horizontal="right" vertical="center" wrapText="1" indent="1"/>
    </xf>
    <xf numFmtId="0" fontId="9" fillId="0" borderId="0" xfId="0" applyFont="1" applyFill="1" applyAlignment="1">
      <alignment vertical="center" wrapText="1"/>
    </xf>
    <xf numFmtId="0" fontId="98" fillId="0" borderId="0" xfId="0" applyFont="1" applyAlignment="1">
      <alignment horizontal="left"/>
    </xf>
    <xf numFmtId="0" fontId="0" fillId="0" borderId="0" xfId="0" applyAlignment="1">
      <alignment horizontal="left"/>
    </xf>
    <xf numFmtId="0" fontId="0" fillId="0" borderId="0" xfId="0" applyAlignment="1">
      <alignment horizontal="left" wrapText="1"/>
    </xf>
    <xf numFmtId="0" fontId="91" fillId="0" borderId="0" xfId="0" applyFont="1" applyAlignment="1">
      <alignment horizontal="left"/>
    </xf>
    <xf numFmtId="0" fontId="0" fillId="0" borderId="0" xfId="0" applyFill="1" applyAlignment="1">
      <alignment horizontal="left"/>
    </xf>
    <xf numFmtId="0" fontId="37" fillId="0" borderId="0" xfId="0" applyFont="1" applyAlignment="1">
      <alignment horizontal="left"/>
    </xf>
    <xf numFmtId="0" fontId="20" fillId="0" borderId="0" xfId="0" applyFont="1" applyAlignment="1">
      <alignment horizontal="left" vertical="center"/>
    </xf>
    <xf numFmtId="0" fontId="9" fillId="0" borderId="0" xfId="0" applyFont="1" applyFill="1" applyAlignment="1">
      <alignment horizontal="left" vertical="center" wrapText="1"/>
    </xf>
    <xf numFmtId="0" fontId="105" fillId="0" borderId="0" xfId="0" applyFont="1" applyAlignment="1">
      <alignment horizontal="left"/>
    </xf>
    <xf numFmtId="0" fontId="31" fillId="0" borderId="0" xfId="0" applyFont="1" applyFill="1" applyAlignment="1">
      <alignment vertical="center"/>
    </xf>
    <xf numFmtId="0" fontId="91" fillId="0" borderId="0" xfId="0" applyFont="1" applyFill="1" applyAlignment="1">
      <alignment horizontal="left"/>
    </xf>
    <xf numFmtId="0" fontId="109" fillId="0" borderId="0" xfId="0" applyFont="1" applyAlignment="1">
      <alignment horizontal="left" wrapText="1"/>
    </xf>
    <xf numFmtId="0" fontId="9" fillId="0" borderId="13" xfId="40" applyFont="1" applyBorder="1" applyAlignment="1">
      <alignment horizontal="center" vertical="center" wrapText="1"/>
    </xf>
    <xf numFmtId="0" fontId="8" fillId="0" borderId="13" xfId="40" applyFont="1" applyBorder="1" applyAlignment="1">
      <alignment horizontal="center" vertical="center" wrapText="1"/>
    </xf>
    <xf numFmtId="0" fontId="8" fillId="0" borderId="13" xfId="40" applyFont="1" applyBorder="1" applyAlignment="1">
      <alignment horizontal="left" vertical="center" wrapText="1" indent="1"/>
    </xf>
    <xf numFmtId="0" fontId="9" fillId="0" borderId="14" xfId="40" applyFont="1" applyBorder="1" applyAlignment="1">
      <alignment horizontal="center" vertical="center" wrapText="1"/>
    </xf>
    <xf numFmtId="0" fontId="8" fillId="0" borderId="14" xfId="40" applyFont="1" applyBorder="1" applyAlignment="1">
      <alignment horizontal="center" vertical="center" wrapText="1"/>
    </xf>
    <xf numFmtId="0" fontId="4" fillId="0" borderId="16" xfId="40" applyFont="1" applyBorder="1" applyAlignment="1">
      <alignment horizontal="center" vertical="center" wrapText="1"/>
    </xf>
    <xf numFmtId="0" fontId="8" fillId="0" borderId="17" xfId="40" applyFont="1" applyBorder="1" applyAlignment="1">
      <alignment horizontal="left" vertical="center" wrapText="1" indent="1"/>
    </xf>
    <xf numFmtId="0" fontId="89" fillId="0" borderId="0" xfId="0" applyFont="1" applyAlignment="1">
      <alignment vertical="center"/>
    </xf>
    <xf numFmtId="0" fontId="108" fillId="0" borderId="14" xfId="35" applyFont="1" applyBorder="1" applyAlignment="1" applyProtection="1">
      <alignment horizontal="left" vertical="center" indent="1"/>
    </xf>
    <xf numFmtId="0" fontId="91" fillId="0" borderId="0" xfId="0" applyFont="1" applyAlignment="1">
      <alignment vertical="center"/>
    </xf>
    <xf numFmtId="0" fontId="112" fillId="0" borderId="13" xfId="0" applyFont="1" applyFill="1" applyBorder="1" applyAlignment="1">
      <alignment horizontal="center" vertical="center" wrapText="1"/>
    </xf>
    <xf numFmtId="0" fontId="112" fillId="0" borderId="14" xfId="0" applyFont="1" applyFill="1" applyBorder="1" applyAlignment="1">
      <alignment horizontal="center" vertical="center" wrapText="1"/>
    </xf>
    <xf numFmtId="0" fontId="86" fillId="0" borderId="13" xfId="41" applyFont="1" applyBorder="1" applyAlignment="1">
      <alignment horizontal="center" vertical="center"/>
    </xf>
    <xf numFmtId="0" fontId="86" fillId="0" borderId="13" xfId="41" applyFont="1" applyBorder="1" applyAlignment="1">
      <alignment vertical="center"/>
    </xf>
    <xf numFmtId="0" fontId="86" fillId="0" borderId="23" xfId="41" applyFont="1" applyBorder="1" applyAlignment="1">
      <alignment horizontal="center" vertical="center" wrapText="1"/>
    </xf>
    <xf numFmtId="0" fontId="86" fillId="0" borderId="25" xfId="41" applyFont="1" applyBorder="1" applyAlignment="1">
      <alignment horizontal="center" vertical="center"/>
    </xf>
    <xf numFmtId="0" fontId="86" fillId="0" borderId="25" xfId="41" applyFont="1" applyBorder="1" applyAlignment="1">
      <alignment horizontal="center" vertical="center" wrapText="1"/>
    </xf>
    <xf numFmtId="0" fontId="86" fillId="0" borderId="24" xfId="41" applyFont="1" applyBorder="1" applyAlignment="1">
      <alignment horizontal="center" vertical="center" wrapText="1"/>
    </xf>
    <xf numFmtId="0" fontId="86" fillId="0" borderId="15" xfId="41" applyFont="1" applyBorder="1" applyAlignment="1">
      <alignment vertical="center"/>
    </xf>
    <xf numFmtId="0" fontId="86" fillId="0" borderId="14" xfId="41" applyFont="1" applyBorder="1" applyAlignment="1">
      <alignment horizontal="center" vertical="center"/>
    </xf>
    <xf numFmtId="0" fontId="86" fillId="0" borderId="17" xfId="41" applyFont="1" applyBorder="1" applyAlignment="1">
      <alignment horizontal="left" vertical="center" indent="1"/>
    </xf>
    <xf numFmtId="0" fontId="88" fillId="0" borderId="22" xfId="41" applyFont="1" applyBorder="1" applyAlignment="1">
      <alignment horizontal="center" vertical="center"/>
    </xf>
    <xf numFmtId="0" fontId="86" fillId="0" borderId="29" xfId="41" applyFont="1" applyBorder="1" applyAlignment="1">
      <alignment horizontal="left" vertical="center" indent="1"/>
    </xf>
    <xf numFmtId="0" fontId="88" fillId="0" borderId="79" xfId="41" applyFont="1" applyBorder="1" applyAlignment="1">
      <alignment horizontal="center" vertical="center"/>
    </xf>
    <xf numFmtId="0" fontId="86" fillId="0" borderId="80" xfId="41" applyFont="1" applyBorder="1" applyAlignment="1">
      <alignment horizontal="left" vertical="center" indent="1"/>
    </xf>
    <xf numFmtId="0" fontId="85" fillId="0" borderId="0" xfId="41" applyBorder="1" applyAlignment="1">
      <alignment horizontal="center" vertical="center" wrapText="1"/>
    </xf>
    <xf numFmtId="0" fontId="108" fillId="0" borderId="0" xfId="0" applyFont="1" applyAlignment="1">
      <alignment wrapText="1"/>
    </xf>
    <xf numFmtId="0" fontId="85" fillId="0" borderId="0" xfId="41" applyFill="1"/>
    <xf numFmtId="0" fontId="85" fillId="0" borderId="0" xfId="41" applyAlignment="1">
      <alignment horizontal="center" vertical="center"/>
    </xf>
    <xf numFmtId="0" fontId="4" fillId="0" borderId="13" xfId="0" applyFont="1" applyBorder="1" applyAlignment="1">
      <alignment vertical="center" wrapText="1"/>
    </xf>
    <xf numFmtId="0" fontId="4" fillId="0" borderId="23" xfId="0" applyFont="1" applyBorder="1" applyAlignment="1">
      <alignment vertical="center" wrapText="1"/>
    </xf>
    <xf numFmtId="0" fontId="4" fillId="0" borderId="25" xfId="0" applyFont="1" applyBorder="1" applyAlignment="1">
      <alignment vertical="center" wrapText="1"/>
    </xf>
    <xf numFmtId="0" fontId="4" fillId="0" borderId="24" xfId="0" applyFont="1" applyBorder="1" applyAlignment="1">
      <alignment vertical="center" wrapText="1"/>
    </xf>
    <xf numFmtId="0" fontId="4" fillId="0" borderId="15" xfId="0" applyFont="1" applyBorder="1" applyAlignment="1">
      <alignment vertical="center" wrapText="1"/>
    </xf>
    <xf numFmtId="0" fontId="4" fillId="0" borderId="14" xfId="0" applyFont="1" applyBorder="1" applyAlignment="1">
      <alignmen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47" borderId="0" xfId="0" applyFont="1" applyFill="1" applyAlignment="1">
      <alignment vertical="center" wrapText="1"/>
    </xf>
    <xf numFmtId="0" fontId="4" fillId="0" borderId="58" xfId="0" applyFont="1" applyBorder="1" applyAlignment="1">
      <alignment vertical="center" wrapText="1"/>
    </xf>
    <xf numFmtId="0" fontId="4" fillId="0" borderId="59" xfId="0" applyFont="1" applyBorder="1" applyAlignment="1">
      <alignment vertical="center" wrapText="1"/>
    </xf>
    <xf numFmtId="0" fontId="8" fillId="0" borderId="63" xfId="0" applyFont="1" applyBorder="1" applyAlignment="1">
      <alignment vertical="center" wrapText="1"/>
    </xf>
    <xf numFmtId="0" fontId="9" fillId="32" borderId="84" xfId="0" applyFont="1" applyFill="1" applyBorder="1" applyAlignment="1">
      <alignment vertical="center" wrapText="1"/>
    </xf>
    <xf numFmtId="0" fontId="88" fillId="0" borderId="34" xfId="0" applyFont="1" applyFill="1" applyBorder="1" applyAlignment="1">
      <alignment horizontal="left" vertical="center" wrapText="1" indent="1"/>
    </xf>
    <xf numFmtId="0" fontId="88" fillId="0" borderId="17" xfId="0" applyFont="1" applyFill="1" applyBorder="1" applyAlignment="1">
      <alignment horizontal="left" vertical="center" wrapText="1" indent="1"/>
    </xf>
    <xf numFmtId="0" fontId="88" fillId="0" borderId="18" xfId="0" applyFont="1" applyFill="1" applyBorder="1" applyAlignment="1">
      <alignment horizontal="left" vertical="center" wrapText="1" indent="1"/>
    </xf>
    <xf numFmtId="0" fontId="89" fillId="0" borderId="0" xfId="0" applyFont="1" applyAlignment="1">
      <alignment horizontal="center"/>
    </xf>
    <xf numFmtId="0" fontId="89" fillId="42" borderId="0" xfId="0" applyFont="1" applyFill="1"/>
    <xf numFmtId="0" fontId="9" fillId="42" borderId="0" xfId="0" applyFont="1" applyFill="1" applyAlignment="1">
      <alignment wrapText="1"/>
    </xf>
    <xf numFmtId="0" fontId="4" fillId="0" borderId="0" xfId="40" applyFont="1" applyBorder="1" applyAlignment="1">
      <alignment vertical="center" wrapText="1"/>
    </xf>
    <xf numFmtId="49" fontId="113" fillId="0" borderId="13" xfId="43" applyNumberFormat="1" applyFont="1" applyBorder="1" applyAlignment="1">
      <alignment horizontal="left" vertical="center" wrapText="1" indent="1"/>
    </xf>
    <xf numFmtId="0" fontId="107" fillId="0" borderId="0" xfId="40" applyFont="1" applyBorder="1" applyAlignment="1">
      <alignment vertical="center"/>
    </xf>
    <xf numFmtId="49" fontId="108" fillId="0" borderId="13" xfId="43" applyNumberFormat="1" applyFont="1" applyBorder="1" applyAlignment="1">
      <alignment horizontal="left" vertical="center" wrapText="1" indent="1"/>
    </xf>
    <xf numFmtId="0" fontId="4" fillId="0" borderId="21" xfId="43" applyFont="1" applyBorder="1" applyAlignment="1">
      <alignment horizontal="center" vertical="center" wrapText="1"/>
    </xf>
    <xf numFmtId="0" fontId="113" fillId="42" borderId="0" xfId="0" applyFont="1" applyFill="1" applyBorder="1" applyAlignment="1">
      <alignment vertical="center"/>
    </xf>
    <xf numFmtId="0" fontId="113" fillId="42" borderId="0" xfId="0" applyFont="1" applyFill="1" applyBorder="1" applyAlignment="1">
      <alignment vertical="center" wrapText="1"/>
    </xf>
    <xf numFmtId="14" fontId="113" fillId="42" borderId="0" xfId="40" applyNumberFormat="1" applyFont="1" applyFill="1" applyBorder="1" applyAlignment="1">
      <alignment vertical="center" wrapText="1"/>
    </xf>
    <xf numFmtId="0" fontId="89" fillId="0" borderId="15" xfId="0" applyFont="1" applyBorder="1" applyAlignment="1">
      <alignment horizontal="center" vertical="center" wrapText="1"/>
    </xf>
    <xf numFmtId="2" fontId="85" fillId="0" borderId="0" xfId="41" applyNumberFormat="1" applyAlignment="1"/>
    <xf numFmtId="0" fontId="3" fillId="0" borderId="13" xfId="0" applyFont="1" applyFill="1" applyBorder="1" applyAlignment="1">
      <alignment horizontal="center" vertical="center" wrapText="1"/>
    </xf>
    <xf numFmtId="0" fontId="9" fillId="0" borderId="29" xfId="0" applyFont="1" applyFill="1" applyBorder="1" applyAlignment="1">
      <alignment horizontal="left" vertical="center" wrapText="1" inden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9" fillId="0" borderId="0" xfId="0" applyFont="1" applyFill="1" applyBorder="1" applyAlignment="1">
      <alignment horizontal="left" vertical="center" wrapText="1" indent="1"/>
    </xf>
    <xf numFmtId="49" fontId="8" fillId="0" borderId="13" xfId="0" applyNumberFormat="1" applyFont="1" applyFill="1" applyBorder="1" applyAlignment="1">
      <alignment horizontal="left" vertical="center" indent="1"/>
    </xf>
    <xf numFmtId="49" fontId="8" fillId="37" borderId="13" xfId="0" applyNumberFormat="1" applyFont="1" applyFill="1" applyBorder="1" applyAlignment="1">
      <alignment horizontal="left" vertical="center" indent="1"/>
    </xf>
    <xf numFmtId="49" fontId="9" fillId="0" borderId="19" xfId="0" applyNumberFormat="1" applyFont="1" applyFill="1" applyBorder="1" applyAlignment="1">
      <alignment horizontal="left" vertical="center" wrapText="1" indent="1"/>
    </xf>
    <xf numFmtId="49" fontId="60" fillId="0" borderId="17" xfId="0" applyNumberFormat="1" applyFont="1" applyFill="1" applyBorder="1" applyAlignment="1">
      <alignment horizontal="left" vertical="center" wrapText="1" indent="1"/>
    </xf>
    <xf numFmtId="49" fontId="97" fillId="0" borderId="19" xfId="0" applyNumberFormat="1" applyFont="1" applyBorder="1" applyAlignment="1">
      <alignment horizontal="left" vertical="center" wrapText="1" indent="1"/>
    </xf>
    <xf numFmtId="49" fontId="87" fillId="0" borderId="13" xfId="0" applyNumberFormat="1" applyFont="1" applyBorder="1" applyAlignment="1">
      <alignment horizontal="left" vertical="center" wrapText="1" indent="1"/>
    </xf>
    <xf numFmtId="49" fontId="87" fillId="0" borderId="19" xfId="0" applyNumberFormat="1" applyFont="1" applyBorder="1" applyAlignment="1">
      <alignment horizontal="left" vertical="center" wrapText="1" indent="1"/>
    </xf>
    <xf numFmtId="0" fontId="87" fillId="0" borderId="14" xfId="35" applyFont="1" applyBorder="1" applyAlignment="1" applyProtection="1">
      <alignment horizontal="left" vertical="center" indent="1"/>
    </xf>
    <xf numFmtId="0" fontId="93" fillId="0" borderId="15" xfId="0" applyFont="1" applyBorder="1" applyAlignment="1">
      <alignment horizontal="center" vertical="center" wrapText="1"/>
    </xf>
    <xf numFmtId="0" fontId="92" fillId="0" borderId="27" xfId="0" applyFont="1" applyBorder="1" applyAlignment="1">
      <alignment horizontal="left" vertical="center" wrapText="1" indent="1"/>
    </xf>
    <xf numFmtId="0" fontId="92" fillId="0" borderId="76" xfId="0" applyFont="1" applyBorder="1" applyAlignment="1">
      <alignment horizontal="left" vertical="center" wrapText="1" indent="1"/>
    </xf>
    <xf numFmtId="0" fontId="93" fillId="0" borderId="77" xfId="0" applyFont="1" applyBorder="1" applyAlignment="1">
      <alignment horizontal="center" vertical="center" wrapText="1"/>
    </xf>
    <xf numFmtId="0" fontId="93" fillId="47" borderId="0" xfId="0" applyFont="1" applyFill="1" applyAlignment="1">
      <alignment vertical="center" wrapText="1"/>
    </xf>
    <xf numFmtId="0" fontId="92" fillId="0" borderId="57" xfId="0" applyFont="1" applyBorder="1" applyAlignment="1">
      <alignment horizontal="center" vertical="center" wrapText="1"/>
    </xf>
    <xf numFmtId="0" fontId="92" fillId="0" borderId="0" xfId="0" applyFont="1" applyBorder="1" applyAlignment="1">
      <alignment vertical="center" wrapText="1"/>
    </xf>
    <xf numFmtId="0" fontId="93" fillId="0" borderId="23" xfId="0" applyFont="1" applyBorder="1" applyAlignment="1">
      <alignment vertical="center" wrapText="1"/>
    </xf>
    <xf numFmtId="0" fontId="93" fillId="0" borderId="25" xfId="0" applyFont="1" applyBorder="1" applyAlignment="1">
      <alignment vertical="center" wrapText="1"/>
    </xf>
    <xf numFmtId="0" fontId="93" fillId="0" borderId="24" xfId="0" applyFont="1" applyBorder="1" applyAlignment="1">
      <alignment vertical="center" wrapText="1"/>
    </xf>
    <xf numFmtId="0" fontId="93" fillId="0" borderId="15" xfId="0" applyFont="1" applyBorder="1" applyAlignment="1">
      <alignment vertical="center" wrapText="1"/>
    </xf>
    <xf numFmtId="0" fontId="93" fillId="0" borderId="13" xfId="0" applyFont="1" applyBorder="1" applyAlignment="1">
      <alignment vertical="center" wrapText="1"/>
    </xf>
    <xf numFmtId="0" fontId="93" fillId="0" borderId="14" xfId="0" applyFont="1" applyBorder="1" applyAlignment="1">
      <alignment vertical="center" wrapText="1"/>
    </xf>
    <xf numFmtId="0" fontId="93" fillId="0" borderId="16" xfId="0" applyFont="1" applyBorder="1" applyAlignment="1">
      <alignment vertical="center" wrapText="1"/>
    </xf>
    <xf numFmtId="0" fontId="93" fillId="0" borderId="17" xfId="0" applyFont="1" applyBorder="1" applyAlignment="1">
      <alignment vertical="center" wrapText="1"/>
    </xf>
    <xf numFmtId="0" fontId="93" fillId="0" borderId="18" xfId="0" applyFont="1" applyBorder="1" applyAlignment="1">
      <alignment vertical="center" wrapText="1"/>
    </xf>
    <xf numFmtId="0" fontId="93" fillId="0" borderId="0" xfId="0" applyFont="1" applyAlignment="1">
      <alignment vertical="center" wrapText="1"/>
    </xf>
    <xf numFmtId="0" fontId="92" fillId="0" borderId="0" xfId="0" applyFont="1" applyAlignment="1">
      <alignment horizontal="center" vertical="center"/>
    </xf>
    <xf numFmtId="0" fontId="92" fillId="0" borderId="0" xfId="0" applyFont="1" applyAlignment="1">
      <alignment vertical="center" wrapText="1"/>
    </xf>
    <xf numFmtId="0" fontId="86" fillId="0" borderId="58" xfId="0" applyFont="1" applyBorder="1" applyAlignment="1">
      <alignment horizontal="center" vertical="center"/>
    </xf>
    <xf numFmtId="49" fontId="92" fillId="0" borderId="17" xfId="0" applyNumberFormat="1" applyFont="1" applyFill="1" applyBorder="1" applyAlignment="1">
      <alignment horizontal="left" vertical="top" wrapText="1" indent="1"/>
    </xf>
    <xf numFmtId="49" fontId="93" fillId="0" borderId="0" xfId="0" applyNumberFormat="1" applyFont="1" applyAlignment="1">
      <alignment horizontal="left" wrapText="1"/>
    </xf>
    <xf numFmtId="49" fontId="116" fillId="0" borderId="13" xfId="0" applyNumberFormat="1" applyFont="1" applyFill="1" applyBorder="1" applyAlignment="1">
      <alignment horizontal="left" vertical="top" wrapText="1" indent="1"/>
    </xf>
    <xf numFmtId="49" fontId="89" fillId="0" borderId="13" xfId="0" applyNumberFormat="1" applyFont="1" applyFill="1" applyBorder="1" applyAlignment="1">
      <alignment horizontal="left" vertical="top" wrapText="1" indent="1"/>
    </xf>
    <xf numFmtId="49" fontId="89" fillId="0" borderId="13" xfId="0" applyNumberFormat="1" applyFont="1" applyFill="1" applyBorder="1" applyAlignment="1">
      <alignment horizontal="left" vertical="center" wrapText="1" indent="1"/>
    </xf>
    <xf numFmtId="49" fontId="87" fillId="0" borderId="13" xfId="0" applyNumberFormat="1" applyFont="1" applyFill="1" applyBorder="1" applyAlignment="1">
      <alignment horizontal="left" vertical="center" wrapText="1" indent="1"/>
    </xf>
    <xf numFmtId="0" fontId="87" fillId="0" borderId="14" xfId="35" applyFont="1" applyBorder="1" applyAlignment="1" applyProtection="1">
      <alignment horizontal="left" vertical="center" wrapText="1" indent="1"/>
    </xf>
    <xf numFmtId="0" fontId="87" fillId="0" borderId="15" xfId="35" applyFont="1" applyBorder="1" applyAlignment="1" applyProtection="1">
      <alignment horizontal="left" vertical="center" indent="1"/>
    </xf>
    <xf numFmtId="0" fontId="87" fillId="0" borderId="20" xfId="0" applyFont="1" applyBorder="1" applyAlignment="1">
      <alignment horizontal="left" vertical="center" wrapText="1" indent="1"/>
    </xf>
    <xf numFmtId="0" fontId="87" fillId="37" borderId="15" xfId="35" applyFont="1" applyFill="1" applyBorder="1" applyAlignment="1" applyProtection="1">
      <alignment horizontal="left" vertical="center" indent="1"/>
    </xf>
    <xf numFmtId="0" fontId="87" fillId="37" borderId="20" xfId="0" applyFont="1" applyFill="1" applyBorder="1" applyAlignment="1">
      <alignment horizontal="left" vertical="center" wrapText="1" indent="1"/>
    </xf>
    <xf numFmtId="3" fontId="8" fillId="0" borderId="22" xfId="44" applyNumberFormat="1" applyFont="1" applyFill="1" applyBorder="1" applyAlignment="1">
      <alignment horizontal="center" vertical="center" wrapText="1"/>
    </xf>
    <xf numFmtId="0" fontId="8" fillId="0" borderId="29" xfId="44" applyNumberFormat="1" applyFont="1" applyFill="1" applyBorder="1" applyAlignment="1">
      <alignment horizontal="center" vertical="center" wrapText="1"/>
    </xf>
    <xf numFmtId="0" fontId="8" fillId="37" borderId="29" xfId="44" applyFont="1" applyFill="1" applyBorder="1" applyAlignment="1">
      <alignment horizontal="center" vertical="center" wrapText="1"/>
    </xf>
    <xf numFmtId="0" fontId="8" fillId="37" borderId="34" xfId="44" applyFont="1" applyFill="1" applyBorder="1" applyAlignment="1">
      <alignment horizontal="center" vertical="center" wrapText="1"/>
    </xf>
    <xf numFmtId="3" fontId="8" fillId="0" borderId="30" xfId="44" applyNumberFormat="1" applyFont="1" applyFill="1" applyBorder="1" applyAlignment="1">
      <alignment horizontal="center" vertical="center" wrapText="1"/>
    </xf>
    <xf numFmtId="0" fontId="8" fillId="0" borderId="30" xfId="44" applyNumberFormat="1" applyFont="1" applyFill="1" applyBorder="1" applyAlignment="1">
      <alignment horizontal="center" vertical="center" wrapText="1"/>
    </xf>
    <xf numFmtId="0" fontId="8" fillId="0" borderId="85" xfId="44" applyNumberFormat="1" applyFont="1" applyFill="1" applyBorder="1" applyAlignment="1">
      <alignment horizontal="center" vertical="center" wrapText="1"/>
    </xf>
    <xf numFmtId="0" fontId="8" fillId="37" borderId="31" xfId="44" applyFont="1" applyFill="1" applyBorder="1" applyAlignment="1">
      <alignment horizontal="center" vertical="center" wrapText="1"/>
    </xf>
    <xf numFmtId="0" fontId="8" fillId="37" borderId="53" xfId="44" applyFont="1" applyFill="1" applyBorder="1" applyAlignment="1">
      <alignment horizontal="center" vertical="center" wrapText="1"/>
    </xf>
    <xf numFmtId="0" fontId="8" fillId="37" borderId="64" xfId="44" applyFont="1" applyFill="1" applyBorder="1" applyAlignment="1">
      <alignment horizontal="center" vertical="center" wrapText="1"/>
    </xf>
    <xf numFmtId="3" fontId="8" fillId="0" borderId="29" xfId="44" applyNumberFormat="1" applyFont="1" applyFill="1" applyBorder="1" applyAlignment="1">
      <alignment horizontal="center" vertical="center" wrapText="1"/>
    </xf>
    <xf numFmtId="0" fontId="97" fillId="0" borderId="0" xfId="0" applyFont="1" applyFill="1" applyAlignment="1">
      <alignment horizontal="center" vertical="center" wrapText="1"/>
    </xf>
    <xf numFmtId="0" fontId="87" fillId="0" borderId="24" xfId="0" applyFont="1" applyBorder="1" applyAlignment="1">
      <alignment horizontal="left" vertical="center" wrapText="1" indent="1"/>
    </xf>
    <xf numFmtId="0" fontId="89" fillId="0" borderId="0" xfId="0" applyFont="1" applyBorder="1"/>
    <xf numFmtId="0" fontId="117" fillId="0" borderId="0" xfId="0" applyFont="1" applyFill="1" applyBorder="1"/>
    <xf numFmtId="4" fontId="9" fillId="35" borderId="13" xfId="0" applyNumberFormat="1" applyFont="1" applyFill="1" applyBorder="1" applyAlignment="1">
      <alignment horizontal="right" vertical="center" wrapText="1" indent="1"/>
    </xf>
    <xf numFmtId="4" fontId="8" fillId="24" borderId="13" xfId="0" applyNumberFormat="1" applyFont="1" applyFill="1" applyBorder="1" applyAlignment="1">
      <alignment horizontal="right" vertical="center" wrapText="1" indent="1"/>
    </xf>
    <xf numFmtId="4" fontId="9" fillId="35" borderId="19" xfId="0" applyNumberFormat="1" applyFont="1" applyFill="1" applyBorder="1" applyAlignment="1">
      <alignment horizontal="right" vertical="center" wrapText="1" indent="1"/>
    </xf>
    <xf numFmtId="0" fontId="9" fillId="0" borderId="0" xfId="44" applyFont="1" applyFill="1" applyAlignment="1">
      <alignment vertical="center" wrapText="1"/>
    </xf>
    <xf numFmtId="4" fontId="4" fillId="0" borderId="0" xfId="0" applyNumberFormat="1" applyFont="1" applyAlignment="1">
      <alignment vertical="center"/>
    </xf>
    <xf numFmtId="166" fontId="8" fillId="24" borderId="13" xfId="0" applyNumberFormat="1" applyFont="1" applyFill="1" applyBorder="1" applyAlignment="1">
      <alignment horizontal="right" vertical="center" wrapText="1" indent="1"/>
    </xf>
    <xf numFmtId="166" fontId="4" fillId="35" borderId="13" xfId="27" applyNumberFormat="1" applyFont="1" applyFill="1" applyBorder="1" applyAlignment="1">
      <alignment horizontal="right" vertical="center" wrapText="1" indent="1"/>
    </xf>
    <xf numFmtId="166" fontId="4" fillId="37" borderId="13" xfId="27" applyNumberFormat="1" applyFont="1" applyFill="1" applyBorder="1" applyAlignment="1">
      <alignment horizontal="right" vertical="center" wrapText="1" indent="1"/>
    </xf>
    <xf numFmtId="166" fontId="8" fillId="37" borderId="13" xfId="0" applyNumberFormat="1" applyFont="1" applyFill="1" applyBorder="1" applyAlignment="1">
      <alignment horizontal="right" vertical="center" wrapText="1" indent="1"/>
    </xf>
    <xf numFmtId="166" fontId="8" fillId="24" borderId="17" xfId="0" applyNumberFormat="1" applyFont="1" applyFill="1" applyBorder="1" applyAlignment="1">
      <alignment horizontal="right" vertical="center" wrapText="1" indent="1"/>
    </xf>
    <xf numFmtId="3" fontId="8" fillId="24" borderId="20" xfId="0" applyNumberFormat="1" applyFont="1" applyFill="1" applyBorder="1" applyAlignment="1">
      <alignment horizontal="right" vertical="center" wrapText="1" indent="1"/>
    </xf>
    <xf numFmtId="3" fontId="4" fillId="35" borderId="13" xfId="27" applyNumberFormat="1" applyFont="1" applyFill="1" applyBorder="1" applyAlignment="1">
      <alignment horizontal="right" vertical="center" wrapText="1" indent="1"/>
    </xf>
    <xf numFmtId="3" fontId="4" fillId="37" borderId="13" xfId="27" applyNumberFormat="1" applyFont="1" applyFill="1" applyBorder="1" applyAlignment="1">
      <alignment horizontal="right" vertical="center" wrapText="1" indent="1"/>
    </xf>
    <xf numFmtId="3" fontId="8" fillId="37" borderId="20" xfId="0" applyNumberFormat="1" applyFont="1" applyFill="1" applyBorder="1" applyAlignment="1">
      <alignment horizontal="right" vertical="center" wrapText="1" indent="1"/>
    </xf>
    <xf numFmtId="3" fontId="8" fillId="24" borderId="17" xfId="0" applyNumberFormat="1" applyFont="1" applyFill="1" applyBorder="1" applyAlignment="1">
      <alignment horizontal="right" vertical="center" wrapText="1" indent="1"/>
    </xf>
    <xf numFmtId="3" fontId="8" fillId="24" borderId="28" xfId="0" applyNumberFormat="1" applyFont="1" applyFill="1" applyBorder="1" applyAlignment="1">
      <alignment horizontal="right" vertical="center" wrapText="1" indent="1"/>
    </xf>
    <xf numFmtId="0" fontId="4" fillId="0" borderId="13" xfId="0" applyFont="1" applyFill="1" applyBorder="1" applyAlignment="1">
      <alignment horizontal="left" vertical="top" wrapText="1" indent="1"/>
    </xf>
    <xf numFmtId="0" fontId="4" fillId="0" borderId="0" xfId="0" applyFont="1"/>
    <xf numFmtId="0" fontId="4" fillId="0" borderId="15" xfId="0" applyFont="1" applyBorder="1" applyAlignment="1">
      <alignment horizontal="center" vertical="center"/>
    </xf>
    <xf numFmtId="0" fontId="4" fillId="0" borderId="0" xfId="0" applyFont="1"/>
    <xf numFmtId="0" fontId="4" fillId="0" borderId="15" xfId="0" applyFont="1" applyBorder="1" applyAlignment="1">
      <alignment horizontal="center" vertical="center"/>
    </xf>
    <xf numFmtId="0" fontId="9" fillId="0" borderId="13" xfId="0" applyFont="1" applyFill="1" applyBorder="1" applyAlignment="1">
      <alignment horizontal="left" vertical="top" wrapText="1" indent="1"/>
    </xf>
    <xf numFmtId="0" fontId="4" fillId="0" borderId="13" xfId="93" applyFont="1" applyFill="1" applyBorder="1" applyAlignment="1">
      <alignment horizontal="left" vertical="top" wrapText="1" indent="1"/>
    </xf>
    <xf numFmtId="0" fontId="9" fillId="0" borderId="13" xfId="91" applyFont="1" applyFill="1" applyBorder="1" applyAlignment="1">
      <alignment horizontal="left" vertical="top" wrapText="1" indent="1"/>
    </xf>
    <xf numFmtId="3" fontId="8" fillId="24" borderId="14" xfId="0" applyNumberFormat="1" applyFont="1" applyFill="1" applyBorder="1" applyAlignment="1">
      <alignment horizontal="right" vertical="center" wrapText="1" indent="1"/>
    </xf>
    <xf numFmtId="3" fontId="4" fillId="35" borderId="13" xfId="91" applyNumberFormat="1" applyFont="1" applyFill="1" applyBorder="1" applyAlignment="1">
      <alignment horizontal="right" vertical="center" wrapText="1" indent="1"/>
    </xf>
    <xf numFmtId="3" fontId="9" fillId="35" borderId="13" xfId="0" applyNumberFormat="1" applyFont="1" applyFill="1" applyBorder="1" applyAlignment="1">
      <alignment horizontal="right" vertical="center" wrapText="1" indent="1"/>
    </xf>
    <xf numFmtId="3" fontId="9" fillId="35" borderId="13" xfId="91" applyNumberFormat="1" applyFont="1" applyFill="1" applyBorder="1" applyAlignment="1">
      <alignment horizontal="right" vertical="center" wrapText="1" indent="1"/>
    </xf>
    <xf numFmtId="3" fontId="9" fillId="35" borderId="13" xfId="93" applyNumberFormat="1" applyFont="1" applyFill="1" applyBorder="1" applyAlignment="1">
      <alignment horizontal="right" vertical="center" wrapText="1" indent="1"/>
    </xf>
    <xf numFmtId="3" fontId="3" fillId="24" borderId="17" xfId="0" applyNumberFormat="1" applyFont="1" applyFill="1" applyBorder="1" applyAlignment="1">
      <alignment horizontal="right" vertical="center" wrapText="1" indent="1"/>
    </xf>
    <xf numFmtId="3" fontId="8" fillId="24" borderId="18" xfId="0" applyNumberFormat="1" applyFont="1" applyFill="1" applyBorder="1" applyAlignment="1">
      <alignment horizontal="right" vertical="center" wrapText="1" indent="1"/>
    </xf>
    <xf numFmtId="3" fontId="8" fillId="24" borderId="13" xfId="0" applyNumberFormat="1" applyFont="1" applyFill="1" applyBorder="1" applyAlignment="1">
      <alignment horizontal="right" vertical="center" indent="1"/>
    </xf>
    <xf numFmtId="3" fontId="8" fillId="24" borderId="14" xfId="0" applyNumberFormat="1" applyFont="1" applyFill="1" applyBorder="1" applyAlignment="1">
      <alignment horizontal="right" vertical="center" indent="1"/>
    </xf>
    <xf numFmtId="3" fontId="4" fillId="35" borderId="13" xfId="0" applyNumberFormat="1" applyFont="1" applyFill="1" applyBorder="1" applyAlignment="1">
      <alignment vertical="center" wrapText="1"/>
    </xf>
    <xf numFmtId="3" fontId="4" fillId="35" borderId="13" xfId="0" applyNumberFormat="1" applyFont="1" applyFill="1" applyBorder="1" applyAlignment="1">
      <alignment vertical="center"/>
    </xf>
    <xf numFmtId="3" fontId="8" fillId="24" borderId="13" xfId="0" applyNumberFormat="1" applyFont="1" applyFill="1" applyBorder="1" applyAlignment="1">
      <alignment vertical="center" wrapText="1"/>
    </xf>
    <xf numFmtId="3" fontId="4" fillId="0" borderId="19" xfId="0" applyNumberFormat="1" applyFont="1" applyFill="1" applyBorder="1" applyAlignment="1">
      <alignment vertical="center" wrapText="1"/>
    </xf>
    <xf numFmtId="3" fontId="4" fillId="35" borderId="19" xfId="0" applyNumberFormat="1" applyFont="1" applyFill="1" applyBorder="1" applyAlignment="1">
      <alignment vertical="center" wrapText="1"/>
    </xf>
    <xf numFmtId="3" fontId="8" fillId="24" borderId="17" xfId="0" applyNumberFormat="1" applyFont="1" applyFill="1" applyBorder="1" applyAlignment="1">
      <alignment horizontal="right" vertical="center" indent="1"/>
    </xf>
    <xf numFmtId="3" fontId="8" fillId="24" borderId="18" xfId="0" applyNumberFormat="1" applyFont="1" applyFill="1" applyBorder="1" applyAlignment="1">
      <alignment horizontal="right" vertical="center" indent="1"/>
    </xf>
    <xf numFmtId="3" fontId="92" fillId="24" borderId="13" xfId="0" applyNumberFormat="1" applyFont="1" applyFill="1" applyBorder="1" applyAlignment="1">
      <alignment horizontal="right" vertical="center" wrapText="1" indent="1"/>
    </xf>
    <xf numFmtId="3" fontId="4" fillId="35" borderId="38" xfId="0" applyNumberFormat="1" applyFont="1" applyFill="1" applyBorder="1" applyAlignment="1">
      <alignment horizontal="right" vertical="center" wrapText="1" indent="1"/>
    </xf>
    <xf numFmtId="3" fontId="9" fillId="35" borderId="38" xfId="0" applyNumberFormat="1" applyFont="1" applyFill="1" applyBorder="1" applyAlignment="1">
      <alignment horizontal="right" vertical="center" wrapText="1" indent="1"/>
    </xf>
    <xf numFmtId="3" fontId="8" fillId="24" borderId="38" xfId="0" applyNumberFormat="1" applyFont="1" applyFill="1" applyBorder="1" applyAlignment="1">
      <alignment horizontal="right" vertical="center" wrapText="1" indent="1"/>
    </xf>
    <xf numFmtId="3" fontId="3" fillId="35" borderId="17" xfId="0" applyNumberFormat="1" applyFont="1" applyFill="1" applyBorder="1" applyAlignment="1">
      <alignment horizontal="right" vertical="center" wrapText="1" indent="1"/>
    </xf>
    <xf numFmtId="3" fontId="3" fillId="35" borderId="39" xfId="0" applyNumberFormat="1" applyFont="1" applyFill="1" applyBorder="1" applyAlignment="1">
      <alignment horizontal="right" vertical="center" wrapText="1" indent="1"/>
    </xf>
    <xf numFmtId="3" fontId="9" fillId="24" borderId="13" xfId="0" applyNumberFormat="1" applyFont="1" applyFill="1" applyBorder="1" applyAlignment="1">
      <alignment horizontal="right" vertical="center" wrapText="1" indent="1"/>
    </xf>
    <xf numFmtId="3" fontId="9" fillId="24" borderId="14" xfId="0" applyNumberFormat="1" applyFont="1" applyFill="1" applyBorder="1" applyAlignment="1">
      <alignment horizontal="right" vertical="center" wrapText="1" indent="1"/>
    </xf>
    <xf numFmtId="3" fontId="4" fillId="0" borderId="14" xfId="0" applyNumberFormat="1" applyFont="1" applyFill="1" applyBorder="1" applyAlignment="1">
      <alignment horizontal="right" vertical="center" wrapText="1" indent="1"/>
    </xf>
    <xf numFmtId="3" fontId="8" fillId="35" borderId="13" xfId="0" applyNumberFormat="1" applyFont="1" applyFill="1" applyBorder="1" applyAlignment="1">
      <alignment horizontal="right" vertical="center" wrapText="1" indent="1"/>
    </xf>
    <xf numFmtId="3" fontId="4" fillId="35" borderId="13" xfId="0" applyNumberFormat="1" applyFont="1" applyFill="1" applyBorder="1" applyAlignment="1">
      <alignment horizontal="right" vertical="center" wrapText="1"/>
    </xf>
    <xf numFmtId="3" fontId="8" fillId="24" borderId="62" xfId="0" applyNumberFormat="1" applyFont="1" applyFill="1" applyBorder="1" applyAlignment="1">
      <alignment horizontal="right" vertical="center" wrapText="1" indent="1"/>
    </xf>
    <xf numFmtId="3" fontId="8" fillId="24" borderId="78" xfId="0" applyNumberFormat="1" applyFont="1" applyFill="1" applyBorder="1" applyAlignment="1">
      <alignment horizontal="right" vertical="center" wrapText="1" indent="1"/>
    </xf>
    <xf numFmtId="3" fontId="92" fillId="24" borderId="43" xfId="0" applyNumberFormat="1" applyFont="1" applyFill="1" applyBorder="1" applyAlignment="1">
      <alignment horizontal="right" vertical="center" wrapText="1" indent="1"/>
    </xf>
    <xf numFmtId="3" fontId="92" fillId="37" borderId="43" xfId="0" applyNumberFormat="1" applyFont="1" applyFill="1" applyBorder="1" applyAlignment="1">
      <alignment horizontal="right" vertical="center" wrapText="1" indent="1"/>
    </xf>
    <xf numFmtId="3" fontId="92" fillId="24" borderId="56" xfId="0" applyNumberFormat="1" applyFont="1" applyFill="1" applyBorder="1" applyAlignment="1">
      <alignment horizontal="right" vertical="center" wrapText="1" indent="1"/>
    </xf>
    <xf numFmtId="3" fontId="8" fillId="35" borderId="80" xfId="0" applyNumberFormat="1" applyFont="1" applyFill="1" applyBorder="1" applyAlignment="1">
      <alignment horizontal="right" vertical="center" wrapText="1" indent="1"/>
    </xf>
    <xf numFmtId="3" fontId="8" fillId="24" borderId="81" xfId="0" applyNumberFormat="1" applyFont="1" applyFill="1" applyBorder="1" applyAlignment="1">
      <alignment horizontal="right" vertical="center" wrapText="1" indent="1"/>
    </xf>
    <xf numFmtId="3" fontId="8" fillId="35" borderId="83" xfId="0" applyNumberFormat="1" applyFont="1" applyFill="1" applyBorder="1" applyAlignment="1">
      <alignment horizontal="right" vertical="center" wrapText="1" indent="1"/>
    </xf>
    <xf numFmtId="3" fontId="8" fillId="24" borderId="82" xfId="0" applyNumberFormat="1" applyFont="1" applyFill="1" applyBorder="1" applyAlignment="1">
      <alignment horizontal="right" vertical="center" wrapText="1" indent="1"/>
    </xf>
    <xf numFmtId="3" fontId="8" fillId="24" borderId="73" xfId="0" applyNumberFormat="1" applyFont="1" applyFill="1" applyBorder="1" applyAlignment="1">
      <alignment horizontal="right" vertical="center" wrapText="1" indent="1"/>
    </xf>
    <xf numFmtId="3" fontId="8" fillId="24" borderId="51" xfId="0" applyNumberFormat="1" applyFont="1" applyFill="1" applyBorder="1" applyAlignment="1">
      <alignment horizontal="right" vertical="center" wrapText="1" indent="1"/>
    </xf>
    <xf numFmtId="3" fontId="8" fillId="35" borderId="20" xfId="0" applyNumberFormat="1" applyFont="1" applyFill="1" applyBorder="1" applyAlignment="1">
      <alignment horizontal="right" vertical="center" wrapText="1" indent="1"/>
    </xf>
    <xf numFmtId="3" fontId="9" fillId="0" borderId="13" xfId="0" applyNumberFormat="1" applyFont="1" applyBorder="1" applyAlignment="1">
      <alignment horizontal="center" vertical="center" wrapText="1"/>
    </xf>
    <xf numFmtId="3" fontId="9" fillId="0" borderId="14" xfId="0" applyNumberFormat="1" applyFont="1" applyBorder="1" applyAlignment="1">
      <alignment horizontal="center" vertical="center" wrapText="1"/>
    </xf>
    <xf numFmtId="3" fontId="8" fillId="35" borderId="14" xfId="0" applyNumberFormat="1" applyFont="1" applyFill="1" applyBorder="1" applyAlignment="1">
      <alignment horizontal="right" vertical="center" wrapText="1" indent="1"/>
    </xf>
    <xf numFmtId="3" fontId="8" fillId="24" borderId="27" xfId="0" applyNumberFormat="1" applyFont="1" applyFill="1" applyBorder="1" applyAlignment="1">
      <alignment horizontal="right" vertical="center" wrapText="1" indent="1"/>
    </xf>
    <xf numFmtId="3" fontId="8" fillId="35" borderId="27" xfId="0" applyNumberFormat="1" applyFont="1" applyFill="1" applyBorder="1" applyAlignment="1">
      <alignment horizontal="right" vertical="center" wrapText="1" indent="1"/>
    </xf>
    <xf numFmtId="3" fontId="9" fillId="0" borderId="17" xfId="0" applyNumberFormat="1" applyFont="1" applyBorder="1" applyAlignment="1">
      <alignment horizontal="center" vertical="center" wrapText="1"/>
    </xf>
    <xf numFmtId="3" fontId="9" fillId="0" borderId="18" xfId="0" applyNumberFormat="1" applyFont="1" applyBorder="1" applyAlignment="1">
      <alignment horizontal="center" vertical="center" wrapText="1"/>
    </xf>
    <xf numFmtId="3" fontId="4" fillId="0" borderId="13" xfId="0" applyNumberFormat="1" applyFont="1" applyBorder="1" applyAlignment="1">
      <alignment horizontal="center" vertical="center" wrapText="1"/>
    </xf>
    <xf numFmtId="3" fontId="9" fillId="35" borderId="14" xfId="0" applyNumberFormat="1" applyFont="1" applyFill="1" applyBorder="1" applyAlignment="1">
      <alignment horizontal="right" vertical="center" wrapText="1" indent="1"/>
    </xf>
    <xf numFmtId="3" fontId="4" fillId="0" borderId="14" xfId="0" applyNumberFormat="1" applyFont="1" applyBorder="1" applyAlignment="1">
      <alignment horizontal="center" vertical="center" wrapText="1"/>
    </xf>
    <xf numFmtId="3" fontId="4" fillId="35" borderId="14" xfId="0" applyNumberFormat="1" applyFont="1" applyFill="1" applyBorder="1" applyAlignment="1">
      <alignment horizontal="right" vertical="center" wrapText="1" indent="1"/>
    </xf>
    <xf numFmtId="3" fontId="4" fillId="0" borderId="17" xfId="0" applyNumberFormat="1" applyFont="1" applyBorder="1" applyAlignment="1">
      <alignment horizontal="center" vertical="center" wrapText="1"/>
    </xf>
    <xf numFmtId="3" fontId="4" fillId="0" borderId="18" xfId="0" applyNumberFormat="1" applyFont="1" applyBorder="1" applyAlignment="1">
      <alignment horizontal="center" vertical="center" wrapText="1"/>
    </xf>
    <xf numFmtId="3" fontId="8" fillId="24" borderId="13" xfId="40" applyNumberFormat="1" applyFont="1" applyFill="1" applyBorder="1" applyAlignment="1">
      <alignment horizontal="right" vertical="center" wrapText="1" indent="1"/>
    </xf>
    <xf numFmtId="3" fontId="8" fillId="24" borderId="38" xfId="40" applyNumberFormat="1" applyFont="1" applyFill="1" applyBorder="1" applyAlignment="1">
      <alignment horizontal="right" vertical="center" wrapText="1" indent="1"/>
    </xf>
    <xf numFmtId="3" fontId="4" fillId="35" borderId="13" xfId="40" applyNumberFormat="1" applyFont="1" applyFill="1" applyBorder="1" applyAlignment="1">
      <alignment horizontal="right" vertical="center" wrapText="1" indent="1"/>
    </xf>
    <xf numFmtId="3" fontId="4" fillId="35" borderId="38" xfId="40" applyNumberFormat="1" applyFont="1" applyFill="1" applyBorder="1" applyAlignment="1">
      <alignment horizontal="right" vertical="center" wrapText="1" indent="1"/>
    </xf>
    <xf numFmtId="3" fontId="4" fillId="24" borderId="13" xfId="40" applyNumberFormat="1" applyFont="1" applyFill="1" applyBorder="1" applyAlignment="1">
      <alignment horizontal="right" vertical="center" wrapText="1" indent="1"/>
    </xf>
    <xf numFmtId="3" fontId="4" fillId="24" borderId="38" xfId="40" applyNumberFormat="1" applyFont="1" applyFill="1" applyBorder="1" applyAlignment="1">
      <alignment horizontal="right" vertical="center" wrapText="1" indent="1"/>
    </xf>
    <xf numFmtId="3" fontId="8" fillId="35" borderId="13" xfId="40" applyNumberFormat="1" applyFont="1" applyFill="1" applyBorder="1" applyAlignment="1">
      <alignment horizontal="right" vertical="center" wrapText="1" indent="1"/>
    </xf>
    <xf numFmtId="3" fontId="8" fillId="35" borderId="38" xfId="40" applyNumberFormat="1" applyFont="1" applyFill="1" applyBorder="1" applyAlignment="1">
      <alignment horizontal="right" vertical="center" wrapText="1" indent="1"/>
    </xf>
    <xf numFmtId="3" fontId="4" fillId="0" borderId="13" xfId="40" applyNumberFormat="1" applyFont="1" applyFill="1" applyBorder="1" applyAlignment="1">
      <alignment horizontal="right" vertical="center" wrapText="1" indent="1"/>
    </xf>
    <xf numFmtId="3" fontId="4" fillId="0" borderId="38" xfId="40" applyNumberFormat="1" applyFont="1" applyFill="1" applyBorder="1" applyAlignment="1">
      <alignment horizontal="right" vertical="center" wrapText="1" indent="1"/>
    </xf>
    <xf numFmtId="3" fontId="9" fillId="35" borderId="13" xfId="40" applyNumberFormat="1" applyFont="1" applyFill="1" applyBorder="1" applyAlignment="1">
      <alignment horizontal="right" vertical="center" wrapText="1" indent="1"/>
    </xf>
    <xf numFmtId="3" fontId="9" fillId="35" borderId="38" xfId="40" applyNumberFormat="1" applyFont="1" applyFill="1" applyBorder="1" applyAlignment="1">
      <alignment horizontal="right" vertical="center" wrapText="1" indent="1"/>
    </xf>
    <xf numFmtId="3" fontId="8" fillId="24" borderId="17" xfId="40" applyNumberFormat="1" applyFont="1" applyFill="1" applyBorder="1" applyAlignment="1">
      <alignment horizontal="right" vertical="center" wrapText="1" indent="1"/>
    </xf>
    <xf numFmtId="3" fontId="8" fillId="24" borderId="39" xfId="40" applyNumberFormat="1" applyFont="1" applyFill="1" applyBorder="1" applyAlignment="1">
      <alignment horizontal="right" vertical="center" wrapText="1" indent="1"/>
    </xf>
    <xf numFmtId="3" fontId="3" fillId="35" borderId="13" xfId="0" applyNumberFormat="1" applyFont="1" applyFill="1" applyBorder="1" applyAlignment="1">
      <alignment horizontal="right" vertical="center" wrapText="1" indent="1"/>
    </xf>
    <xf numFmtId="3" fontId="3" fillId="35" borderId="14" xfId="0" applyNumberFormat="1" applyFont="1" applyFill="1" applyBorder="1" applyAlignment="1">
      <alignment horizontal="right" vertical="center" wrapText="1" indent="1"/>
    </xf>
    <xf numFmtId="3" fontId="93" fillId="35" borderId="13" xfId="0" applyNumberFormat="1" applyFont="1" applyFill="1" applyBorder="1" applyAlignment="1">
      <alignment horizontal="right" vertical="center" wrapText="1" indent="1"/>
    </xf>
    <xf numFmtId="3" fontId="92" fillId="24" borderId="73" xfId="0" applyNumberFormat="1" applyFont="1" applyFill="1" applyBorder="1" applyAlignment="1">
      <alignment horizontal="right" vertical="center" wrapText="1" indent="1"/>
    </xf>
    <xf numFmtId="167" fontId="79" fillId="39" borderId="13" xfId="0" applyNumberFormat="1" applyFont="1" applyFill="1" applyBorder="1" applyAlignment="1">
      <alignment vertical="center" wrapText="1"/>
    </xf>
    <xf numFmtId="167" fontId="79" fillId="40" borderId="13" xfId="0" applyNumberFormat="1" applyFont="1" applyFill="1" applyBorder="1" applyAlignment="1">
      <alignment vertical="center" wrapText="1"/>
    </xf>
    <xf numFmtId="167" fontId="79" fillId="35" borderId="13" xfId="0" applyNumberFormat="1" applyFont="1" applyFill="1" applyBorder="1" applyAlignment="1">
      <alignment vertical="center" wrapText="1"/>
    </xf>
    <xf numFmtId="167" fontId="79" fillId="24" borderId="13" xfId="0" applyNumberFormat="1" applyFont="1" applyFill="1" applyBorder="1" applyAlignment="1">
      <alignment vertical="center" wrapText="1"/>
    </xf>
    <xf numFmtId="167" fontId="79" fillId="40" borderId="14" xfId="0" applyNumberFormat="1" applyFont="1" applyFill="1" applyBorder="1" applyAlignment="1">
      <alignment vertical="center" wrapText="1"/>
    </xf>
    <xf numFmtId="167" fontId="70" fillId="39" borderId="13" xfId="0" applyNumberFormat="1" applyFont="1" applyFill="1" applyBorder="1" applyAlignment="1">
      <alignment vertical="center" wrapText="1"/>
    </xf>
    <xf numFmtId="167" fontId="70" fillId="35" borderId="13" xfId="0" applyNumberFormat="1" applyFont="1" applyFill="1" applyBorder="1" applyAlignment="1">
      <alignment vertical="center" wrapText="1"/>
    </xf>
    <xf numFmtId="167" fontId="79" fillId="0" borderId="13" xfId="0" applyNumberFormat="1" applyFont="1" applyFill="1" applyBorder="1" applyAlignment="1">
      <alignment horizontal="center" vertical="center" wrapText="1"/>
    </xf>
    <xf numFmtId="167" fontId="70" fillId="39" borderId="13" xfId="0" applyNumberFormat="1" applyFont="1" applyFill="1" applyBorder="1" applyAlignment="1">
      <alignment vertical="top" wrapText="1"/>
    </xf>
    <xf numFmtId="167" fontId="95" fillId="0" borderId="13" xfId="0" applyNumberFormat="1" applyFont="1" applyFill="1" applyBorder="1" applyAlignment="1">
      <alignment horizontal="center" vertical="center" wrapText="1"/>
    </xf>
    <xf numFmtId="167" fontId="96" fillId="39" borderId="13" xfId="0" applyNumberFormat="1" applyFont="1" applyFill="1" applyBorder="1" applyAlignment="1">
      <alignment vertical="center" wrapText="1"/>
    </xf>
    <xf numFmtId="167" fontId="26" fillId="39" borderId="13" xfId="0" applyNumberFormat="1" applyFont="1" applyFill="1" applyBorder="1" applyAlignment="1">
      <alignment vertical="center" wrapText="1"/>
    </xf>
    <xf numFmtId="167" fontId="79" fillId="41" borderId="13" xfId="0" applyNumberFormat="1" applyFont="1" applyFill="1" applyBorder="1" applyAlignment="1">
      <alignment horizontal="center" vertical="center" wrapText="1"/>
    </xf>
    <xf numFmtId="167" fontId="95" fillId="41" borderId="13" xfId="0" applyNumberFormat="1" applyFont="1" applyFill="1" applyBorder="1" applyAlignment="1">
      <alignment horizontal="center" vertical="center" wrapText="1"/>
    </xf>
    <xf numFmtId="167" fontId="60" fillId="39" borderId="13" xfId="0" applyNumberFormat="1" applyFont="1" applyFill="1" applyBorder="1" applyAlignment="1">
      <alignment vertical="center" wrapText="1"/>
    </xf>
    <xf numFmtId="167" fontId="60" fillId="35" borderId="13" xfId="0" applyNumberFormat="1" applyFont="1" applyFill="1" applyBorder="1" applyAlignment="1">
      <alignment vertical="center" wrapText="1"/>
    </xf>
    <xf numFmtId="167" fontId="70" fillId="39" borderId="17" xfId="0" applyNumberFormat="1" applyFont="1" applyFill="1" applyBorder="1" applyAlignment="1">
      <alignment vertical="center"/>
    </xf>
    <xf numFmtId="167" fontId="70" fillId="35" borderId="17" xfId="0" applyNumberFormat="1" applyFont="1" applyFill="1" applyBorder="1" applyAlignment="1">
      <alignment vertical="center"/>
    </xf>
    <xf numFmtId="167" fontId="79" fillId="40" borderId="17" xfId="0" applyNumberFormat="1" applyFont="1" applyFill="1" applyBorder="1" applyAlignment="1">
      <alignment vertical="center" wrapText="1"/>
    </xf>
    <xf numFmtId="167" fontId="79" fillId="40" borderId="18" xfId="0" applyNumberFormat="1" applyFont="1" applyFill="1" applyBorder="1" applyAlignment="1">
      <alignment vertical="center" wrapText="1"/>
    </xf>
    <xf numFmtId="3" fontId="4" fillId="35" borderId="19" xfId="0" applyNumberFormat="1" applyFont="1" applyFill="1" applyBorder="1" applyAlignment="1">
      <alignment horizontal="right" vertical="center" wrapText="1" indent="1"/>
    </xf>
    <xf numFmtId="3" fontId="4" fillId="0" borderId="19" xfId="0" applyNumberFormat="1" applyFont="1" applyFill="1" applyBorder="1" applyAlignment="1">
      <alignment horizontal="right" vertical="center" wrapText="1" indent="1"/>
    </xf>
    <xf numFmtId="3" fontId="8" fillId="24" borderId="19" xfId="0" applyNumberFormat="1" applyFont="1" applyFill="1" applyBorder="1" applyAlignment="1">
      <alignment horizontal="right" vertical="center" wrapText="1" indent="1"/>
    </xf>
    <xf numFmtId="1" fontId="8" fillId="24" borderId="13" xfId="0" applyNumberFormat="1" applyFont="1" applyFill="1" applyBorder="1" applyAlignment="1">
      <alignment horizontal="right" vertical="center" wrapText="1" indent="1"/>
    </xf>
    <xf numFmtId="1" fontId="8" fillId="24" borderId="14" xfId="0" applyNumberFormat="1" applyFont="1" applyFill="1" applyBorder="1" applyAlignment="1">
      <alignment horizontal="right" vertical="center" wrapText="1" indent="1"/>
    </xf>
    <xf numFmtId="1" fontId="4" fillId="35" borderId="13" xfId="0" applyNumberFormat="1" applyFont="1" applyFill="1" applyBorder="1" applyAlignment="1">
      <alignment horizontal="right" vertical="center" wrapText="1" indent="1"/>
    </xf>
    <xf numFmtId="1" fontId="4" fillId="35" borderId="14" xfId="0" applyNumberFormat="1" applyFont="1" applyFill="1" applyBorder="1" applyAlignment="1">
      <alignment horizontal="right" vertical="center" wrapText="1" indent="1"/>
    </xf>
    <xf numFmtId="1" fontId="4" fillId="35" borderId="19" xfId="0" applyNumberFormat="1" applyFont="1" applyFill="1" applyBorder="1" applyAlignment="1">
      <alignment horizontal="right" vertical="center" wrapText="1" indent="1"/>
    </xf>
    <xf numFmtId="1" fontId="4" fillId="35" borderId="26" xfId="0" applyNumberFormat="1" applyFont="1" applyFill="1" applyBorder="1" applyAlignment="1">
      <alignment horizontal="right" vertical="center" wrapText="1" indent="1"/>
    </xf>
    <xf numFmtId="1" fontId="8" fillId="0" borderId="17" xfId="0" applyNumberFormat="1" applyFont="1" applyFill="1" applyBorder="1" applyAlignment="1">
      <alignment horizontal="right" vertical="center" wrapText="1" indent="1"/>
    </xf>
    <xf numFmtId="1" fontId="4" fillId="35" borderId="17" xfId="0" applyNumberFormat="1" applyFont="1" applyFill="1" applyBorder="1" applyAlignment="1">
      <alignment horizontal="right" vertical="center" wrapText="1" indent="1"/>
    </xf>
    <xf numFmtId="1" fontId="4" fillId="35" borderId="18" xfId="0" applyNumberFormat="1" applyFont="1" applyFill="1" applyBorder="1" applyAlignment="1">
      <alignment horizontal="right" vertical="center" wrapText="1" indent="1"/>
    </xf>
    <xf numFmtId="3" fontId="8" fillId="24" borderId="14" xfId="40" applyNumberFormat="1" applyFont="1" applyFill="1" applyBorder="1" applyAlignment="1">
      <alignment horizontal="right" vertical="center" wrapText="1" indent="1"/>
    </xf>
    <xf numFmtId="3" fontId="4" fillId="35" borderId="14" xfId="40" applyNumberFormat="1" applyFont="1" applyFill="1" applyBorder="1" applyAlignment="1">
      <alignment horizontal="right" vertical="center" wrapText="1" indent="1"/>
    </xf>
    <xf numFmtId="3" fontId="4" fillId="35" borderId="17" xfId="40" applyNumberFormat="1" applyFont="1" applyFill="1" applyBorder="1" applyAlignment="1">
      <alignment horizontal="right" vertical="center" wrapText="1" indent="1"/>
    </xf>
    <xf numFmtId="3" fontId="4" fillId="35" borderId="18" xfId="40" applyNumberFormat="1" applyFont="1" applyFill="1" applyBorder="1" applyAlignment="1">
      <alignment horizontal="right" vertical="center" wrapText="1" indent="1"/>
    </xf>
    <xf numFmtId="3" fontId="4" fillId="35" borderId="17" xfId="0" applyNumberFormat="1" applyFont="1" applyFill="1" applyBorder="1" applyAlignment="1">
      <alignment horizontal="right" vertical="center" wrapText="1" indent="1"/>
    </xf>
    <xf numFmtId="3" fontId="8" fillId="24" borderId="17" xfId="45" applyNumberFormat="1" applyFont="1" applyFill="1" applyBorder="1" applyAlignment="1">
      <alignment horizontal="right" vertical="center" wrapText="1" indent="1"/>
    </xf>
    <xf numFmtId="3" fontId="8" fillId="24" borderId="18" xfId="45" applyNumberFormat="1" applyFont="1" applyFill="1" applyBorder="1" applyAlignment="1">
      <alignment horizontal="right" vertical="center" wrapText="1" indent="1"/>
    </xf>
    <xf numFmtId="3" fontId="9" fillId="35" borderId="29" xfId="44" applyNumberFormat="1" applyFont="1" applyFill="1" applyBorder="1" applyAlignment="1">
      <alignment horizontal="right" vertical="center" wrapText="1" indent="1"/>
    </xf>
    <xf numFmtId="3" fontId="9" fillId="35" borderId="37" xfId="44" applyNumberFormat="1" applyFont="1" applyFill="1" applyBorder="1" applyAlignment="1">
      <alignment horizontal="right" vertical="center" wrapText="1" indent="1"/>
    </xf>
    <xf numFmtId="3" fontId="3" fillId="24" borderId="45" xfId="0" applyNumberFormat="1" applyFont="1" applyFill="1" applyBorder="1" applyAlignment="1">
      <alignment horizontal="right" vertical="center" wrapText="1" indent="1"/>
    </xf>
    <xf numFmtId="3" fontId="9" fillId="35" borderId="13" xfId="44" applyNumberFormat="1" applyFont="1" applyFill="1" applyBorder="1" applyAlignment="1">
      <alignment horizontal="right" vertical="center" wrapText="1" indent="1"/>
    </xf>
    <xf numFmtId="3" fontId="9" fillId="35" borderId="20" xfId="44" applyNumberFormat="1" applyFont="1" applyFill="1" applyBorder="1" applyAlignment="1">
      <alignment horizontal="right" vertical="center" wrapText="1" indent="1"/>
    </xf>
    <xf numFmtId="3" fontId="9" fillId="35" borderId="35" xfId="44" applyNumberFormat="1" applyFont="1" applyFill="1" applyBorder="1" applyAlignment="1">
      <alignment horizontal="right" vertical="center" wrapText="1" indent="1"/>
    </xf>
    <xf numFmtId="3" fontId="3" fillId="24" borderId="37" xfId="0" applyNumberFormat="1" applyFont="1" applyFill="1" applyBorder="1" applyAlignment="1">
      <alignment horizontal="right" vertical="center" wrapText="1" indent="1"/>
    </xf>
    <xf numFmtId="3" fontId="3" fillId="24" borderId="20" xfId="0" applyNumberFormat="1" applyFont="1" applyFill="1" applyBorder="1" applyAlignment="1">
      <alignment horizontal="right" vertical="center" wrapText="1" indent="1"/>
    </xf>
    <xf numFmtId="3" fontId="3" fillId="24" borderId="50" xfId="0" applyNumberFormat="1" applyFont="1" applyFill="1" applyBorder="1" applyAlignment="1">
      <alignment horizontal="right" vertical="center" wrapText="1" indent="1"/>
    </xf>
    <xf numFmtId="3" fontId="3" fillId="24" borderId="55" xfId="0" applyNumberFormat="1" applyFont="1" applyFill="1" applyBorder="1" applyAlignment="1">
      <alignment horizontal="right" vertical="center" wrapText="1" indent="1"/>
    </xf>
    <xf numFmtId="3" fontId="3" fillId="24" borderId="65" xfId="0" applyNumberFormat="1" applyFont="1" applyFill="1" applyBorder="1" applyAlignment="1">
      <alignment horizontal="right" vertical="center" wrapText="1" indent="1"/>
    </xf>
    <xf numFmtId="3" fontId="3" fillId="24" borderId="43" xfId="0" applyNumberFormat="1" applyFont="1" applyFill="1" applyBorder="1" applyAlignment="1">
      <alignment horizontal="right" vertical="center" wrapText="1" indent="1"/>
    </xf>
    <xf numFmtId="3" fontId="9" fillId="35" borderId="19" xfId="44" applyNumberFormat="1" applyFont="1" applyFill="1" applyBorder="1" applyAlignment="1">
      <alignment horizontal="right" vertical="center" wrapText="1" indent="1"/>
    </xf>
    <xf numFmtId="3" fontId="3" fillId="24" borderId="44" xfId="0" applyNumberFormat="1" applyFont="1" applyFill="1" applyBorder="1" applyAlignment="1">
      <alignment horizontal="right" vertical="center" wrapText="1" indent="1"/>
    </xf>
    <xf numFmtId="3" fontId="3" fillId="24" borderId="31" xfId="0" applyNumberFormat="1" applyFont="1" applyFill="1" applyBorder="1" applyAlignment="1">
      <alignment horizontal="right" vertical="center" wrapText="1" indent="1"/>
    </xf>
    <xf numFmtId="3" fontId="3" fillId="24" borderId="53" xfId="0" applyNumberFormat="1" applyFont="1" applyFill="1" applyBorder="1" applyAlignment="1">
      <alignment horizontal="right" vertical="center" wrapText="1" indent="1"/>
    </xf>
    <xf numFmtId="3" fontId="3" fillId="24" borderId="64" xfId="0" applyNumberFormat="1" applyFont="1" applyFill="1" applyBorder="1" applyAlignment="1">
      <alignment horizontal="right" vertical="center" wrapText="1" indent="1"/>
    </xf>
    <xf numFmtId="0" fontId="9" fillId="0" borderId="52" xfId="0" applyFont="1" applyBorder="1" applyAlignment="1">
      <alignment wrapText="1"/>
    </xf>
    <xf numFmtId="0" fontId="9" fillId="0" borderId="27" xfId="0" applyFont="1" applyBorder="1" applyAlignment="1">
      <alignment wrapText="1"/>
    </xf>
    <xf numFmtId="0" fontId="9" fillId="0" borderId="0" xfId="0" applyFont="1" applyBorder="1" applyAlignment="1">
      <alignment horizontal="left" wrapText="1"/>
    </xf>
    <xf numFmtId="0" fontId="9" fillId="0" borderId="49" xfId="0" applyFont="1" applyBorder="1" applyAlignment="1">
      <alignment horizontal="left" wrapText="1"/>
    </xf>
    <xf numFmtId="0" fontId="9" fillId="0" borderId="52" xfId="0" applyFont="1" applyBorder="1" applyAlignment="1">
      <alignment horizontal="left" wrapText="1"/>
    </xf>
    <xf numFmtId="0" fontId="9" fillId="0" borderId="27" xfId="0" applyFont="1" applyBorder="1" applyAlignment="1">
      <alignment horizontal="left" wrapText="1"/>
    </xf>
    <xf numFmtId="0" fontId="9" fillId="0" borderId="23" xfId="35" applyFont="1" applyBorder="1" applyAlignment="1" applyProtection="1">
      <alignment horizontal="left" vertical="center" indent="1"/>
    </xf>
    <xf numFmtId="0" fontId="9" fillId="0" borderId="60" xfId="35" applyFont="1" applyBorder="1" applyAlignment="1" applyProtection="1">
      <alignment horizontal="left" vertical="center" indent="1"/>
    </xf>
    <xf numFmtId="0" fontId="13" fillId="46" borderId="66" xfId="0" applyFont="1" applyFill="1" applyBorder="1" applyAlignment="1">
      <alignment horizontal="center" vertical="center" wrapText="1"/>
    </xf>
    <xf numFmtId="0" fontId="78" fillId="46" borderId="67" xfId="0" applyFont="1" applyFill="1" applyBorder="1" applyAlignment="1">
      <alignment horizontal="center" vertical="center" wrapText="1"/>
    </xf>
    <xf numFmtId="0" fontId="78" fillId="46" borderId="68" xfId="0" applyFont="1" applyFill="1" applyBorder="1" applyAlignment="1">
      <alignment horizontal="center" vertical="center" wrapText="1"/>
    </xf>
    <xf numFmtId="0" fontId="13" fillId="0" borderId="66" xfId="0" applyFont="1" applyFill="1" applyBorder="1" applyAlignment="1">
      <alignment horizontal="center" vertical="center" wrapText="1"/>
    </xf>
    <xf numFmtId="0" fontId="13" fillId="0" borderId="68" xfId="0" applyFont="1" applyFill="1" applyBorder="1" applyAlignment="1">
      <alignment horizontal="center" vertical="center" wrapText="1"/>
    </xf>
    <xf numFmtId="0" fontId="13" fillId="0" borderId="67" xfId="0" applyFont="1" applyFill="1" applyBorder="1" applyAlignment="1">
      <alignment horizontal="center" vertical="center" wrapText="1"/>
    </xf>
    <xf numFmtId="0" fontId="13" fillId="0" borderId="63" xfId="0" applyFont="1" applyBorder="1" applyAlignment="1">
      <alignment horizontal="center" vertical="center"/>
    </xf>
    <xf numFmtId="0" fontId="13" fillId="0" borderId="58" xfId="0" applyFont="1" applyBorder="1" applyAlignment="1">
      <alignment horizontal="center" vertical="center"/>
    </xf>
    <xf numFmtId="0" fontId="13" fillId="0" borderId="59" xfId="0" applyFont="1" applyBorder="1" applyAlignment="1">
      <alignment horizontal="center" vertical="center"/>
    </xf>
    <xf numFmtId="0" fontId="5" fillId="0" borderId="30" xfId="0" applyFont="1" applyBorder="1" applyAlignment="1">
      <alignment horizontal="center" vertical="center" wrapText="1"/>
    </xf>
    <xf numFmtId="0" fontId="74" fillId="0" borderId="31" xfId="0" applyFont="1" applyBorder="1"/>
    <xf numFmtId="0" fontId="74" fillId="0" borderId="36" xfId="0" applyFont="1" applyBorder="1"/>
    <xf numFmtId="0" fontId="8" fillId="0" borderId="75" xfId="0" applyFont="1" applyBorder="1" applyAlignment="1">
      <alignment horizontal="left" vertical="center" wrapText="1" indent="1"/>
    </xf>
    <xf numFmtId="0" fontId="8" fillId="0" borderId="50" xfId="0" applyFont="1" applyBorder="1" applyAlignment="1">
      <alignment horizontal="left" vertical="center" wrapText="1" indent="1"/>
    </xf>
    <xf numFmtId="0" fontId="8" fillId="0" borderId="54" xfId="0" applyFont="1" applyBorder="1" applyAlignment="1">
      <alignment horizontal="left" vertical="center" wrapText="1" inden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36" xfId="0" applyFont="1" applyBorder="1" applyAlignment="1">
      <alignment horizontal="center" vertical="center" wrapText="1"/>
    </xf>
    <xf numFmtId="0" fontId="8" fillId="0" borderId="22" xfId="0" applyFont="1" applyBorder="1" applyAlignment="1">
      <alignment horizontal="left" vertical="center" wrapText="1" indent="1"/>
    </xf>
    <xf numFmtId="0" fontId="8" fillId="0" borderId="29" xfId="0" applyFont="1" applyBorder="1" applyAlignment="1">
      <alignment horizontal="left" vertical="center" wrapText="1" indent="1"/>
    </xf>
    <xf numFmtId="0" fontId="8" fillId="0" borderId="34" xfId="0" applyFont="1" applyBorder="1" applyAlignment="1">
      <alignment horizontal="left" vertical="center" wrapText="1" indent="1"/>
    </xf>
    <xf numFmtId="49" fontId="4" fillId="0" borderId="35" xfId="0" applyNumberFormat="1" applyFont="1" applyBorder="1" applyAlignment="1">
      <alignment horizontal="left" wrapText="1"/>
    </xf>
    <xf numFmtId="49" fontId="4" fillId="0" borderId="46" xfId="0" applyNumberFormat="1" applyFont="1" applyBorder="1" applyAlignment="1">
      <alignment horizontal="left" wrapText="1"/>
    </xf>
    <xf numFmtId="49" fontId="4" fillId="0" borderId="47" xfId="0" applyNumberFormat="1" applyFont="1" applyBorder="1" applyAlignment="1">
      <alignment horizontal="left" wrapText="1"/>
    </xf>
    <xf numFmtId="49" fontId="4" fillId="0" borderId="37" xfId="0" applyNumberFormat="1" applyFont="1" applyBorder="1" applyAlignment="1">
      <alignment horizontal="left" wrapText="1"/>
    </xf>
    <xf numFmtId="49" fontId="4" fillId="0" borderId="50" xfId="0" applyNumberFormat="1" applyFont="1" applyBorder="1" applyAlignment="1">
      <alignment horizontal="left" wrapText="1"/>
    </xf>
    <xf numFmtId="49" fontId="4" fillId="0" borderId="32" xfId="0" applyNumberFormat="1" applyFont="1" applyBorder="1" applyAlignment="1">
      <alignment horizontal="left" wrapText="1"/>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6" xfId="0" applyFont="1" applyBorder="1" applyAlignment="1">
      <alignment horizontal="center" vertical="center"/>
    </xf>
    <xf numFmtId="0" fontId="3" fillId="0" borderId="15" xfId="0" applyFont="1" applyBorder="1" applyAlignment="1">
      <alignment horizontal="center" vertical="center" wrapText="1"/>
    </xf>
    <xf numFmtId="49" fontId="3" fillId="0" borderId="19" xfId="0" applyNumberFormat="1" applyFont="1" applyBorder="1" applyAlignment="1">
      <alignment horizontal="center" vertical="center" wrapText="1"/>
    </xf>
    <xf numFmtId="49" fontId="3" fillId="0" borderId="29" xfId="0" applyNumberFormat="1" applyFont="1" applyBorder="1" applyAlignment="1">
      <alignment horizontal="center" vertical="center" wrapText="1"/>
    </xf>
    <xf numFmtId="0" fontId="5" fillId="0" borderId="20" xfId="0" applyFont="1" applyBorder="1" applyAlignment="1">
      <alignment horizontal="center" vertical="center"/>
    </xf>
    <xf numFmtId="0" fontId="5" fillId="0" borderId="27" xfId="0" applyFont="1" applyBorder="1" applyAlignment="1">
      <alignment horizontal="center" vertical="center"/>
    </xf>
    <xf numFmtId="0" fontId="5" fillId="0" borderId="38" xfId="0" applyFont="1" applyBorder="1" applyAlignment="1">
      <alignment horizontal="center" vertical="center"/>
    </xf>
    <xf numFmtId="0" fontId="89" fillId="0" borderId="0" xfId="0" applyFont="1" applyFill="1" applyAlignment="1">
      <alignment horizontal="center" wrapText="1"/>
    </xf>
    <xf numFmtId="0" fontId="13" fillId="0" borderId="69" xfId="0" applyFont="1" applyBorder="1" applyAlignment="1">
      <alignment horizontal="center" vertical="center"/>
    </xf>
    <xf numFmtId="0" fontId="13" fillId="0" borderId="70" xfId="0" applyFont="1" applyBorder="1" applyAlignment="1">
      <alignment horizontal="center" vertical="center"/>
    </xf>
    <xf numFmtId="0" fontId="13" fillId="0" borderId="71" xfId="0" applyFont="1" applyBorder="1" applyAlignment="1">
      <alignment horizontal="center" vertical="center"/>
    </xf>
    <xf numFmtId="0" fontId="8" fillId="0" borderId="61" xfId="0" applyFont="1" applyBorder="1" applyAlignment="1">
      <alignment horizontal="left" vertical="center" wrapText="1" indent="1"/>
    </xf>
    <xf numFmtId="0" fontId="8" fillId="0" borderId="72" xfId="0" applyFont="1" applyBorder="1" applyAlignment="1">
      <alignment horizontal="left" vertical="center" wrapText="1" indent="1"/>
    </xf>
    <xf numFmtId="0" fontId="8" fillId="0" borderId="41" xfId="0" applyFont="1" applyBorder="1" applyAlignment="1">
      <alignment horizontal="left" vertical="center" wrapText="1" indent="1"/>
    </xf>
    <xf numFmtId="0" fontId="5" fillId="0" borderId="13" xfId="0" applyFont="1" applyBorder="1" applyAlignment="1">
      <alignment horizontal="center" vertical="center"/>
    </xf>
    <xf numFmtId="0" fontId="93" fillId="0" borderId="23" xfId="0" applyFont="1" applyBorder="1" applyAlignment="1">
      <alignment horizontal="center" vertical="center" wrapText="1"/>
    </xf>
    <xf numFmtId="0" fontId="93" fillId="0" borderId="15" xfId="0" applyFont="1" applyBorder="1" applyAlignment="1">
      <alignment horizontal="center" vertical="center" wrapText="1"/>
    </xf>
    <xf numFmtId="0" fontId="93" fillId="0" borderId="16" xfId="0" applyFont="1" applyBorder="1" applyAlignment="1">
      <alignment horizontal="center" vertical="center" wrapText="1"/>
    </xf>
    <xf numFmtId="0" fontId="93" fillId="0" borderId="25" xfId="0" applyFont="1" applyBorder="1" applyAlignment="1">
      <alignment horizontal="center" vertical="center" wrapText="1"/>
    </xf>
    <xf numFmtId="0" fontId="93" fillId="0" borderId="13" xfId="0" applyFont="1" applyBorder="1" applyAlignment="1">
      <alignment horizontal="center" vertical="center" wrapText="1"/>
    </xf>
    <xf numFmtId="0" fontId="93" fillId="0" borderId="17" xfId="0" applyFont="1" applyBorder="1" applyAlignment="1">
      <alignment horizontal="center" vertical="center" wrapText="1"/>
    </xf>
    <xf numFmtId="0" fontId="93" fillId="0" borderId="24" xfId="0" applyFont="1" applyBorder="1" applyAlignment="1">
      <alignment horizontal="center" vertical="center" wrapText="1"/>
    </xf>
    <xf numFmtId="0" fontId="93" fillId="0" borderId="14" xfId="0" applyFont="1" applyBorder="1" applyAlignment="1">
      <alignment horizontal="center" vertical="center" wrapText="1"/>
    </xf>
    <xf numFmtId="0" fontId="93" fillId="0" borderId="18"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20" xfId="0" applyFont="1" applyBorder="1" applyAlignment="1">
      <alignment horizontal="center" vertical="center" wrapText="1"/>
    </xf>
    <xf numFmtId="49" fontId="4" fillId="0" borderId="20" xfId="0" applyNumberFormat="1" applyFont="1" applyBorder="1" applyAlignment="1">
      <alignment horizontal="left"/>
    </xf>
    <xf numFmtId="49" fontId="4" fillId="0" borderId="52" xfId="0" applyNumberFormat="1" applyFont="1" applyBorder="1" applyAlignment="1">
      <alignment horizontal="left"/>
    </xf>
    <xf numFmtId="0" fontId="3" fillId="0" borderId="29" xfId="0" applyFont="1" applyBorder="1" applyAlignment="1">
      <alignment horizontal="center" vertical="center" wrapText="1"/>
    </xf>
    <xf numFmtId="0" fontId="3" fillId="36" borderId="29" xfId="0" applyFont="1" applyFill="1" applyBorder="1" applyAlignment="1">
      <alignment horizontal="center" vertical="center" wrapText="1"/>
    </xf>
    <xf numFmtId="0" fontId="3" fillId="36" borderId="13" xfId="0" applyFont="1" applyFill="1" applyBorder="1" applyAlignment="1">
      <alignment horizontal="center" vertical="center" wrapText="1"/>
    </xf>
    <xf numFmtId="0" fontId="8" fillId="0" borderId="12" xfId="0" applyFont="1" applyBorder="1" applyAlignment="1">
      <alignment horizontal="center" vertical="center" wrapText="1"/>
    </xf>
    <xf numFmtId="0" fontId="8" fillId="0" borderId="75" xfId="0" applyFont="1" applyBorder="1" applyAlignment="1">
      <alignment horizontal="center" vertical="center" wrapText="1"/>
    </xf>
    <xf numFmtId="0" fontId="90" fillId="0" borderId="0" xfId="0" applyFont="1" applyAlignment="1">
      <alignment horizontal="left" vertical="center" wrapText="1"/>
    </xf>
    <xf numFmtId="0" fontId="3" fillId="0" borderId="13" xfId="0" applyFont="1" applyBorder="1" applyAlignment="1">
      <alignment horizontal="center" vertical="center" wrapText="1"/>
    </xf>
    <xf numFmtId="49" fontId="9" fillId="0" borderId="20" xfId="0" applyNumberFormat="1" applyFont="1" applyBorder="1" applyAlignment="1">
      <alignment horizontal="left"/>
    </xf>
    <xf numFmtId="49" fontId="9" fillId="0" borderId="52" xfId="0" applyNumberFormat="1" applyFont="1" applyBorder="1" applyAlignment="1">
      <alignment horizontal="left"/>
    </xf>
    <xf numFmtId="49" fontId="9" fillId="0" borderId="27" xfId="0" applyNumberFormat="1" applyFont="1" applyBorder="1" applyAlignment="1">
      <alignment horizontal="left"/>
    </xf>
    <xf numFmtId="49" fontId="3" fillId="0" borderId="13" xfId="0" applyNumberFormat="1" applyFont="1" applyBorder="1" applyAlignment="1">
      <alignment horizontal="center" vertical="center" wrapText="1"/>
    </xf>
    <xf numFmtId="0" fontId="3" fillId="0" borderId="22" xfId="0" applyFont="1" applyBorder="1" applyAlignment="1">
      <alignment horizontal="center" vertical="center" textRotation="90" wrapText="1"/>
    </xf>
    <xf numFmtId="0" fontId="3" fillId="0" borderId="15" xfId="0" applyFont="1" applyBorder="1" applyAlignment="1">
      <alignment horizontal="center" vertical="center" textRotation="90" wrapText="1"/>
    </xf>
    <xf numFmtId="0" fontId="110" fillId="0" borderId="12" xfId="0" applyFont="1" applyBorder="1" applyAlignment="1">
      <alignment horizontal="center" vertical="center" wrapText="1"/>
    </xf>
    <xf numFmtId="0" fontId="110" fillId="0" borderId="0" xfId="0" applyFont="1" applyBorder="1" applyAlignment="1">
      <alignment horizontal="center" vertical="center" wrapText="1"/>
    </xf>
    <xf numFmtId="49" fontId="92" fillId="0" borderId="29" xfId="0" applyNumberFormat="1" applyFont="1" applyBorder="1" applyAlignment="1">
      <alignment horizontal="center" vertical="center" wrapText="1"/>
    </xf>
    <xf numFmtId="49" fontId="92" fillId="0" borderId="13" xfId="0" applyNumberFormat="1" applyFont="1" applyBorder="1" applyAlignment="1">
      <alignment horizontal="center" vertical="center" wrapText="1"/>
    </xf>
    <xf numFmtId="0" fontId="86" fillId="0" borderId="12" xfId="40" applyFont="1" applyBorder="1" applyAlignment="1">
      <alignment horizontal="center" vertical="center" wrapText="1"/>
    </xf>
    <xf numFmtId="0" fontId="86" fillId="0" borderId="75" xfId="40" applyFont="1" applyBorder="1" applyAlignment="1">
      <alignment horizontal="center" vertical="center" wrapText="1"/>
    </xf>
    <xf numFmtId="49" fontId="4" fillId="0" borderId="27" xfId="0" applyNumberFormat="1" applyFont="1" applyBorder="1" applyAlignment="1">
      <alignment horizontal="left"/>
    </xf>
    <xf numFmtId="0" fontId="92" fillId="0" borderId="57" xfId="40" applyFont="1" applyBorder="1" applyAlignment="1">
      <alignment horizontal="center" vertical="center" wrapText="1"/>
    </xf>
    <xf numFmtId="0" fontId="92" fillId="0" borderId="45" xfId="40" applyFont="1" applyBorder="1" applyAlignment="1">
      <alignment horizontal="center" vertical="center" wrapText="1"/>
    </xf>
    <xf numFmtId="0" fontId="8" fillId="0" borderId="63" xfId="41" applyFont="1" applyBorder="1" applyAlignment="1">
      <alignment horizontal="center" vertical="center"/>
    </xf>
    <xf numFmtId="0" fontId="8" fillId="0" borderId="58" xfId="41" applyFont="1" applyBorder="1" applyAlignment="1">
      <alignment horizontal="center" vertical="center"/>
    </xf>
    <xf numFmtId="0" fontId="8" fillId="0" borderId="59" xfId="41" applyFont="1" applyBorder="1" applyAlignment="1">
      <alignment horizontal="center" vertical="center"/>
    </xf>
    <xf numFmtId="0" fontId="86" fillId="0" borderId="66" xfId="41" applyFont="1" applyBorder="1" applyAlignment="1">
      <alignment horizontal="left" vertical="center" wrapText="1" indent="1"/>
    </xf>
    <xf numFmtId="0" fontId="86" fillId="0" borderId="67" xfId="41" applyFont="1" applyBorder="1" applyAlignment="1">
      <alignment horizontal="left" vertical="center" wrapText="1" indent="1"/>
    </xf>
    <xf numFmtId="0" fontId="86" fillId="0" borderId="68" xfId="41" applyFont="1" applyBorder="1" applyAlignment="1">
      <alignment horizontal="left" vertical="center" wrapText="1" indent="1"/>
    </xf>
    <xf numFmtId="0" fontId="111" fillId="0" borderId="0" xfId="41" applyFont="1" applyBorder="1" applyAlignment="1">
      <alignment horizontal="left" wrapText="1"/>
    </xf>
    <xf numFmtId="0" fontId="26" fillId="0" borderId="35" xfId="0" applyFont="1" applyBorder="1" applyAlignment="1">
      <alignment horizontal="left" vertical="center"/>
    </xf>
    <xf numFmtId="0" fontId="26" fillId="0" borderId="46" xfId="0" applyFont="1" applyBorder="1" applyAlignment="1">
      <alignment horizontal="left" vertical="center"/>
    </xf>
    <xf numFmtId="0" fontId="26" fillId="0" borderId="47" xfId="0" applyFont="1" applyBorder="1" applyAlignment="1">
      <alignment horizontal="left" vertical="center"/>
    </xf>
    <xf numFmtId="0" fontId="26" fillId="0" borderId="37" xfId="0" applyFont="1" applyBorder="1" applyAlignment="1">
      <alignment horizontal="left" vertical="center"/>
    </xf>
    <xf numFmtId="0" fontId="26" fillId="0" borderId="50" xfId="0" applyFont="1" applyBorder="1" applyAlignment="1">
      <alignment horizontal="left" vertical="center"/>
    </xf>
    <xf numFmtId="0" fontId="26" fillId="0" borderId="32" xfId="0" applyFont="1" applyBorder="1" applyAlignment="1">
      <alignment horizontal="left" vertical="center"/>
    </xf>
    <xf numFmtId="0" fontId="13" fillId="0" borderId="69"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71"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38" xfId="0" applyFont="1" applyBorder="1" applyAlignment="1">
      <alignment horizontal="center" vertical="center" wrapText="1"/>
    </xf>
    <xf numFmtId="49" fontId="3" fillId="0" borderId="47" xfId="0" applyNumberFormat="1" applyFont="1" applyBorder="1" applyAlignment="1">
      <alignment horizontal="center" vertical="center" wrapText="1"/>
    </xf>
    <xf numFmtId="49" fontId="3" fillId="0" borderId="32" xfId="0" applyNumberFormat="1"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8" fillId="0" borderId="40" xfId="0" applyFont="1" applyBorder="1" applyAlignment="1">
      <alignment horizontal="left" vertical="center" wrapText="1" indent="1"/>
    </xf>
    <xf numFmtId="0" fontId="8" fillId="0" borderId="72" xfId="0" applyFont="1" applyBorder="1" applyAlignment="1">
      <alignment horizontal="center" vertical="center" wrapText="1"/>
    </xf>
    <xf numFmtId="0" fontId="8" fillId="0" borderId="41" xfId="0" applyFont="1" applyBorder="1" applyAlignment="1">
      <alignment horizontal="center" vertical="center" wrapText="1"/>
    </xf>
    <xf numFmtId="0" fontId="117" fillId="0" borderId="0" xfId="0" applyFont="1" applyFill="1" applyBorder="1" applyAlignment="1">
      <alignment horizontal="left" vertical="top" wrapText="1"/>
    </xf>
    <xf numFmtId="0" fontId="26" fillId="0" borderId="37" xfId="0" applyFont="1" applyBorder="1" applyAlignment="1">
      <alignment horizontal="left" vertical="center" wrapText="1"/>
    </xf>
    <xf numFmtId="0" fontId="26" fillId="0" borderId="50" xfId="0" applyFont="1" applyBorder="1" applyAlignment="1">
      <alignment horizontal="left" vertical="center" wrapText="1"/>
    </xf>
    <xf numFmtId="0" fontId="26" fillId="0" borderId="32" xfId="0" applyFont="1" applyBorder="1" applyAlignment="1">
      <alignment horizontal="left" vertical="center" wrapText="1"/>
    </xf>
    <xf numFmtId="0" fontId="5" fillId="0" borderId="23"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4"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4" xfId="0" applyFont="1" applyBorder="1" applyAlignment="1">
      <alignment horizontal="center" vertical="center" wrapText="1"/>
    </xf>
    <xf numFmtId="0" fontId="8" fillId="0" borderId="62" xfId="0" applyFont="1" applyBorder="1" applyAlignment="1">
      <alignment horizontal="left" vertical="center" wrapText="1" indent="1"/>
    </xf>
    <xf numFmtId="0" fontId="8" fillId="0" borderId="52" xfId="0" applyFont="1" applyBorder="1" applyAlignment="1">
      <alignment horizontal="left" vertical="center" wrapText="1" indent="1"/>
    </xf>
    <xf numFmtId="0" fontId="8" fillId="0" borderId="38" xfId="0" applyFont="1" applyBorder="1" applyAlignment="1">
      <alignment horizontal="left" vertical="center" wrapText="1" indent="1"/>
    </xf>
    <xf numFmtId="0" fontId="26" fillId="0" borderId="37" xfId="40" applyFont="1" applyBorder="1" applyAlignment="1">
      <alignment horizontal="left" vertical="center"/>
    </xf>
    <xf numFmtId="0" fontId="26" fillId="0" borderId="50" xfId="40" applyFont="1" applyBorder="1" applyAlignment="1">
      <alignment horizontal="left" vertical="center"/>
    </xf>
    <xf numFmtId="0" fontId="26" fillId="0" borderId="32" xfId="40" applyFont="1" applyBorder="1" applyAlignment="1">
      <alignment horizontal="left" vertical="center"/>
    </xf>
    <xf numFmtId="0" fontId="5" fillId="0" borderId="69" xfId="40" applyFont="1" applyBorder="1" applyAlignment="1">
      <alignment horizontal="center" vertical="center" wrapText="1"/>
    </xf>
    <xf numFmtId="0" fontId="5" fillId="0" borderId="70" xfId="40" applyFont="1" applyBorder="1" applyAlignment="1">
      <alignment horizontal="center" vertical="center"/>
    </xf>
    <xf numFmtId="0" fontId="5" fillId="0" borderId="71" xfId="40" applyFont="1" applyBorder="1" applyAlignment="1">
      <alignment horizontal="center" vertical="center"/>
    </xf>
    <xf numFmtId="0" fontId="8" fillId="0" borderId="23" xfId="40" applyFont="1" applyBorder="1" applyAlignment="1">
      <alignment horizontal="left" vertical="center" wrapText="1" indent="1"/>
    </xf>
    <xf numFmtId="0" fontId="8" fillId="0" borderId="25" xfId="40" applyFont="1" applyBorder="1" applyAlignment="1">
      <alignment horizontal="left" vertical="center" wrapText="1" indent="1"/>
    </xf>
    <xf numFmtId="0" fontId="8" fillId="0" borderId="24" xfId="40" applyFont="1" applyBorder="1" applyAlignment="1">
      <alignment horizontal="left" vertical="center" wrapText="1" indent="1"/>
    </xf>
    <xf numFmtId="0" fontId="26" fillId="0" borderId="35" xfId="40" applyFont="1" applyBorder="1" applyAlignment="1">
      <alignment horizontal="left" vertical="center"/>
    </xf>
    <xf numFmtId="0" fontId="26" fillId="0" borderId="46" xfId="40" applyFont="1" applyBorder="1" applyAlignment="1">
      <alignment horizontal="left" vertical="center"/>
    </xf>
    <xf numFmtId="0" fontId="26" fillId="0" borderId="47" xfId="40" applyFont="1" applyBorder="1" applyAlignment="1">
      <alignment horizontal="left" vertical="center"/>
    </xf>
    <xf numFmtId="0" fontId="26" fillId="36" borderId="48" xfId="40" applyFont="1" applyFill="1" applyBorder="1" applyAlignment="1">
      <alignment horizontal="left" vertical="center"/>
    </xf>
    <xf numFmtId="0" fontId="26" fillId="36" borderId="0" xfId="40" applyFont="1" applyFill="1" applyBorder="1" applyAlignment="1">
      <alignment horizontal="left" vertical="center"/>
    </xf>
    <xf numFmtId="0" fontId="26" fillId="36" borderId="49" xfId="40" applyFont="1" applyFill="1" applyBorder="1" applyAlignment="1">
      <alignment horizontal="left" vertical="center"/>
    </xf>
    <xf numFmtId="0" fontId="26" fillId="0" borderId="48" xfId="40" applyFont="1" applyBorder="1" applyAlignment="1">
      <alignment horizontal="left" vertical="center"/>
    </xf>
    <xf numFmtId="0" fontId="26" fillId="0" borderId="0" xfId="40" applyFont="1" applyBorder="1" applyAlignment="1">
      <alignment horizontal="left" vertical="center"/>
    </xf>
    <xf numFmtId="0" fontId="26" fillId="0" borderId="49" xfId="40" applyFont="1" applyBorder="1" applyAlignment="1">
      <alignment horizontal="left" vertical="center"/>
    </xf>
    <xf numFmtId="0" fontId="5" fillId="0" borderId="30"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36" xfId="0"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117" fillId="0" borderId="0" xfId="0" applyFont="1" applyFill="1" applyBorder="1" applyAlignment="1">
      <alignment horizontal="left" wrapText="1"/>
    </xf>
    <xf numFmtId="49" fontId="3" fillId="36" borderId="34" xfId="0" applyNumberFormat="1" applyFont="1" applyFill="1" applyBorder="1" applyAlignment="1">
      <alignment horizontal="center" vertical="center" wrapText="1"/>
    </xf>
    <xf numFmtId="49" fontId="3" fillId="36" borderId="14" xfId="0" applyNumberFormat="1" applyFont="1" applyFill="1" applyBorder="1" applyAlignment="1">
      <alignment horizontal="center" vertical="center" wrapText="1"/>
    </xf>
    <xf numFmtId="0" fontId="5" fillId="0" borderId="63"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59" xfId="0" applyFont="1" applyBorder="1" applyAlignment="1">
      <alignment horizontal="center" vertical="center" wrapText="1"/>
    </xf>
    <xf numFmtId="49" fontId="3" fillId="36" borderId="29" xfId="0" applyNumberFormat="1" applyFont="1" applyFill="1" applyBorder="1" applyAlignment="1">
      <alignment horizontal="center" vertical="center" wrapText="1"/>
    </xf>
    <xf numFmtId="49" fontId="3" fillId="36" borderId="13" xfId="0" applyNumberFormat="1" applyFont="1" applyFill="1" applyBorder="1" applyAlignment="1">
      <alignment horizontal="center" vertical="center" wrapText="1"/>
    </xf>
    <xf numFmtId="0" fontId="117" fillId="0" borderId="0"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26" fillId="0" borderId="0" xfId="0" applyFont="1" applyFill="1" applyBorder="1" applyAlignment="1">
      <alignment horizontal="left" wrapText="1"/>
    </xf>
    <xf numFmtId="0" fontId="5" fillId="0" borderId="63" xfId="0" applyFont="1" applyFill="1" applyBorder="1" applyAlignment="1">
      <alignment horizontal="center" vertical="center"/>
    </xf>
    <xf numFmtId="0" fontId="5" fillId="0" borderId="58" xfId="0" applyFont="1" applyFill="1" applyBorder="1" applyAlignment="1">
      <alignment horizontal="center" vertical="center"/>
    </xf>
    <xf numFmtId="0" fontId="5" fillId="0" borderId="59" xfId="0" applyFont="1" applyFill="1" applyBorder="1" applyAlignment="1">
      <alignment horizontal="center" vertical="center"/>
    </xf>
    <xf numFmtId="0" fontId="8" fillId="0" borderId="61" xfId="0" applyFont="1" applyFill="1" applyBorder="1" applyAlignment="1">
      <alignment horizontal="left" vertical="center" wrapText="1" indent="1"/>
    </xf>
    <xf numFmtId="0" fontId="8" fillId="0" borderId="72" xfId="0" applyFont="1" applyFill="1" applyBorder="1" applyAlignment="1">
      <alignment horizontal="left" vertical="center" wrapText="1" indent="1"/>
    </xf>
    <xf numFmtId="0" fontId="8" fillId="0" borderId="67" xfId="0" applyFont="1" applyFill="1" applyBorder="1" applyAlignment="1">
      <alignment horizontal="left" vertical="center" wrapText="1" indent="1"/>
    </xf>
    <xf numFmtId="0" fontId="8" fillId="0" borderId="41" xfId="0" applyFont="1" applyFill="1" applyBorder="1" applyAlignment="1">
      <alignment horizontal="left" vertical="center" wrapText="1" indent="1"/>
    </xf>
    <xf numFmtId="0" fontId="79" fillId="0" borderId="15" xfId="0"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29" xfId="0" applyNumberFormat="1" applyFont="1" applyFill="1" applyBorder="1" applyAlignment="1">
      <alignment horizontal="center" vertical="center" wrapText="1"/>
    </xf>
    <xf numFmtId="0" fontId="92" fillId="0" borderId="13"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5" fillId="0" borderId="30" xfId="43" applyFont="1" applyBorder="1" applyAlignment="1">
      <alignment horizontal="center" vertical="center" wrapText="1"/>
    </xf>
    <xf numFmtId="0" fontId="5" fillId="0" borderId="31" xfId="43" applyFont="1" applyBorder="1" applyAlignment="1">
      <alignment horizontal="center" vertical="center" wrapText="1"/>
    </xf>
    <xf numFmtId="0" fontId="5" fillId="0" borderId="36" xfId="43" applyFont="1" applyBorder="1" applyAlignment="1">
      <alignment horizontal="center" vertical="center" wrapText="1"/>
    </xf>
    <xf numFmtId="0" fontId="8" fillId="0" borderId="29" xfId="0" applyFont="1" applyBorder="1" applyAlignment="1">
      <alignment horizontal="center" vertical="center" wrapText="1"/>
    </xf>
    <xf numFmtId="0" fontId="8" fillId="0" borderId="34" xfId="0" applyFont="1" applyBorder="1" applyAlignment="1">
      <alignment horizontal="center" vertical="center" wrapText="1"/>
    </xf>
    <xf numFmtId="0" fontId="13" fillId="0" borderId="63" xfId="0" applyFont="1" applyBorder="1" applyAlignment="1">
      <alignment horizontal="center" vertical="center" wrapText="1"/>
    </xf>
    <xf numFmtId="0" fontId="13" fillId="0" borderId="58" xfId="0" applyFont="1" applyBorder="1" applyAlignment="1">
      <alignment horizontal="center" vertical="center" wrapText="1"/>
    </xf>
    <xf numFmtId="0" fontId="13" fillId="0" borderId="59" xfId="0" applyFont="1" applyBorder="1" applyAlignment="1">
      <alignment horizontal="center" vertical="center" wrapText="1"/>
    </xf>
    <xf numFmtId="0" fontId="99" fillId="0" borderId="46" xfId="0" applyFont="1" applyBorder="1" applyAlignment="1">
      <alignment horizontal="left" vertical="center" wrapText="1"/>
    </xf>
    <xf numFmtId="0" fontId="31" fillId="0" borderId="35" xfId="0" applyFont="1" applyBorder="1" applyAlignment="1">
      <alignment horizontal="left" vertical="center"/>
    </xf>
    <xf numFmtId="0" fontId="31" fillId="0" borderId="46" xfId="0" applyFont="1" applyBorder="1" applyAlignment="1">
      <alignment horizontal="left" vertical="center"/>
    </xf>
    <xf numFmtId="0" fontId="31" fillId="0" borderId="47" xfId="0" applyFont="1" applyBorder="1" applyAlignment="1">
      <alignment horizontal="left" vertical="center"/>
    </xf>
    <xf numFmtId="0" fontId="31" fillId="0" borderId="37" xfId="0" applyFont="1" applyBorder="1" applyAlignment="1">
      <alignment horizontal="left" vertical="center"/>
    </xf>
    <xf numFmtId="0" fontId="31" fillId="0" borderId="50" xfId="0" applyFont="1" applyBorder="1" applyAlignment="1">
      <alignment horizontal="left" vertical="center"/>
    </xf>
    <xf numFmtId="0" fontId="31" fillId="0" borderId="32" xfId="0" applyFont="1" applyBorder="1" applyAlignment="1">
      <alignment horizontal="left" vertical="center"/>
    </xf>
    <xf numFmtId="0" fontId="5" fillId="0" borderId="31"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70" xfId="40" applyFont="1" applyBorder="1" applyAlignment="1">
      <alignment horizontal="center" vertical="center" wrapText="1"/>
    </xf>
    <xf numFmtId="0" fontId="5" fillId="0" borderId="74" xfId="40" applyFont="1" applyBorder="1" applyAlignment="1">
      <alignment horizontal="center" vertical="center" wrapText="1"/>
    </xf>
    <xf numFmtId="0" fontId="5" fillId="0" borderId="71" xfId="40" applyFont="1" applyBorder="1" applyAlignment="1">
      <alignment horizontal="center" vertical="center" wrapText="1"/>
    </xf>
    <xf numFmtId="0" fontId="8" fillId="0" borderId="69" xfId="40" applyFont="1" applyBorder="1" applyAlignment="1">
      <alignment horizontal="left" vertical="center" wrapText="1" indent="1"/>
    </xf>
    <xf numFmtId="0" fontId="8" fillId="0" borderId="70" xfId="40" applyFont="1" applyBorder="1" applyAlignment="1">
      <alignment horizontal="left" vertical="center" wrapText="1" indent="1"/>
    </xf>
    <xf numFmtId="0" fontId="8" fillId="0" borderId="74" xfId="40" applyFont="1" applyBorder="1" applyAlignment="1">
      <alignment horizontal="left" vertical="center" wrapText="1" indent="1"/>
    </xf>
    <xf numFmtId="0" fontId="8" fillId="0" borderId="71" xfId="40" applyFont="1" applyBorder="1" applyAlignment="1">
      <alignment horizontal="left" vertical="center" wrapText="1" indent="1"/>
    </xf>
    <xf numFmtId="0" fontId="8" fillId="0" borderId="25" xfId="40" applyFont="1" applyBorder="1" applyAlignment="1">
      <alignment horizontal="center" vertical="center" wrapText="1"/>
    </xf>
    <xf numFmtId="0" fontId="8" fillId="0" borderId="24" xfId="40" applyFont="1" applyBorder="1" applyAlignment="1">
      <alignment horizontal="center" vertical="center" wrapText="1"/>
    </xf>
    <xf numFmtId="0" fontId="26" fillId="0" borderId="13" xfId="40" applyFont="1" applyBorder="1" applyAlignment="1">
      <alignment horizontal="left" vertical="center" wrapText="1"/>
    </xf>
    <xf numFmtId="49" fontId="3" fillId="0" borderId="25" xfId="40" applyNumberFormat="1" applyFont="1" applyBorder="1" applyAlignment="1">
      <alignment horizontal="center" vertical="center" wrapText="1"/>
    </xf>
    <xf numFmtId="49" fontId="3" fillId="0" borderId="13" xfId="40" applyNumberFormat="1" applyFont="1" applyBorder="1" applyAlignment="1">
      <alignment horizontal="center" vertical="center" wrapText="1"/>
    </xf>
    <xf numFmtId="3" fontId="8" fillId="0" borderId="22" xfId="45" applyNumberFormat="1" applyFont="1" applyBorder="1" applyAlignment="1">
      <alignment horizontal="center" vertical="center" wrapText="1"/>
    </xf>
    <xf numFmtId="3" fontId="8" fillId="0" borderId="15" xfId="45" applyNumberFormat="1" applyFont="1" applyBorder="1" applyAlignment="1">
      <alignment horizontal="center" vertical="center" wrapText="1"/>
    </xf>
    <xf numFmtId="0" fontId="5" fillId="0" borderId="29" xfId="0" applyFont="1" applyBorder="1" applyAlignment="1">
      <alignment horizontal="center" vertical="center" wrapText="1"/>
    </xf>
    <xf numFmtId="0" fontId="5" fillId="0" borderId="34" xfId="0" applyFont="1" applyBorder="1" applyAlignment="1">
      <alignment horizontal="center" vertical="center" wrapText="1"/>
    </xf>
    <xf numFmtId="3" fontId="13" fillId="0" borderId="63" xfId="45" applyNumberFormat="1" applyFont="1" applyBorder="1" applyAlignment="1">
      <alignment horizontal="center" vertical="center" wrapText="1"/>
    </xf>
    <xf numFmtId="3" fontId="13" fillId="0" borderId="58" xfId="45" applyNumberFormat="1" applyFont="1" applyBorder="1" applyAlignment="1">
      <alignment horizontal="center" vertical="center" wrapText="1"/>
    </xf>
    <xf numFmtId="3" fontId="13" fillId="0" borderId="59" xfId="45" applyNumberFormat="1" applyFont="1" applyBorder="1" applyAlignment="1">
      <alignment horizontal="center" vertical="center" wrapText="1"/>
    </xf>
    <xf numFmtId="0" fontId="60" fillId="32" borderId="15" xfId="42" applyFont="1" applyFill="1" applyBorder="1" applyAlignment="1"/>
    <xf numFmtId="0" fontId="60" fillId="32" borderId="13" xfId="42" applyFont="1" applyFill="1" applyBorder="1" applyAlignment="1"/>
    <xf numFmtId="0" fontId="60" fillId="0" borderId="15" xfId="42" applyFont="1" applyBorder="1" applyAlignment="1"/>
    <xf numFmtId="0" fontId="60" fillId="0" borderId="13" xfId="42" applyFont="1" applyBorder="1" applyAlignment="1"/>
    <xf numFmtId="0" fontId="60" fillId="32" borderId="16" xfId="42" applyFont="1" applyFill="1" applyBorder="1" applyAlignment="1"/>
    <xf numFmtId="0" fontId="60" fillId="32" borderId="17" xfId="42" applyFont="1" applyFill="1" applyBorder="1" applyAlignment="1"/>
    <xf numFmtId="3" fontId="13" fillId="0" borderId="63" xfId="44" applyNumberFormat="1" applyFont="1" applyBorder="1" applyAlignment="1">
      <alignment horizontal="center" vertical="center" wrapText="1"/>
    </xf>
    <xf numFmtId="3" fontId="13" fillId="0" borderId="58" xfId="44" applyNumberFormat="1" applyFont="1" applyBorder="1" applyAlignment="1">
      <alignment horizontal="center" vertical="center" wrapText="1"/>
    </xf>
    <xf numFmtId="3" fontId="13" fillId="0" borderId="59" xfId="44" applyNumberFormat="1" applyFont="1" applyBorder="1" applyAlignment="1">
      <alignment horizontal="center" vertical="center" wrapText="1"/>
    </xf>
    <xf numFmtId="3" fontId="8" fillId="0" borderId="63" xfId="44" applyNumberFormat="1" applyFont="1" applyBorder="1" applyAlignment="1">
      <alignment horizontal="left" vertical="center" wrapText="1" indent="1"/>
    </xf>
    <xf numFmtId="3" fontId="8" fillId="0" borderId="58" xfId="44" applyNumberFormat="1" applyFont="1" applyBorder="1" applyAlignment="1">
      <alignment horizontal="left" vertical="center" wrapText="1" indent="1"/>
    </xf>
    <xf numFmtId="3" fontId="8" fillId="0" borderId="59" xfId="44" applyNumberFormat="1" applyFont="1" applyBorder="1" applyAlignment="1">
      <alignment horizontal="left" vertical="center" wrapText="1" indent="1"/>
    </xf>
    <xf numFmtId="0" fontId="8" fillId="0" borderId="63" xfId="0" applyFont="1" applyBorder="1" applyAlignment="1">
      <alignment horizontal="left" vertical="center" wrapText="1"/>
    </xf>
    <xf numFmtId="0" fontId="8" fillId="0" borderId="58" xfId="0" applyFont="1" applyBorder="1" applyAlignment="1">
      <alignment horizontal="left" vertical="center" wrapText="1"/>
    </xf>
    <xf numFmtId="0" fontId="8" fillId="0" borderId="59" xfId="0" applyFont="1" applyBorder="1" applyAlignment="1">
      <alignment horizontal="left" vertical="center" wrapText="1"/>
    </xf>
    <xf numFmtId="0" fontId="13" fillId="0" borderId="66" xfId="0" applyNumberFormat="1" applyFont="1" applyBorder="1" applyAlignment="1">
      <alignment horizontal="center" vertical="center" wrapText="1"/>
    </xf>
    <xf numFmtId="0" fontId="13" fillId="0" borderId="67" xfId="0" applyNumberFormat="1" applyFont="1" applyBorder="1" applyAlignment="1">
      <alignment horizontal="center" vertical="center" wrapText="1"/>
    </xf>
    <xf numFmtId="0" fontId="13" fillId="0" borderId="68" xfId="0" applyNumberFormat="1" applyFont="1" applyBorder="1" applyAlignment="1">
      <alignment horizontal="center" vertical="center" wrapText="1"/>
    </xf>
    <xf numFmtId="0" fontId="60" fillId="32" borderId="30" xfId="42" applyFont="1" applyFill="1" applyBorder="1" applyAlignment="1">
      <alignment horizontal="left" vertical="center" indent="1"/>
    </xf>
    <xf numFmtId="0" fontId="60" fillId="32" borderId="31" xfId="42" applyFont="1" applyFill="1" applyBorder="1" applyAlignment="1">
      <alignment horizontal="left" vertical="center" indent="1"/>
    </xf>
    <xf numFmtId="0" fontId="9" fillId="0" borderId="50" xfId="0" applyFont="1" applyBorder="1" applyAlignment="1">
      <alignment horizontal="left"/>
    </xf>
    <xf numFmtId="0" fontId="5" fillId="0" borderId="61" xfId="0" applyFont="1" applyBorder="1" applyAlignment="1">
      <alignment horizontal="center" vertical="center" wrapText="1"/>
    </xf>
    <xf numFmtId="0" fontId="5" fillId="0" borderId="72" xfId="0" applyFont="1" applyBorder="1" applyAlignment="1">
      <alignment horizontal="center" vertical="center" wrapText="1"/>
    </xf>
    <xf numFmtId="0" fontId="5" fillId="0" borderId="40" xfId="0" applyFont="1" applyBorder="1" applyAlignment="1">
      <alignment horizontal="center" vertical="center" wrapText="1"/>
    </xf>
  </cellXfs>
  <cellStyles count="106">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alculation" xfId="26" xr:uid="{00000000-0005-0000-0000-000019000000}"/>
    <cellStyle name="Čiarka" xfId="27" builtinId="3"/>
    <cellStyle name="čiarky 2" xfId="28" xr:uid="{00000000-0005-0000-0000-00001B000000}"/>
    <cellStyle name="čiarky 2 2" xfId="92" xr:uid="{00000000-0005-0000-0000-00001B000000}"/>
    <cellStyle name="Explanatory Text" xfId="29" xr:uid="{00000000-0005-0000-0000-00001C000000}"/>
    <cellStyle name="Good" xfId="30" xr:uid="{00000000-0005-0000-0000-00001D000000}"/>
    <cellStyle name="Heading 1" xfId="31" xr:uid="{00000000-0005-0000-0000-00001E000000}"/>
    <cellStyle name="Heading 2" xfId="32" xr:uid="{00000000-0005-0000-0000-00001F000000}"/>
    <cellStyle name="Heading 3" xfId="33" xr:uid="{00000000-0005-0000-0000-000020000000}"/>
    <cellStyle name="Heading 4" xfId="34" xr:uid="{00000000-0005-0000-0000-000021000000}"/>
    <cellStyle name="Hypertextové prepojenie" xfId="35" builtinId="8"/>
    <cellStyle name="Check Cell" xfId="36" xr:uid="{00000000-0005-0000-0000-000023000000}"/>
    <cellStyle name="Input" xfId="37" xr:uid="{00000000-0005-0000-0000-000024000000}"/>
    <cellStyle name="Linked Cell" xfId="38" xr:uid="{00000000-0005-0000-0000-000025000000}"/>
    <cellStyle name="Neutral" xfId="39" xr:uid="{00000000-0005-0000-0000-000026000000}"/>
    <cellStyle name="Normálna" xfId="0" builtinId="0"/>
    <cellStyle name="Normálna 2" xfId="40" xr:uid="{00000000-0005-0000-0000-000028000000}"/>
    <cellStyle name="Normálna 2 2" xfId="93" xr:uid="{00000000-0005-0000-0000-000028000000}"/>
    <cellStyle name="Normálna 2 3" xfId="105" xr:uid="{00000000-0005-0000-0000-000029000000}"/>
    <cellStyle name="Normálna 3" xfId="90" xr:uid="{00000000-0005-0000-0000-000029000000}"/>
    <cellStyle name="Normálna 4" xfId="91" xr:uid="{00000000-0005-0000-0000-000089000000}"/>
    <cellStyle name="normálne 2" xfId="41" xr:uid="{00000000-0005-0000-0000-00002A000000}"/>
    <cellStyle name="normálne 3" xfId="42" xr:uid="{00000000-0005-0000-0000-00002B000000}"/>
    <cellStyle name="normálne 3 2" xfId="94" xr:uid="{00000000-0005-0000-0000-00002B000000}"/>
    <cellStyle name="normálne 4" xfId="43" xr:uid="{00000000-0005-0000-0000-00002C000000}"/>
    <cellStyle name="normálne 4 2" xfId="95" xr:uid="{00000000-0005-0000-0000-00002C000000}"/>
    <cellStyle name="normálne_Databazy_VVŠ_2007_ severská" xfId="44" xr:uid="{00000000-0005-0000-0000-00002D000000}"/>
    <cellStyle name="normálne_sprava_VVŠ_2004_tabuľky_vláda" xfId="45" xr:uid="{00000000-0005-0000-0000-00002E000000}"/>
    <cellStyle name="normální_List1" xfId="46" xr:uid="{00000000-0005-0000-0000-00002F000000}"/>
    <cellStyle name="Note" xfId="47" xr:uid="{00000000-0005-0000-0000-000030000000}"/>
    <cellStyle name="Note 2" xfId="96" xr:uid="{00000000-0005-0000-0000-000030000000}"/>
    <cellStyle name="Output" xfId="48" xr:uid="{00000000-0005-0000-0000-000031000000}"/>
    <cellStyle name="SAPBEXaggData" xfId="49" xr:uid="{00000000-0005-0000-0000-000032000000}"/>
    <cellStyle name="SAPBEXaggDataEmph" xfId="50" xr:uid="{00000000-0005-0000-0000-000033000000}"/>
    <cellStyle name="SAPBEXaggItem" xfId="51" xr:uid="{00000000-0005-0000-0000-000034000000}"/>
    <cellStyle name="SAPBEXaggItemX" xfId="52" xr:uid="{00000000-0005-0000-0000-000035000000}"/>
    <cellStyle name="SAPBEXexcBad7" xfId="53" xr:uid="{00000000-0005-0000-0000-000036000000}"/>
    <cellStyle name="SAPBEXexcBad8" xfId="54" xr:uid="{00000000-0005-0000-0000-000037000000}"/>
    <cellStyle name="SAPBEXexcBad9" xfId="55" xr:uid="{00000000-0005-0000-0000-000038000000}"/>
    <cellStyle name="SAPBEXexcCritical4" xfId="56" xr:uid="{00000000-0005-0000-0000-000039000000}"/>
    <cellStyle name="SAPBEXexcCritical5" xfId="57" xr:uid="{00000000-0005-0000-0000-00003A000000}"/>
    <cellStyle name="SAPBEXexcCritical6" xfId="58" xr:uid="{00000000-0005-0000-0000-00003B000000}"/>
    <cellStyle name="SAPBEXexcGood1" xfId="59" xr:uid="{00000000-0005-0000-0000-00003C000000}"/>
    <cellStyle name="SAPBEXexcGood2" xfId="60" xr:uid="{00000000-0005-0000-0000-00003D000000}"/>
    <cellStyle name="SAPBEXexcGood3" xfId="61" xr:uid="{00000000-0005-0000-0000-00003E000000}"/>
    <cellStyle name="SAPBEXfilterDrill" xfId="62" xr:uid="{00000000-0005-0000-0000-00003F000000}"/>
    <cellStyle name="SAPBEXfilterItem" xfId="63" xr:uid="{00000000-0005-0000-0000-000040000000}"/>
    <cellStyle name="SAPBEXfilterText" xfId="64" xr:uid="{00000000-0005-0000-0000-000041000000}"/>
    <cellStyle name="SAPBEXformats" xfId="65" xr:uid="{00000000-0005-0000-0000-000042000000}"/>
    <cellStyle name="SAPBEXheaderItem" xfId="66" xr:uid="{00000000-0005-0000-0000-000043000000}"/>
    <cellStyle name="SAPBEXheaderText" xfId="67" xr:uid="{00000000-0005-0000-0000-000044000000}"/>
    <cellStyle name="SAPBEXHLevel0" xfId="68" xr:uid="{00000000-0005-0000-0000-000045000000}"/>
    <cellStyle name="SAPBEXHLevel0 2" xfId="97" xr:uid="{00000000-0005-0000-0000-000045000000}"/>
    <cellStyle name="SAPBEXHLevel0X" xfId="69" xr:uid="{00000000-0005-0000-0000-000046000000}"/>
    <cellStyle name="SAPBEXHLevel0X 2" xfId="98" xr:uid="{00000000-0005-0000-0000-000046000000}"/>
    <cellStyle name="SAPBEXHLevel1" xfId="70" xr:uid="{00000000-0005-0000-0000-000047000000}"/>
    <cellStyle name="SAPBEXHLevel1 2" xfId="99" xr:uid="{00000000-0005-0000-0000-000047000000}"/>
    <cellStyle name="SAPBEXHLevel1X" xfId="71" xr:uid="{00000000-0005-0000-0000-000048000000}"/>
    <cellStyle name="SAPBEXHLevel1X 2" xfId="100" xr:uid="{00000000-0005-0000-0000-000048000000}"/>
    <cellStyle name="SAPBEXHLevel2" xfId="72" xr:uid="{00000000-0005-0000-0000-000049000000}"/>
    <cellStyle name="SAPBEXHLevel2 2" xfId="101" xr:uid="{00000000-0005-0000-0000-000049000000}"/>
    <cellStyle name="SAPBEXHLevel2X" xfId="73" xr:uid="{00000000-0005-0000-0000-00004A000000}"/>
    <cellStyle name="SAPBEXHLevel2X 2" xfId="102" xr:uid="{00000000-0005-0000-0000-00004A000000}"/>
    <cellStyle name="SAPBEXHLevel3" xfId="74" xr:uid="{00000000-0005-0000-0000-00004B000000}"/>
    <cellStyle name="SAPBEXHLevel3 2" xfId="103" xr:uid="{00000000-0005-0000-0000-00004B000000}"/>
    <cellStyle name="SAPBEXHLevel3X" xfId="75" xr:uid="{00000000-0005-0000-0000-00004C000000}"/>
    <cellStyle name="SAPBEXHLevel3X 2" xfId="104" xr:uid="{00000000-0005-0000-0000-00004C000000}"/>
    <cellStyle name="SAPBEXchaText" xfId="76" xr:uid="{00000000-0005-0000-0000-00004D000000}"/>
    <cellStyle name="SAPBEXresData" xfId="77" xr:uid="{00000000-0005-0000-0000-00004E000000}"/>
    <cellStyle name="SAPBEXresDataEmph" xfId="78" xr:uid="{00000000-0005-0000-0000-00004F000000}"/>
    <cellStyle name="SAPBEXresItem" xfId="79" xr:uid="{00000000-0005-0000-0000-000050000000}"/>
    <cellStyle name="SAPBEXresItemX" xfId="80" xr:uid="{00000000-0005-0000-0000-000051000000}"/>
    <cellStyle name="SAPBEXstdData" xfId="81" xr:uid="{00000000-0005-0000-0000-000052000000}"/>
    <cellStyle name="SAPBEXstdDataEmph" xfId="82" xr:uid="{00000000-0005-0000-0000-000053000000}"/>
    <cellStyle name="SAPBEXstdItem" xfId="83" xr:uid="{00000000-0005-0000-0000-000054000000}"/>
    <cellStyle name="SAPBEXstdItemX" xfId="84" xr:uid="{00000000-0005-0000-0000-000055000000}"/>
    <cellStyle name="SAPBEXtitle" xfId="85" xr:uid="{00000000-0005-0000-0000-000056000000}"/>
    <cellStyle name="SAPBEXundefined" xfId="86" xr:uid="{00000000-0005-0000-0000-000057000000}"/>
    <cellStyle name="Title" xfId="87" xr:uid="{00000000-0005-0000-0000-000058000000}"/>
    <cellStyle name="Total" xfId="88" xr:uid="{00000000-0005-0000-0000-000059000000}"/>
    <cellStyle name="Warning Text" xfId="89" xr:uid="{00000000-0005-0000-0000-00005A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10.10.0.145/Documents%20and%20Settings/mederly/Local%20Settings/Temporary%20Internet%20Files/OLK185F/struktura%20zamestnancov%20po%20fakultach_PM%2004-12-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stupy"/>
      <sheetName val="struktura profesorov"/>
      <sheetName val="struktura docentov"/>
      <sheetName val="T7-systemizacia po fakultach"/>
      <sheetName val="T8-vek profesorov"/>
      <sheetName val="T9-vek docentov"/>
      <sheetName val="10-ostatní_s_PhD"/>
      <sheetName val="studetni verzus miesta"/>
      <sheetName val="vahy"/>
      <sheetName val="nepublikovat"/>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ow r="1">
          <cell r="B1">
            <v>1</v>
          </cell>
        </row>
        <row r="2">
          <cell r="B2">
            <v>0.3</v>
          </cell>
        </row>
        <row r="3">
          <cell r="B3">
            <v>3</v>
          </cell>
        </row>
        <row r="4">
          <cell r="B4">
            <v>0</v>
          </cell>
        </row>
      </sheetData>
      <sheetData sheetId="9" refreshError="1"/>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beata.gondarova/AppData/Documents%20and%20Settings/peter.viest/Local%20Settings/Temporary%20Internet%20Files/Documents%20and%20Settings/Rok_2008/V&#253;ro&#269;n&#233;_spr&#225;vy_2007/Tabu&#318;ky_VV&#352;_2007_pr&#225;zdne.xl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1">
    <tabColor indexed="35"/>
  </sheetPr>
  <dimension ref="A1:R28"/>
  <sheetViews>
    <sheetView zoomScale="120" zoomScaleNormal="120" workbookViewId="0">
      <pane xSplit="1" ySplit="1" topLeftCell="B17" activePane="bottomRight" state="frozen"/>
      <selection pane="topRight" activeCell="B1" sqref="B1"/>
      <selection pane="bottomLeft" activeCell="A3" sqref="A3"/>
      <selection pane="bottomRight"/>
    </sheetView>
  </sheetViews>
  <sheetFormatPr defaultRowHeight="15.75" x14ac:dyDescent="0.25"/>
  <cols>
    <col min="1" max="1" width="13.7109375" style="375" customWidth="1"/>
    <col min="2" max="16" width="9.140625" style="87"/>
    <col min="17" max="17" width="10.28515625" style="87" customWidth="1"/>
    <col min="18" max="18" width="19.42578125" style="87" customWidth="1"/>
    <col min="19" max="16384" width="9.140625" style="87"/>
  </cols>
  <sheetData>
    <row r="1" spans="1:18" ht="23.25" customHeight="1" x14ac:dyDescent="0.25">
      <c r="A1" s="177"/>
      <c r="B1" s="376" t="s">
        <v>1034</v>
      </c>
      <c r="C1" s="366"/>
      <c r="D1" s="366"/>
      <c r="E1" s="366"/>
      <c r="F1" s="366"/>
      <c r="G1" s="366"/>
      <c r="H1" s="366"/>
      <c r="I1" s="366"/>
      <c r="J1" s="366"/>
      <c r="K1" s="366"/>
      <c r="L1" s="367"/>
      <c r="M1" s="368"/>
      <c r="N1" s="368"/>
      <c r="O1" s="368"/>
      <c r="P1" s="368"/>
      <c r="Q1" s="369"/>
    </row>
    <row r="2" spans="1:18" ht="23.1" customHeight="1" x14ac:dyDescent="0.25">
      <c r="A2" s="204" t="s">
        <v>12</v>
      </c>
      <c r="B2" s="179" t="s">
        <v>1035</v>
      </c>
      <c r="C2" s="179"/>
      <c r="D2" s="179"/>
      <c r="E2" s="179"/>
      <c r="F2" s="179"/>
      <c r="G2" s="179"/>
      <c r="H2" s="179"/>
      <c r="I2" s="179"/>
      <c r="J2" s="179"/>
      <c r="K2" s="179"/>
      <c r="L2" s="179"/>
      <c r="M2" s="179"/>
      <c r="N2" s="179"/>
      <c r="O2" s="179"/>
      <c r="P2" s="179"/>
      <c r="Q2" s="371"/>
    </row>
    <row r="3" spans="1:18" ht="23.1" customHeight="1" x14ac:dyDescent="0.25">
      <c r="A3" s="204" t="s">
        <v>692</v>
      </c>
      <c r="B3" s="179" t="s">
        <v>1036</v>
      </c>
      <c r="C3" s="179"/>
      <c r="D3" s="179"/>
      <c r="E3" s="179"/>
      <c r="F3" s="179"/>
      <c r="G3" s="179"/>
      <c r="H3" s="179"/>
      <c r="I3" s="179"/>
      <c r="J3" s="179"/>
      <c r="K3" s="179"/>
      <c r="L3" s="179"/>
      <c r="M3" s="179"/>
      <c r="N3" s="179"/>
      <c r="O3" s="179"/>
      <c r="P3" s="179"/>
      <c r="Q3" s="371"/>
    </row>
    <row r="4" spans="1:18" ht="23.1" customHeight="1" x14ac:dyDescent="0.25">
      <c r="A4" s="204" t="s">
        <v>837</v>
      </c>
      <c r="B4" s="205" t="s">
        <v>836</v>
      </c>
      <c r="C4" s="205"/>
      <c r="D4" s="179"/>
      <c r="E4" s="179"/>
      <c r="F4" s="179"/>
      <c r="G4" s="179"/>
      <c r="H4" s="179"/>
      <c r="I4" s="179"/>
      <c r="J4" s="179"/>
      <c r="K4" s="179"/>
      <c r="L4" s="179"/>
      <c r="M4" s="179"/>
      <c r="N4" s="179"/>
      <c r="O4" s="179"/>
      <c r="P4" s="179"/>
      <c r="Q4" s="371"/>
    </row>
    <row r="5" spans="1:18" ht="39.75" customHeight="1" x14ac:dyDescent="0.25">
      <c r="A5" s="203" t="s">
        <v>311</v>
      </c>
      <c r="B5" s="665" t="s">
        <v>1037</v>
      </c>
      <c r="C5" s="665"/>
      <c r="D5" s="665"/>
      <c r="E5" s="665"/>
      <c r="F5" s="665"/>
      <c r="G5" s="665"/>
      <c r="H5" s="665"/>
      <c r="I5" s="665"/>
      <c r="J5" s="665"/>
      <c r="K5" s="665"/>
      <c r="L5" s="665"/>
      <c r="M5" s="665"/>
      <c r="N5" s="665"/>
      <c r="O5" s="665"/>
      <c r="P5" s="665"/>
      <c r="Q5" s="666"/>
    </row>
    <row r="6" spans="1:18" ht="23.1" customHeight="1" x14ac:dyDescent="0.25">
      <c r="A6" s="203" t="s">
        <v>206</v>
      </c>
      <c r="B6" s="205" t="s">
        <v>1038</v>
      </c>
      <c r="C6" s="205"/>
      <c r="D6" s="205"/>
      <c r="E6" s="205"/>
      <c r="F6" s="205"/>
      <c r="G6" s="205"/>
      <c r="H6" s="205"/>
      <c r="I6" s="205"/>
      <c r="J6" s="205"/>
      <c r="K6" s="205"/>
      <c r="L6" s="205"/>
      <c r="M6" s="205"/>
      <c r="N6" s="205"/>
      <c r="O6" s="205"/>
      <c r="P6" s="205"/>
      <c r="Q6" s="372"/>
    </row>
    <row r="7" spans="1:18" ht="23.1" customHeight="1" x14ac:dyDescent="0.25">
      <c r="A7" s="203" t="s">
        <v>207</v>
      </c>
      <c r="B7" s="318" t="s">
        <v>1039</v>
      </c>
      <c r="C7" s="205"/>
      <c r="D7" s="205"/>
      <c r="E7" s="205"/>
      <c r="F7" s="205"/>
      <c r="G7" s="205"/>
      <c r="H7" s="205"/>
      <c r="I7" s="205"/>
      <c r="J7" s="205"/>
      <c r="K7" s="205"/>
      <c r="L7" s="205"/>
      <c r="M7" s="205"/>
      <c r="N7" s="205"/>
      <c r="O7" s="205"/>
      <c r="P7" s="205"/>
      <c r="Q7" s="372"/>
    </row>
    <row r="8" spans="1:18" ht="23.1" customHeight="1" x14ac:dyDescent="0.25">
      <c r="A8" s="178" t="s">
        <v>208</v>
      </c>
      <c r="B8" s="176" t="s">
        <v>1040</v>
      </c>
      <c r="C8" s="176"/>
      <c r="D8" s="176"/>
      <c r="E8" s="176"/>
      <c r="F8" s="176"/>
      <c r="G8" s="176"/>
      <c r="H8" s="176"/>
      <c r="I8" s="176"/>
      <c r="J8" s="176"/>
      <c r="K8" s="176"/>
      <c r="L8" s="176"/>
      <c r="M8" s="176"/>
      <c r="N8" s="176"/>
      <c r="O8" s="176"/>
      <c r="P8" s="176"/>
      <c r="Q8" s="370"/>
    </row>
    <row r="9" spans="1:18" ht="23.1" customHeight="1" x14ac:dyDescent="0.25">
      <c r="A9" s="203" t="s">
        <v>209</v>
      </c>
      <c r="B9" s="205" t="s">
        <v>1041</v>
      </c>
      <c r="C9" s="205"/>
      <c r="D9" s="205"/>
      <c r="E9" s="205"/>
      <c r="F9" s="205"/>
      <c r="G9" s="205"/>
      <c r="H9" s="205"/>
      <c r="I9" s="205"/>
      <c r="J9" s="205"/>
      <c r="K9" s="205"/>
      <c r="L9" s="205"/>
      <c r="M9" s="205"/>
      <c r="N9" s="205"/>
      <c r="O9" s="205"/>
      <c r="P9" s="205"/>
      <c r="Q9" s="372"/>
    </row>
    <row r="10" spans="1:18" ht="23.1" customHeight="1" x14ac:dyDescent="0.25">
      <c r="A10" s="203" t="s">
        <v>210</v>
      </c>
      <c r="B10" s="205" t="s">
        <v>1042</v>
      </c>
      <c r="C10" s="205"/>
      <c r="D10" s="205"/>
      <c r="E10" s="205"/>
      <c r="F10" s="205"/>
      <c r="G10" s="205"/>
      <c r="H10" s="205"/>
      <c r="I10" s="205"/>
      <c r="J10" s="205"/>
      <c r="K10" s="205"/>
      <c r="L10" s="205"/>
      <c r="M10" s="205"/>
      <c r="N10" s="205"/>
      <c r="O10" s="205"/>
      <c r="P10" s="205"/>
      <c r="Q10" s="372"/>
    </row>
    <row r="11" spans="1:18" ht="23.1" customHeight="1" x14ac:dyDescent="0.25">
      <c r="A11" s="178" t="s">
        <v>848</v>
      </c>
      <c r="B11" s="176" t="s">
        <v>1043</v>
      </c>
      <c r="C11" s="176"/>
      <c r="D11" s="176"/>
      <c r="E11" s="176"/>
      <c r="F11" s="176"/>
      <c r="G11" s="176"/>
      <c r="H11" s="176"/>
      <c r="I11" s="176"/>
      <c r="J11" s="176"/>
      <c r="K11" s="176"/>
      <c r="L11" s="176"/>
      <c r="M11" s="176"/>
      <c r="N11" s="176"/>
      <c r="O11" s="176"/>
      <c r="P11" s="176"/>
      <c r="Q11" s="370"/>
    </row>
    <row r="12" spans="1:18" ht="23.1" customHeight="1" x14ac:dyDescent="0.25">
      <c r="A12" s="203" t="s">
        <v>211</v>
      </c>
      <c r="B12" s="205" t="s">
        <v>1044</v>
      </c>
      <c r="C12" s="205"/>
      <c r="D12" s="205"/>
      <c r="E12" s="205"/>
      <c r="F12" s="205"/>
      <c r="G12" s="205"/>
      <c r="H12" s="205"/>
      <c r="I12" s="205"/>
      <c r="J12" s="205"/>
      <c r="K12" s="205"/>
      <c r="L12" s="205"/>
      <c r="M12" s="205"/>
      <c r="N12" s="205"/>
      <c r="O12" s="205"/>
      <c r="P12" s="205"/>
      <c r="Q12" s="372"/>
      <c r="R12" s="307"/>
    </row>
    <row r="13" spans="1:18" ht="23.1" customHeight="1" x14ac:dyDescent="0.25">
      <c r="A13" s="178" t="s">
        <v>189</v>
      </c>
      <c r="B13" s="176" t="s">
        <v>1045</v>
      </c>
      <c r="C13" s="176"/>
      <c r="D13" s="176"/>
      <c r="E13" s="176"/>
      <c r="F13" s="176"/>
      <c r="G13" s="176"/>
      <c r="H13" s="176"/>
      <c r="I13" s="176"/>
      <c r="J13" s="176"/>
      <c r="K13" s="176"/>
      <c r="L13" s="176"/>
      <c r="M13" s="176"/>
      <c r="N13" s="176"/>
      <c r="O13" s="176"/>
      <c r="P13" s="176"/>
      <c r="Q13" s="370"/>
    </row>
    <row r="14" spans="1:18" ht="23.1" customHeight="1" x14ac:dyDescent="0.25">
      <c r="A14" s="203" t="s">
        <v>0</v>
      </c>
      <c r="B14" s="205" t="s">
        <v>1046</v>
      </c>
      <c r="C14" s="205"/>
      <c r="D14" s="205"/>
      <c r="E14" s="205"/>
      <c r="F14" s="205"/>
      <c r="G14" s="205"/>
      <c r="H14" s="205"/>
      <c r="I14" s="205"/>
      <c r="J14" s="205"/>
      <c r="K14" s="205"/>
      <c r="L14" s="205"/>
      <c r="M14" s="205"/>
      <c r="N14" s="205"/>
      <c r="O14" s="205"/>
      <c r="P14" s="205"/>
      <c r="Q14" s="372"/>
    </row>
    <row r="15" spans="1:18" ht="23.1" customHeight="1" x14ac:dyDescent="0.25">
      <c r="A15" s="178" t="s">
        <v>1</v>
      </c>
      <c r="B15" s="176" t="s">
        <v>1047</v>
      </c>
      <c r="C15" s="176"/>
      <c r="D15" s="176"/>
      <c r="E15" s="176"/>
      <c r="F15" s="176"/>
      <c r="G15" s="176"/>
      <c r="H15" s="176"/>
      <c r="I15" s="176"/>
      <c r="J15" s="176"/>
      <c r="K15" s="176"/>
      <c r="L15" s="176"/>
      <c r="M15" s="176"/>
      <c r="N15" s="176"/>
      <c r="O15" s="176"/>
      <c r="P15" s="176"/>
      <c r="Q15" s="370"/>
    </row>
    <row r="16" spans="1:18" ht="23.1" customHeight="1" x14ac:dyDescent="0.25">
      <c r="A16" s="203" t="s">
        <v>2</v>
      </c>
      <c r="B16" s="205" t="s">
        <v>1048</v>
      </c>
      <c r="C16" s="205"/>
      <c r="D16" s="205"/>
      <c r="E16" s="205"/>
      <c r="F16" s="205"/>
      <c r="G16" s="205"/>
      <c r="H16" s="205"/>
      <c r="I16" s="205"/>
      <c r="J16" s="205"/>
      <c r="K16" s="205"/>
      <c r="L16" s="205"/>
      <c r="M16" s="205"/>
      <c r="N16" s="205"/>
      <c r="O16" s="205"/>
      <c r="P16" s="205"/>
      <c r="Q16" s="372"/>
    </row>
    <row r="17" spans="1:17" ht="23.1" customHeight="1" x14ac:dyDescent="0.25">
      <c r="A17" s="178" t="s">
        <v>3</v>
      </c>
      <c r="B17" s="176" t="s">
        <v>1049</v>
      </c>
      <c r="C17" s="176"/>
      <c r="D17" s="176"/>
      <c r="E17" s="176"/>
      <c r="F17" s="176"/>
      <c r="G17" s="176"/>
      <c r="H17" s="176"/>
      <c r="I17" s="176"/>
      <c r="J17" s="176"/>
      <c r="K17" s="176"/>
      <c r="L17" s="176"/>
      <c r="M17" s="176"/>
      <c r="N17" s="176"/>
      <c r="O17" s="176"/>
      <c r="P17" s="176"/>
      <c r="Q17" s="370"/>
    </row>
    <row r="18" spans="1:17" ht="23.1" customHeight="1" x14ac:dyDescent="0.25">
      <c r="A18" s="203" t="s">
        <v>4</v>
      </c>
      <c r="B18" s="205" t="s">
        <v>1050</v>
      </c>
      <c r="C18" s="205"/>
      <c r="D18" s="205"/>
      <c r="E18" s="205"/>
      <c r="F18" s="205"/>
      <c r="G18" s="205"/>
      <c r="H18" s="205"/>
      <c r="I18" s="205"/>
      <c r="J18" s="205"/>
      <c r="K18" s="205"/>
      <c r="L18" s="205"/>
      <c r="M18" s="205"/>
      <c r="N18" s="205"/>
      <c r="O18" s="205"/>
      <c r="P18" s="205"/>
      <c r="Q18" s="372"/>
    </row>
    <row r="19" spans="1:17" ht="23.1" customHeight="1" x14ac:dyDescent="0.25">
      <c r="A19" s="178" t="s">
        <v>5</v>
      </c>
      <c r="B19" s="176" t="s">
        <v>1051</v>
      </c>
      <c r="C19" s="176"/>
      <c r="D19" s="176"/>
      <c r="E19" s="176"/>
      <c r="F19" s="176"/>
      <c r="G19" s="176"/>
      <c r="H19" s="176"/>
      <c r="I19" s="176"/>
      <c r="J19" s="176"/>
      <c r="K19" s="176"/>
      <c r="L19" s="176"/>
      <c r="M19" s="176"/>
      <c r="N19" s="176"/>
      <c r="O19" s="176"/>
      <c r="P19" s="176"/>
      <c r="Q19" s="370"/>
    </row>
    <row r="20" spans="1:17" ht="32.450000000000003" customHeight="1" x14ac:dyDescent="0.25">
      <c r="A20" s="203" t="s">
        <v>70</v>
      </c>
      <c r="B20" s="669" t="s">
        <v>1052</v>
      </c>
      <c r="C20" s="669"/>
      <c r="D20" s="669"/>
      <c r="E20" s="669"/>
      <c r="F20" s="669"/>
      <c r="G20" s="669"/>
      <c r="H20" s="669"/>
      <c r="I20" s="669"/>
      <c r="J20" s="669"/>
      <c r="K20" s="669"/>
      <c r="L20" s="669"/>
      <c r="M20" s="669"/>
      <c r="N20" s="669"/>
      <c r="O20" s="669"/>
      <c r="P20" s="669"/>
      <c r="Q20" s="670"/>
    </row>
    <row r="21" spans="1:17" ht="33.6" customHeight="1" x14ac:dyDescent="0.25">
      <c r="A21" s="178" t="s">
        <v>6</v>
      </c>
      <c r="B21" s="667" t="s">
        <v>1167</v>
      </c>
      <c r="C21" s="667"/>
      <c r="D21" s="667"/>
      <c r="E21" s="667"/>
      <c r="F21" s="667"/>
      <c r="G21" s="667"/>
      <c r="H21" s="667"/>
      <c r="I21" s="667"/>
      <c r="J21" s="667"/>
      <c r="K21" s="667"/>
      <c r="L21" s="667"/>
      <c r="M21" s="667"/>
      <c r="N21" s="667"/>
      <c r="O21" s="667"/>
      <c r="P21" s="667"/>
      <c r="Q21" s="668"/>
    </row>
    <row r="22" spans="1:17" ht="23.1" customHeight="1" x14ac:dyDescent="0.25">
      <c r="A22" s="203" t="s">
        <v>7</v>
      </c>
      <c r="B22" s="205" t="s">
        <v>1053</v>
      </c>
      <c r="C22" s="205"/>
      <c r="D22" s="205"/>
      <c r="E22" s="205"/>
      <c r="F22" s="205"/>
      <c r="G22" s="205"/>
      <c r="H22" s="205"/>
      <c r="I22" s="205"/>
      <c r="J22" s="205"/>
      <c r="K22" s="205"/>
      <c r="L22" s="205"/>
      <c r="M22" s="205"/>
      <c r="N22" s="205"/>
      <c r="O22" s="205"/>
      <c r="P22" s="205"/>
      <c r="Q22" s="372"/>
    </row>
    <row r="23" spans="1:17" ht="23.1" customHeight="1" x14ac:dyDescent="0.25">
      <c r="A23" s="203" t="s">
        <v>8</v>
      </c>
      <c r="B23" s="176" t="s">
        <v>1054</v>
      </c>
      <c r="C23" s="176"/>
      <c r="D23" s="176"/>
      <c r="E23" s="176"/>
      <c r="F23" s="176"/>
      <c r="G23" s="176"/>
      <c r="H23" s="176"/>
      <c r="I23" s="176"/>
      <c r="J23" s="176"/>
      <c r="K23" s="176"/>
      <c r="L23" s="176"/>
      <c r="M23" s="176"/>
      <c r="N23" s="176"/>
      <c r="O23" s="176"/>
      <c r="P23" s="176"/>
      <c r="Q23" s="370"/>
    </row>
    <row r="24" spans="1:17" ht="23.1" customHeight="1" x14ac:dyDescent="0.25">
      <c r="A24" s="203" t="s">
        <v>9</v>
      </c>
      <c r="B24" s="205" t="s">
        <v>1055</v>
      </c>
      <c r="C24" s="205"/>
      <c r="D24" s="205"/>
      <c r="E24" s="205"/>
      <c r="F24" s="205"/>
      <c r="G24" s="205"/>
      <c r="H24" s="205"/>
      <c r="I24" s="205"/>
      <c r="J24" s="205"/>
      <c r="K24" s="205"/>
      <c r="L24" s="205"/>
      <c r="M24" s="205"/>
      <c r="N24" s="205"/>
      <c r="O24" s="205"/>
      <c r="P24" s="205"/>
      <c r="Q24" s="372"/>
    </row>
    <row r="25" spans="1:17" ht="23.1" customHeight="1" x14ac:dyDescent="0.25">
      <c r="A25" s="203" t="s">
        <v>534</v>
      </c>
      <c r="B25" s="176" t="s">
        <v>1056</v>
      </c>
      <c r="C25" s="176"/>
      <c r="D25" s="176"/>
      <c r="E25" s="176"/>
      <c r="F25" s="176"/>
      <c r="G25" s="176"/>
      <c r="H25" s="176"/>
      <c r="I25" s="176"/>
      <c r="J25" s="176"/>
      <c r="K25" s="176"/>
      <c r="L25" s="176"/>
      <c r="M25" s="176"/>
      <c r="N25" s="176"/>
      <c r="O25" s="176"/>
      <c r="P25" s="176"/>
      <c r="Q25" s="370"/>
    </row>
    <row r="26" spans="1:17" ht="23.1" customHeight="1" x14ac:dyDescent="0.25">
      <c r="A26" s="203" t="s">
        <v>535</v>
      </c>
      <c r="B26" s="205" t="s">
        <v>1057</v>
      </c>
      <c r="C26" s="365"/>
      <c r="D26" s="365"/>
      <c r="E26" s="365"/>
      <c r="F26" s="365"/>
      <c r="G26" s="365"/>
      <c r="H26" s="365"/>
      <c r="I26" s="365"/>
      <c r="J26" s="365"/>
      <c r="K26" s="365"/>
      <c r="L26" s="365"/>
      <c r="M26" s="365"/>
      <c r="N26" s="365"/>
      <c r="O26" s="365"/>
      <c r="P26" s="365"/>
      <c r="Q26" s="373"/>
    </row>
    <row r="27" spans="1:17" x14ac:dyDescent="0.25">
      <c r="A27" s="374"/>
    </row>
    <row r="28" spans="1:17" x14ac:dyDescent="0.25">
      <c r="A28" s="374"/>
    </row>
  </sheetData>
  <mergeCells count="3">
    <mergeCell ref="B5:Q5"/>
    <mergeCell ref="B21:Q21"/>
    <mergeCell ref="B20:Q20"/>
  </mergeCells>
  <phoneticPr fontId="7" type="noConversion"/>
  <hyperlinks>
    <hyperlink ref="B5" r:id="rId1" display="Tabuľky_VVŠ_2007_prázdne.xls" xr:uid="{00000000-0004-0000-0000-000000000000}"/>
    <hyperlink ref="A7" location="'T3-Výnosy'!A1" display="Tabuľka 3" xr:uid="{00000000-0004-0000-0000-000001000000}"/>
    <hyperlink ref="A6" location="'T2-Ostatné dot mimo MŠ SR'!A1" display="Tabuľka 2" xr:uid="{00000000-0004-0000-0000-000002000000}"/>
    <hyperlink ref="A8" location="'T4-Výnosy zo školného'!A1" display="Tabuľka 4" xr:uid="{00000000-0004-0000-0000-000003000000}"/>
    <hyperlink ref="A5" location="'T1-Dotácie podľa DZ'!A1" display="Tabuľka 1" xr:uid="{00000000-0004-0000-0000-000004000000}"/>
    <hyperlink ref="A9" location="'T5 - Analýza nákladov'!A1" display="Tabuľka 5" xr:uid="{00000000-0004-0000-0000-000005000000}"/>
    <hyperlink ref="A10" location="'T6-Zamestnanci_a_mzdy'!A1" display="Tabuľka 6" xr:uid="{00000000-0004-0000-0000-000006000000}"/>
    <hyperlink ref="A13" location="'T8-Soc_štipendiá'!A1" display="Tabuľka 8" xr:uid="{00000000-0004-0000-0000-000007000000}"/>
    <hyperlink ref="A14" location="'T9_ŠD '!A1" display="Tabuľka 9" xr:uid="{00000000-0004-0000-0000-000008000000}"/>
    <hyperlink ref="A15" location="'T10-ŠJ '!A1" display="Tabuľka 10" xr:uid="{00000000-0004-0000-0000-000009000000}"/>
    <hyperlink ref="A16" location="'T11-Zdroje KV'!A1" display="Tabuľka 11" xr:uid="{00000000-0004-0000-0000-00000A000000}"/>
    <hyperlink ref="A17" location="'T12-KV'!A1" display="Tabuľka 12" xr:uid="{00000000-0004-0000-0000-00000B000000}"/>
    <hyperlink ref="A18" location="'T13-Fondy'!A1" display="Tabuľka 13" xr:uid="{00000000-0004-0000-0000-00000C000000}"/>
    <hyperlink ref="A19" location="'T16 - Štruktúra hotovosti'!A1" display="Tabuľka 16" xr:uid="{00000000-0004-0000-0000-00000D000000}"/>
    <hyperlink ref="A20" location="'T17-Dotácie zo ŠF EU'!A1" display="Tabuľka 17" xr:uid="{00000000-0004-0000-0000-00000E000000}"/>
    <hyperlink ref="A21" location="'T18-Ostatné dotacie z kap MŠ SR'!A1" display="Tabuľka 18" xr:uid="{00000000-0004-0000-0000-00000F000000}"/>
    <hyperlink ref="A22" location="'T19-Štip_ z vlastných '!A1" display="Tabuľka 19" xr:uid="{00000000-0004-0000-0000-000010000000}"/>
    <hyperlink ref="A23" location="'T20_motivačné štipendiá_nová'!A1" display="Tabuľka 20" xr:uid="{00000000-0004-0000-0000-000011000000}"/>
    <hyperlink ref="A24" location="'T21-štruktúra_384'!A1" display="Tabuľka 21" xr:uid="{00000000-0004-0000-0000-000012000000}"/>
    <hyperlink ref="A3" location="Súvzťažnosti!A1" display="Súvzťažnosti" xr:uid="{00000000-0004-0000-0000-000013000000}"/>
    <hyperlink ref="A2" location="Vysvetlivky!A1" display="Vysvetlivky" xr:uid="{00000000-0004-0000-0000-000014000000}"/>
    <hyperlink ref="A25" location="T22_Výnosy_soc_oblasť!Oblasť_tlače" display="Tabuľka_22" xr:uid="{00000000-0004-0000-0000-000015000000}"/>
    <hyperlink ref="A26" location="T23_Náklady_soc_oblasť!A1" display="Tabuľka_­23" xr:uid="{00000000-0004-0000-0000-000016000000}"/>
    <hyperlink ref="A12" location="'T7_Doktorandi '!A1" display="Tabuľka 7" xr:uid="{00000000-0004-0000-0000-000017000000}"/>
    <hyperlink ref="A4" location="'Kódy z CRŠ'!A1" display="Kódy z CRŠ" xr:uid="{00000000-0004-0000-0000-000018000000}"/>
    <hyperlink ref="A11" location="'T6a-Zamestnanci_a_mzdy (ženy)'!A1" display="Tabuľka 6a" xr:uid="{00000000-0004-0000-0000-000019000000}"/>
  </hyperlinks>
  <pageMargins left="0.70866141732283472" right="0.43307086614173229" top="0.39" bottom="0.23622047244094491" header="0.23622047244094491" footer="0.19685039370078741"/>
  <pageSetup paperSize="9" scale="71" orientation="landscape"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992"/>
  <sheetViews>
    <sheetView zoomScaleNormal="100" zoomScaleSheetLayoutView="80" workbookViewId="0">
      <pane xSplit="2" ySplit="5" topLeftCell="C84" activePane="bottomRight" state="frozen"/>
      <selection pane="topRight" activeCell="C1" sqref="C1"/>
      <selection pane="bottomLeft" activeCell="A6" sqref="A6"/>
      <selection pane="bottomRight" activeCell="I91" sqref="I91"/>
    </sheetView>
  </sheetViews>
  <sheetFormatPr defaultRowHeight="15.75" x14ac:dyDescent="0.25"/>
  <cols>
    <col min="1" max="1" width="8.42578125" style="3" customWidth="1"/>
    <col min="2" max="2" width="74.140625" style="127" customWidth="1"/>
    <col min="3" max="3" width="18" style="1" customWidth="1"/>
    <col min="4" max="7" width="17" style="1" customWidth="1"/>
    <col min="8" max="8" width="18" style="1" customWidth="1"/>
    <col min="9" max="9" width="24.28515625" style="1" customWidth="1"/>
    <col min="10" max="11" width="9.140625" style="1"/>
    <col min="12" max="12" width="3.42578125" style="1" customWidth="1"/>
    <col min="13" max="16384" width="9.140625" style="1"/>
  </cols>
  <sheetData>
    <row r="1" spans="1:9" ht="35.1" customHeight="1" thickBot="1" x14ac:dyDescent="0.3">
      <c r="A1" s="710" t="s">
        <v>1109</v>
      </c>
      <c r="B1" s="711"/>
      <c r="C1" s="711"/>
      <c r="D1" s="711"/>
      <c r="E1" s="711"/>
      <c r="F1" s="711"/>
      <c r="G1" s="711"/>
      <c r="H1" s="712"/>
      <c r="I1" s="186" t="s">
        <v>1185</v>
      </c>
    </row>
    <row r="2" spans="1:9" ht="32.450000000000003" customHeight="1" x14ac:dyDescent="0.25">
      <c r="A2" s="713" t="s">
        <v>1216</v>
      </c>
      <c r="B2" s="714"/>
      <c r="C2" s="714"/>
      <c r="D2" s="714"/>
      <c r="E2" s="714"/>
      <c r="F2" s="714"/>
      <c r="G2" s="714"/>
      <c r="H2" s="715"/>
    </row>
    <row r="3" spans="1:9" s="10" customFormat="1" ht="31.5" customHeight="1" x14ac:dyDescent="0.25">
      <c r="A3" s="703" t="s">
        <v>205</v>
      </c>
      <c r="B3" s="704" t="s">
        <v>332</v>
      </c>
      <c r="C3" s="716">
        <v>2017</v>
      </c>
      <c r="D3" s="716"/>
      <c r="E3" s="716">
        <v>2018</v>
      </c>
      <c r="F3" s="716"/>
      <c r="G3" s="706" t="s">
        <v>1107</v>
      </c>
      <c r="H3" s="708"/>
    </row>
    <row r="4" spans="1:9" ht="31.5" customHeight="1" x14ac:dyDescent="0.25">
      <c r="A4" s="703"/>
      <c r="B4" s="705"/>
      <c r="C4" s="381" t="s">
        <v>333</v>
      </c>
      <c r="D4" s="381" t="s">
        <v>334</v>
      </c>
      <c r="E4" s="381" t="s">
        <v>333</v>
      </c>
      <c r="F4" s="381" t="s">
        <v>334</v>
      </c>
      <c r="G4" s="381" t="s">
        <v>333</v>
      </c>
      <c r="H4" s="382" t="s">
        <v>334</v>
      </c>
    </row>
    <row r="5" spans="1:9" x14ac:dyDescent="0.25">
      <c r="A5" s="33"/>
      <c r="B5" s="282"/>
      <c r="C5" s="40" t="s">
        <v>286</v>
      </c>
      <c r="D5" s="40" t="s">
        <v>287</v>
      </c>
      <c r="E5" s="40" t="s">
        <v>288</v>
      </c>
      <c r="F5" s="40" t="s">
        <v>295</v>
      </c>
      <c r="G5" s="40" t="s">
        <v>31</v>
      </c>
      <c r="H5" s="78" t="s">
        <v>32</v>
      </c>
    </row>
    <row r="6" spans="1:9" x14ac:dyDescent="0.25">
      <c r="A6" s="33">
        <v>1</v>
      </c>
      <c r="B6" s="280" t="s">
        <v>1156</v>
      </c>
      <c r="C6" s="62">
        <f>SUM(C7:C18)</f>
        <v>641919.38</v>
      </c>
      <c r="D6" s="62">
        <f>SUM(D7:D18)</f>
        <v>9987.5400000000009</v>
      </c>
      <c r="E6" s="62">
        <f>SUM(E7:E18)</f>
        <v>726823.78999999992</v>
      </c>
      <c r="F6" s="62">
        <f>SUM(F7:F18)</f>
        <v>21331.81</v>
      </c>
      <c r="G6" s="62">
        <f>E6-C6</f>
        <v>84904.409999999916</v>
      </c>
      <c r="H6" s="539">
        <f>F6-D6</f>
        <v>11344.27</v>
      </c>
    </row>
    <row r="7" spans="1:9" ht="17.25" customHeight="1" x14ac:dyDescent="0.25">
      <c r="A7" s="33">
        <f>A6+1</f>
        <v>2</v>
      </c>
      <c r="B7" s="278" t="s">
        <v>794</v>
      </c>
      <c r="C7" s="53">
        <v>191978.58</v>
      </c>
      <c r="D7" s="53">
        <v>0</v>
      </c>
      <c r="E7" s="53">
        <v>192343.87</v>
      </c>
      <c r="F7" s="53">
        <v>30.8</v>
      </c>
      <c r="G7" s="561">
        <f>E7-C7</f>
        <v>365.29000000000815</v>
      </c>
      <c r="H7" s="562">
        <f>F7-D7</f>
        <v>30.8</v>
      </c>
    </row>
    <row r="8" spans="1:9" ht="30.6" customHeight="1" x14ac:dyDescent="0.25">
      <c r="A8" s="33">
        <f t="shared" ref="A8:A71" si="0">A7+1</f>
        <v>3</v>
      </c>
      <c r="B8" s="281" t="s">
        <v>917</v>
      </c>
      <c r="C8" s="53">
        <v>10936.01</v>
      </c>
      <c r="D8" s="53">
        <v>187</v>
      </c>
      <c r="E8" s="53">
        <v>35024.22</v>
      </c>
      <c r="F8" s="53">
        <v>416.67</v>
      </c>
      <c r="G8" s="561">
        <f t="shared" ref="G8:H71" si="1">E8-C8</f>
        <v>24088.21</v>
      </c>
      <c r="H8" s="562">
        <f t="shared" si="1"/>
        <v>229.67000000000002</v>
      </c>
    </row>
    <row r="9" spans="1:9" x14ac:dyDescent="0.25">
      <c r="A9" s="33">
        <f t="shared" si="0"/>
        <v>4</v>
      </c>
      <c r="B9" s="278" t="s">
        <v>795</v>
      </c>
      <c r="C9" s="53">
        <v>19419</v>
      </c>
      <c r="D9" s="53">
        <v>139.85</v>
      </c>
      <c r="E9" s="53">
        <v>21444.3</v>
      </c>
      <c r="F9" s="53">
        <v>548.95000000000005</v>
      </c>
      <c r="G9" s="561">
        <f t="shared" si="1"/>
        <v>2025.2999999999993</v>
      </c>
      <c r="H9" s="562">
        <f t="shared" si="1"/>
        <v>409.1</v>
      </c>
    </row>
    <row r="10" spans="1:9" x14ac:dyDescent="0.25">
      <c r="A10" s="33">
        <f t="shared" si="0"/>
        <v>5</v>
      </c>
      <c r="B10" s="278" t="s">
        <v>796</v>
      </c>
      <c r="C10" s="53">
        <v>4512.95</v>
      </c>
      <c r="D10" s="53">
        <v>15.33</v>
      </c>
      <c r="E10" s="53">
        <v>7356.85</v>
      </c>
      <c r="F10" s="53">
        <v>0</v>
      </c>
      <c r="G10" s="561">
        <f t="shared" si="1"/>
        <v>2843.9000000000005</v>
      </c>
      <c r="H10" s="562">
        <f t="shared" si="1"/>
        <v>-15.33</v>
      </c>
    </row>
    <row r="11" spans="1:9" x14ac:dyDescent="0.25">
      <c r="A11" s="33">
        <f t="shared" si="0"/>
        <v>6</v>
      </c>
      <c r="B11" s="278" t="s">
        <v>797</v>
      </c>
      <c r="C11" s="53">
        <v>17653.759999999998</v>
      </c>
      <c r="D11" s="53">
        <v>77.47</v>
      </c>
      <c r="E11" s="53">
        <v>21159.22</v>
      </c>
      <c r="F11" s="53">
        <v>292.91000000000003</v>
      </c>
      <c r="G11" s="561">
        <f t="shared" si="1"/>
        <v>3505.4600000000028</v>
      </c>
      <c r="H11" s="562">
        <f t="shared" si="1"/>
        <v>215.44000000000003</v>
      </c>
    </row>
    <row r="12" spans="1:9" x14ac:dyDescent="0.25">
      <c r="A12" s="33">
        <f t="shared" si="0"/>
        <v>7</v>
      </c>
      <c r="B12" s="278" t="s">
        <v>798</v>
      </c>
      <c r="C12" s="53">
        <v>21900.52</v>
      </c>
      <c r="D12" s="53">
        <v>8.93</v>
      </c>
      <c r="E12" s="53">
        <v>21291.13</v>
      </c>
      <c r="F12" s="53">
        <v>419.06</v>
      </c>
      <c r="G12" s="561">
        <f t="shared" si="1"/>
        <v>-609.38999999999942</v>
      </c>
      <c r="H12" s="562">
        <f t="shared" si="1"/>
        <v>410.13</v>
      </c>
    </row>
    <row r="13" spans="1:9" ht="31.5" x14ac:dyDescent="0.25">
      <c r="A13" s="33">
        <f t="shared" si="0"/>
        <v>8</v>
      </c>
      <c r="B13" s="278" t="s">
        <v>111</v>
      </c>
      <c r="C13" s="53">
        <v>4698.6499999999996</v>
      </c>
      <c r="D13" s="53">
        <v>340.3</v>
      </c>
      <c r="E13" s="53">
        <v>6564.48</v>
      </c>
      <c r="F13" s="53">
        <v>4</v>
      </c>
      <c r="G13" s="561">
        <f t="shared" si="1"/>
        <v>1865.83</v>
      </c>
      <c r="H13" s="562">
        <f t="shared" si="1"/>
        <v>-336.3</v>
      </c>
    </row>
    <row r="14" spans="1:9" x14ac:dyDescent="0.25">
      <c r="A14" s="33">
        <f t="shared" si="0"/>
        <v>9</v>
      </c>
      <c r="B14" s="278" t="s">
        <v>112</v>
      </c>
      <c r="C14" s="53">
        <v>70747.97</v>
      </c>
      <c r="D14" s="53">
        <v>4332.03</v>
      </c>
      <c r="E14" s="53">
        <v>69692.81</v>
      </c>
      <c r="F14" s="53">
        <v>4033.89</v>
      </c>
      <c r="G14" s="561">
        <f t="shared" si="1"/>
        <v>-1055.1600000000035</v>
      </c>
      <c r="H14" s="562">
        <f t="shared" si="1"/>
        <v>-298.13999999999987</v>
      </c>
    </row>
    <row r="15" spans="1:9" x14ac:dyDescent="0.25">
      <c r="A15" s="33">
        <f t="shared" si="0"/>
        <v>10</v>
      </c>
      <c r="B15" s="283" t="s">
        <v>113</v>
      </c>
      <c r="C15" s="53">
        <v>68915.100000000006</v>
      </c>
      <c r="D15" s="53">
        <v>2640.83</v>
      </c>
      <c r="E15" s="53">
        <v>118761.41</v>
      </c>
      <c r="F15" s="53">
        <v>4057.53</v>
      </c>
      <c r="G15" s="561">
        <f t="shared" si="1"/>
        <v>49846.31</v>
      </c>
      <c r="H15" s="562">
        <f t="shared" si="1"/>
        <v>1416.7000000000003</v>
      </c>
    </row>
    <row r="16" spans="1:9" ht="16.149999999999999" customHeight="1" x14ac:dyDescent="0.25">
      <c r="A16" s="33">
        <f t="shared" si="0"/>
        <v>11</v>
      </c>
      <c r="B16" s="278" t="s">
        <v>114</v>
      </c>
      <c r="C16" s="53">
        <v>95417.04</v>
      </c>
      <c r="D16" s="53">
        <v>0</v>
      </c>
      <c r="E16" s="53">
        <v>27143.65</v>
      </c>
      <c r="F16" s="53">
        <v>390</v>
      </c>
      <c r="G16" s="561">
        <f t="shared" si="1"/>
        <v>-68273.389999999985</v>
      </c>
      <c r="H16" s="562">
        <f t="shared" si="1"/>
        <v>390</v>
      </c>
    </row>
    <row r="17" spans="1:8" ht="31.5" x14ac:dyDescent="0.25">
      <c r="A17" s="33">
        <f t="shared" si="0"/>
        <v>12</v>
      </c>
      <c r="B17" s="283" t="s">
        <v>1013</v>
      </c>
      <c r="C17" s="53">
        <v>115686.73</v>
      </c>
      <c r="D17" s="53">
        <v>2211.52</v>
      </c>
      <c r="E17" s="53">
        <v>148199.07999999999</v>
      </c>
      <c r="F17" s="53">
        <v>10633.42</v>
      </c>
      <c r="G17" s="561">
        <f t="shared" si="1"/>
        <v>32512.349999999991</v>
      </c>
      <c r="H17" s="562">
        <f t="shared" si="1"/>
        <v>8421.9</v>
      </c>
    </row>
    <row r="18" spans="1:8" x14ac:dyDescent="0.25">
      <c r="A18" s="33">
        <f t="shared" si="0"/>
        <v>13</v>
      </c>
      <c r="B18" s="278" t="s">
        <v>912</v>
      </c>
      <c r="C18" s="53">
        <v>20053.07</v>
      </c>
      <c r="D18" s="53">
        <v>34.28</v>
      </c>
      <c r="E18" s="53">
        <v>57842.77</v>
      </c>
      <c r="F18" s="53">
        <v>504.58</v>
      </c>
      <c r="G18" s="561">
        <f t="shared" si="1"/>
        <v>37789.699999999997</v>
      </c>
      <c r="H18" s="562">
        <f t="shared" si="1"/>
        <v>470.29999999999995</v>
      </c>
    </row>
    <row r="19" spans="1:8" x14ac:dyDescent="0.25">
      <c r="A19" s="33">
        <f t="shared" si="0"/>
        <v>14</v>
      </c>
      <c r="B19" s="280" t="s">
        <v>1157</v>
      </c>
      <c r="C19" s="62">
        <f>SUM(C20:C25)</f>
        <v>259558.72</v>
      </c>
      <c r="D19" s="62">
        <f>SUM(D20:D25)</f>
        <v>13382.720000000001</v>
      </c>
      <c r="E19" s="62">
        <f>SUM(E20:E25)</f>
        <v>287522.58</v>
      </c>
      <c r="F19" s="62">
        <f>SUM(F20:F25)</f>
        <v>12800.43</v>
      </c>
      <c r="G19" s="62">
        <f t="shared" si="1"/>
        <v>27963.860000000015</v>
      </c>
      <c r="H19" s="539">
        <f t="shared" si="1"/>
        <v>-582.29000000000087</v>
      </c>
    </row>
    <row r="20" spans="1:8" x14ac:dyDescent="0.25">
      <c r="A20" s="33">
        <f t="shared" si="0"/>
        <v>15</v>
      </c>
      <c r="B20" s="278" t="s">
        <v>799</v>
      </c>
      <c r="C20" s="53">
        <v>106013.68</v>
      </c>
      <c r="D20" s="53">
        <v>3437.19</v>
      </c>
      <c r="E20" s="53">
        <v>120927.6</v>
      </c>
      <c r="F20" s="53">
        <v>8285.48</v>
      </c>
      <c r="G20" s="561">
        <f t="shared" si="1"/>
        <v>14913.920000000013</v>
      </c>
      <c r="H20" s="562">
        <f t="shared" si="1"/>
        <v>4848.2899999999991</v>
      </c>
    </row>
    <row r="21" spans="1:8" x14ac:dyDescent="0.25">
      <c r="A21" s="33">
        <f t="shared" si="0"/>
        <v>16</v>
      </c>
      <c r="B21" s="278" t="s">
        <v>800</v>
      </c>
      <c r="C21" s="53">
        <v>115072.41</v>
      </c>
      <c r="D21" s="53">
        <v>6925</v>
      </c>
      <c r="E21" s="53">
        <v>122915.59</v>
      </c>
      <c r="F21" s="53">
        <v>2954.03</v>
      </c>
      <c r="G21" s="561">
        <f t="shared" si="1"/>
        <v>7843.179999999993</v>
      </c>
      <c r="H21" s="562">
        <f t="shared" si="1"/>
        <v>-3970.97</v>
      </c>
    </row>
    <row r="22" spans="1:8" x14ac:dyDescent="0.25">
      <c r="A22" s="33">
        <f t="shared" si="0"/>
        <v>17</v>
      </c>
      <c r="B22" s="278" t="s">
        <v>801</v>
      </c>
      <c r="C22" s="53">
        <v>11403.18</v>
      </c>
      <c r="D22" s="53">
        <v>690.03</v>
      </c>
      <c r="E22" s="53">
        <v>11976.4</v>
      </c>
      <c r="F22" s="53">
        <v>1466.9</v>
      </c>
      <c r="G22" s="561">
        <f t="shared" si="1"/>
        <v>573.21999999999935</v>
      </c>
      <c r="H22" s="562">
        <f t="shared" si="1"/>
        <v>776.87000000000012</v>
      </c>
    </row>
    <row r="23" spans="1:8" x14ac:dyDescent="0.25">
      <c r="A23" s="33">
        <f t="shared" si="0"/>
        <v>18</v>
      </c>
      <c r="B23" s="278" t="s">
        <v>802</v>
      </c>
      <c r="C23" s="53">
        <v>27069.45</v>
      </c>
      <c r="D23" s="53">
        <v>2330.5</v>
      </c>
      <c r="E23" s="53">
        <v>31702.99</v>
      </c>
      <c r="F23" s="53">
        <v>94.02</v>
      </c>
      <c r="G23" s="561">
        <f t="shared" si="1"/>
        <v>4633.5400000000009</v>
      </c>
      <c r="H23" s="562">
        <f t="shared" si="1"/>
        <v>-2236.48</v>
      </c>
    </row>
    <row r="24" spans="1:8" x14ac:dyDescent="0.25">
      <c r="A24" s="33">
        <f t="shared" si="0"/>
        <v>19</v>
      </c>
      <c r="B24" s="278" t="s">
        <v>803</v>
      </c>
      <c r="C24" s="53">
        <v>0</v>
      </c>
      <c r="D24" s="53">
        <v>0</v>
      </c>
      <c r="E24" s="53">
        <v>0</v>
      </c>
      <c r="F24" s="53">
        <v>0</v>
      </c>
      <c r="G24" s="561">
        <f t="shared" si="1"/>
        <v>0</v>
      </c>
      <c r="H24" s="562">
        <f t="shared" si="1"/>
        <v>0</v>
      </c>
    </row>
    <row r="25" spans="1:8" x14ac:dyDescent="0.25">
      <c r="A25" s="33">
        <f t="shared" si="0"/>
        <v>20</v>
      </c>
      <c r="B25" s="278" t="s">
        <v>913</v>
      </c>
      <c r="C25" s="53">
        <v>0</v>
      </c>
      <c r="D25" s="53">
        <v>0</v>
      </c>
      <c r="E25" s="53">
        <v>0</v>
      </c>
      <c r="F25" s="53">
        <v>0</v>
      </c>
      <c r="G25" s="561">
        <f t="shared" si="1"/>
        <v>0</v>
      </c>
      <c r="H25" s="562">
        <f t="shared" si="1"/>
        <v>0</v>
      </c>
    </row>
    <row r="26" spans="1:8" x14ac:dyDescent="0.25">
      <c r="A26" s="33">
        <f t="shared" si="0"/>
        <v>21</v>
      </c>
      <c r="B26" s="280" t="s">
        <v>327</v>
      </c>
      <c r="C26" s="38" t="s">
        <v>317</v>
      </c>
      <c r="D26" s="38" t="s">
        <v>317</v>
      </c>
      <c r="E26" s="38" t="s">
        <v>317</v>
      </c>
      <c r="F26" s="38" t="s">
        <v>317</v>
      </c>
      <c r="G26" s="66" t="s">
        <v>158</v>
      </c>
      <c r="H26" s="563" t="s">
        <v>158</v>
      </c>
    </row>
    <row r="27" spans="1:8" x14ac:dyDescent="0.25">
      <c r="A27" s="33">
        <f t="shared" si="0"/>
        <v>22</v>
      </c>
      <c r="B27" s="280" t="s">
        <v>1158</v>
      </c>
      <c r="C27" s="62">
        <f>SUM(C28:C31)</f>
        <v>4177.1499999999996</v>
      </c>
      <c r="D27" s="62">
        <f>SUM(D28:D31)</f>
        <v>17519.91</v>
      </c>
      <c r="E27" s="62">
        <f>SUM(E28:E31)</f>
        <v>10128.99</v>
      </c>
      <c r="F27" s="62">
        <f>SUM(F28:F31)</f>
        <v>15193.599999999999</v>
      </c>
      <c r="G27" s="62">
        <f t="shared" si="1"/>
        <v>5951.84</v>
      </c>
      <c r="H27" s="539">
        <f t="shared" si="1"/>
        <v>-2326.3100000000013</v>
      </c>
    </row>
    <row r="28" spans="1:8" x14ac:dyDescent="0.25">
      <c r="A28" s="33">
        <f t="shared" si="0"/>
        <v>23</v>
      </c>
      <c r="B28" s="278" t="s">
        <v>278</v>
      </c>
      <c r="C28" s="53">
        <v>0</v>
      </c>
      <c r="D28" s="53">
        <v>0</v>
      </c>
      <c r="E28" s="53">
        <v>0</v>
      </c>
      <c r="F28" s="53">
        <v>0</v>
      </c>
      <c r="G28" s="561">
        <f t="shared" si="1"/>
        <v>0</v>
      </c>
      <c r="H28" s="562">
        <f t="shared" si="1"/>
        <v>0</v>
      </c>
    </row>
    <row r="29" spans="1:8" x14ac:dyDescent="0.25">
      <c r="A29" s="33">
        <f t="shared" si="0"/>
        <v>24</v>
      </c>
      <c r="B29" s="281" t="s">
        <v>302</v>
      </c>
      <c r="C29" s="53">
        <v>0</v>
      </c>
      <c r="D29" s="53">
        <v>0</v>
      </c>
      <c r="E29" s="53">
        <v>0</v>
      </c>
      <c r="F29" s="53">
        <v>0</v>
      </c>
      <c r="G29" s="561">
        <f t="shared" si="1"/>
        <v>0</v>
      </c>
      <c r="H29" s="562">
        <f t="shared" si="1"/>
        <v>0</v>
      </c>
    </row>
    <row r="30" spans="1:8" x14ac:dyDescent="0.25">
      <c r="A30" s="33">
        <f t="shared" si="0"/>
        <v>25</v>
      </c>
      <c r="B30" s="281" t="s">
        <v>62</v>
      </c>
      <c r="C30" s="53">
        <v>0</v>
      </c>
      <c r="D30" s="53">
        <v>12247.51</v>
      </c>
      <c r="E30" s="53">
        <v>0</v>
      </c>
      <c r="F30" s="53">
        <v>10448.9</v>
      </c>
      <c r="G30" s="561">
        <f t="shared" si="1"/>
        <v>0</v>
      </c>
      <c r="H30" s="562">
        <f t="shared" si="1"/>
        <v>-1798.6100000000006</v>
      </c>
    </row>
    <row r="31" spans="1:8" x14ac:dyDescent="0.25">
      <c r="A31" s="33">
        <f t="shared" si="0"/>
        <v>26</v>
      </c>
      <c r="B31" s="278" t="s">
        <v>63</v>
      </c>
      <c r="C31" s="53">
        <v>4177.1499999999996</v>
      </c>
      <c r="D31" s="53">
        <v>5272.4</v>
      </c>
      <c r="E31" s="53">
        <v>10128.99</v>
      </c>
      <c r="F31" s="53">
        <v>4744.7</v>
      </c>
      <c r="G31" s="561">
        <f t="shared" si="1"/>
        <v>5951.84</v>
      </c>
      <c r="H31" s="562">
        <f t="shared" si="1"/>
        <v>-527.69999999999982</v>
      </c>
    </row>
    <row r="32" spans="1:8" x14ac:dyDescent="0.25">
      <c r="A32" s="33">
        <f t="shared" si="0"/>
        <v>27</v>
      </c>
      <c r="B32" s="280" t="s">
        <v>1159</v>
      </c>
      <c r="C32" s="62">
        <f>SUM(C33:C39)</f>
        <v>123174.31</v>
      </c>
      <c r="D32" s="62">
        <f>SUM(D33:D39)</f>
        <v>2033.3</v>
      </c>
      <c r="E32" s="62">
        <f>SUM(E33:E39)</f>
        <v>192860.96999999997</v>
      </c>
      <c r="F32" s="62">
        <f>SUM(F33:F39)</f>
        <v>1658.24</v>
      </c>
      <c r="G32" s="62">
        <f t="shared" si="1"/>
        <v>69686.659999999974</v>
      </c>
      <c r="H32" s="539">
        <f t="shared" si="1"/>
        <v>-375.05999999999995</v>
      </c>
    </row>
    <row r="33" spans="1:9" x14ac:dyDescent="0.25">
      <c r="A33" s="33">
        <f t="shared" si="0"/>
        <v>28</v>
      </c>
      <c r="B33" s="278" t="s">
        <v>115</v>
      </c>
      <c r="C33" s="53">
        <v>27304.61</v>
      </c>
      <c r="D33" s="53">
        <v>0</v>
      </c>
      <c r="E33" s="53">
        <v>86907.78</v>
      </c>
      <c r="F33" s="53">
        <v>0</v>
      </c>
      <c r="G33" s="561">
        <f t="shared" si="1"/>
        <v>59603.17</v>
      </c>
      <c r="H33" s="562">
        <f t="shared" si="1"/>
        <v>0</v>
      </c>
    </row>
    <row r="34" spans="1:9" x14ac:dyDescent="0.25">
      <c r="A34" s="33">
        <f t="shared" si="0"/>
        <v>29</v>
      </c>
      <c r="B34" s="278" t="s">
        <v>116</v>
      </c>
      <c r="C34" s="53">
        <v>36685.07</v>
      </c>
      <c r="D34" s="53">
        <v>753.5</v>
      </c>
      <c r="E34" s="53">
        <v>55525.22</v>
      </c>
      <c r="F34" s="53">
        <v>898</v>
      </c>
      <c r="G34" s="561">
        <f t="shared" si="1"/>
        <v>18840.150000000001</v>
      </c>
      <c r="H34" s="562">
        <f t="shared" si="1"/>
        <v>144.5</v>
      </c>
    </row>
    <row r="35" spans="1:9" x14ac:dyDescent="0.25">
      <c r="A35" s="33">
        <f t="shared" si="0"/>
        <v>30</v>
      </c>
      <c r="B35" s="278" t="s">
        <v>117</v>
      </c>
      <c r="C35" s="53">
        <v>7915.5</v>
      </c>
      <c r="D35" s="53">
        <v>0</v>
      </c>
      <c r="E35" s="53">
        <v>4364.5200000000004</v>
      </c>
      <c r="F35" s="53">
        <v>0</v>
      </c>
      <c r="G35" s="561">
        <f t="shared" si="1"/>
        <v>-3550.9799999999996</v>
      </c>
      <c r="H35" s="562">
        <f t="shared" si="1"/>
        <v>0</v>
      </c>
    </row>
    <row r="36" spans="1:9" x14ac:dyDescent="0.25">
      <c r="A36" s="33">
        <f t="shared" si="0"/>
        <v>31</v>
      </c>
      <c r="B36" s="278" t="s">
        <v>118</v>
      </c>
      <c r="C36" s="53">
        <v>33994.97</v>
      </c>
      <c r="D36" s="53">
        <v>0</v>
      </c>
      <c r="E36" s="53">
        <v>37791.56</v>
      </c>
      <c r="F36" s="53">
        <v>0</v>
      </c>
      <c r="G36" s="561">
        <f t="shared" si="1"/>
        <v>3796.5899999999965</v>
      </c>
      <c r="H36" s="562">
        <f t="shared" si="1"/>
        <v>0</v>
      </c>
    </row>
    <row r="37" spans="1:9" x14ac:dyDescent="0.25">
      <c r="A37" s="33">
        <f t="shared" si="0"/>
        <v>32</v>
      </c>
      <c r="B37" s="283" t="s">
        <v>120</v>
      </c>
      <c r="C37" s="53">
        <v>0</v>
      </c>
      <c r="D37" s="53">
        <v>0</v>
      </c>
      <c r="E37" s="53">
        <v>0</v>
      </c>
      <c r="F37" s="53">
        <v>0</v>
      </c>
      <c r="G37" s="561">
        <f t="shared" si="1"/>
        <v>0</v>
      </c>
      <c r="H37" s="562">
        <f t="shared" si="1"/>
        <v>0</v>
      </c>
    </row>
    <row r="38" spans="1:9" x14ac:dyDescent="0.25">
      <c r="A38" s="33">
        <f t="shared" si="0"/>
        <v>33</v>
      </c>
      <c r="B38" s="278" t="s">
        <v>842</v>
      </c>
      <c r="C38" s="53">
        <v>6112.58</v>
      </c>
      <c r="D38" s="53">
        <v>860.04</v>
      </c>
      <c r="E38" s="53">
        <v>5367.56</v>
      </c>
      <c r="F38" s="53">
        <v>0</v>
      </c>
      <c r="G38" s="561">
        <f t="shared" si="1"/>
        <v>-745.01999999999953</v>
      </c>
      <c r="H38" s="562">
        <f t="shared" si="1"/>
        <v>-860.04</v>
      </c>
    </row>
    <row r="39" spans="1:9" x14ac:dyDescent="0.25">
      <c r="A39" s="33">
        <f t="shared" si="0"/>
        <v>34</v>
      </c>
      <c r="B39" s="278" t="s">
        <v>121</v>
      </c>
      <c r="C39" s="53">
        <v>11161.58</v>
      </c>
      <c r="D39" s="53">
        <v>419.76</v>
      </c>
      <c r="E39" s="53">
        <v>2904.33</v>
      </c>
      <c r="F39" s="53">
        <v>760.24</v>
      </c>
      <c r="G39" s="561">
        <f t="shared" si="1"/>
        <v>-8257.25</v>
      </c>
      <c r="H39" s="562">
        <f t="shared" si="1"/>
        <v>340.48</v>
      </c>
    </row>
    <row r="40" spans="1:9" x14ac:dyDescent="0.25">
      <c r="A40" s="33">
        <f t="shared" si="0"/>
        <v>35</v>
      </c>
      <c r="B40" s="280" t="s">
        <v>1160</v>
      </c>
      <c r="C40" s="62">
        <f>C41+C42</f>
        <v>146733.29999999999</v>
      </c>
      <c r="D40" s="62">
        <f>D41+D42</f>
        <v>4879.38</v>
      </c>
      <c r="E40" s="62">
        <f>E41+E42</f>
        <v>305075.57</v>
      </c>
      <c r="F40" s="62">
        <f>F41+F42</f>
        <v>4184.45</v>
      </c>
      <c r="G40" s="62">
        <f t="shared" si="1"/>
        <v>158342.27000000002</v>
      </c>
      <c r="H40" s="539">
        <f t="shared" si="1"/>
        <v>-694.93000000000029</v>
      </c>
    </row>
    <row r="41" spans="1:9" x14ac:dyDescent="0.25">
      <c r="A41" s="33">
        <f t="shared" si="0"/>
        <v>36</v>
      </c>
      <c r="B41" s="278" t="s">
        <v>804</v>
      </c>
      <c r="C41" s="53">
        <v>17511.849999999999</v>
      </c>
      <c r="D41" s="53">
        <v>4.5</v>
      </c>
      <c r="E41" s="53">
        <v>18985.490000000002</v>
      </c>
      <c r="F41" s="53">
        <v>1539</v>
      </c>
      <c r="G41" s="561">
        <f t="shared" si="1"/>
        <v>1473.6400000000031</v>
      </c>
      <c r="H41" s="562">
        <f t="shared" si="1"/>
        <v>1534.5</v>
      </c>
    </row>
    <row r="42" spans="1:9" x14ac:dyDescent="0.25">
      <c r="A42" s="33">
        <f t="shared" si="0"/>
        <v>37</v>
      </c>
      <c r="B42" s="278" t="s">
        <v>960</v>
      </c>
      <c r="C42" s="53">
        <v>129221.45</v>
      </c>
      <c r="D42" s="53">
        <v>4874.88</v>
      </c>
      <c r="E42" s="53">
        <v>286090.08</v>
      </c>
      <c r="F42" s="53">
        <v>2645.45</v>
      </c>
      <c r="G42" s="561">
        <f t="shared" si="1"/>
        <v>156868.63</v>
      </c>
      <c r="H42" s="562">
        <f t="shared" si="1"/>
        <v>-2229.4300000000003</v>
      </c>
    </row>
    <row r="43" spans="1:9" x14ac:dyDescent="0.25">
      <c r="A43" s="33">
        <f t="shared" si="0"/>
        <v>38</v>
      </c>
      <c r="B43" s="280" t="s">
        <v>328</v>
      </c>
      <c r="C43" s="564">
        <v>34807.61</v>
      </c>
      <c r="D43" s="564">
        <v>670.4</v>
      </c>
      <c r="E43" s="564">
        <v>49979.74</v>
      </c>
      <c r="F43" s="564">
        <v>1475.97</v>
      </c>
      <c r="G43" s="561">
        <f t="shared" si="1"/>
        <v>15172.129999999997</v>
      </c>
      <c r="H43" s="562">
        <f t="shared" si="1"/>
        <v>805.57</v>
      </c>
    </row>
    <row r="44" spans="1:9" x14ac:dyDescent="0.25">
      <c r="A44" s="33">
        <f t="shared" si="0"/>
        <v>39</v>
      </c>
      <c r="B44" s="280" t="s">
        <v>1161</v>
      </c>
      <c r="C44" s="62">
        <f>SUM(C45:C59)</f>
        <v>1002490.85</v>
      </c>
      <c r="D44" s="62">
        <f>SUM(D45:D59)</f>
        <v>16415.490000000002</v>
      </c>
      <c r="E44" s="62">
        <f>SUM(E45:E59)</f>
        <v>1024768.7</v>
      </c>
      <c r="F44" s="62">
        <f>SUM(F45:F59)</f>
        <v>35278.43</v>
      </c>
      <c r="G44" s="62">
        <f t="shared" si="1"/>
        <v>22277.849999999977</v>
      </c>
      <c r="H44" s="539">
        <f t="shared" si="1"/>
        <v>18862.939999999999</v>
      </c>
    </row>
    <row r="45" spans="1:9" x14ac:dyDescent="0.25">
      <c r="A45" s="33">
        <f t="shared" si="0"/>
        <v>40</v>
      </c>
      <c r="B45" s="278" t="s">
        <v>123</v>
      </c>
      <c r="C45" s="53">
        <v>120173.75999999999</v>
      </c>
      <c r="D45" s="53">
        <v>300.83</v>
      </c>
      <c r="E45" s="53">
        <v>145166.38</v>
      </c>
      <c r="F45" s="53">
        <v>2336.73</v>
      </c>
      <c r="G45" s="561">
        <f t="shared" si="1"/>
        <v>24992.62000000001</v>
      </c>
      <c r="H45" s="562">
        <f t="shared" si="1"/>
        <v>2035.9</v>
      </c>
    </row>
    <row r="46" spans="1:9" x14ac:dyDescent="0.25">
      <c r="A46" s="33">
        <f t="shared" si="0"/>
        <v>41</v>
      </c>
      <c r="B46" s="278" t="s">
        <v>122</v>
      </c>
      <c r="C46" s="53">
        <v>2870.78</v>
      </c>
      <c r="D46" s="53">
        <v>0</v>
      </c>
      <c r="E46" s="53">
        <v>182.73</v>
      </c>
      <c r="F46" s="53">
        <v>0</v>
      </c>
      <c r="G46" s="561">
        <f t="shared" si="1"/>
        <v>-2688.05</v>
      </c>
      <c r="H46" s="562">
        <f t="shared" si="1"/>
        <v>0</v>
      </c>
    </row>
    <row r="47" spans="1:9" x14ac:dyDescent="0.25">
      <c r="A47" s="33">
        <f t="shared" si="0"/>
        <v>42</v>
      </c>
      <c r="B47" s="492" t="s">
        <v>1179</v>
      </c>
      <c r="C47" s="53">
        <v>24165.69</v>
      </c>
      <c r="D47" s="53">
        <v>0</v>
      </c>
      <c r="E47" s="53">
        <v>29709.67</v>
      </c>
      <c r="F47" s="53">
        <v>1148.97</v>
      </c>
      <c r="G47" s="561">
        <f t="shared" si="1"/>
        <v>5543.98</v>
      </c>
      <c r="H47" s="562">
        <f t="shared" si="1"/>
        <v>1148.97</v>
      </c>
      <c r="I47" s="444" t="s">
        <v>1180</v>
      </c>
    </row>
    <row r="48" spans="1:9" x14ac:dyDescent="0.25">
      <c r="A48" s="33">
        <f t="shared" si="0"/>
        <v>43</v>
      </c>
      <c r="B48" s="278" t="s">
        <v>124</v>
      </c>
      <c r="C48" s="53">
        <v>15882.21</v>
      </c>
      <c r="D48" s="53">
        <v>120</v>
      </c>
      <c r="E48" s="53">
        <v>13761.8</v>
      </c>
      <c r="F48" s="53">
        <v>96</v>
      </c>
      <c r="G48" s="561">
        <f t="shared" si="1"/>
        <v>-2120.41</v>
      </c>
      <c r="H48" s="562">
        <f t="shared" si="1"/>
        <v>-24</v>
      </c>
    </row>
    <row r="49" spans="1:12" x14ac:dyDescent="0.25">
      <c r="A49" s="33">
        <f t="shared" si="0"/>
        <v>44</v>
      </c>
      <c r="B49" s="278" t="s">
        <v>805</v>
      </c>
      <c r="C49" s="53">
        <v>32050.54</v>
      </c>
      <c r="D49" s="53">
        <v>0</v>
      </c>
      <c r="E49" s="53">
        <v>30818.38</v>
      </c>
      <c r="F49" s="53">
        <v>55</v>
      </c>
      <c r="G49" s="561">
        <f t="shared" si="1"/>
        <v>-1232.1599999999999</v>
      </c>
      <c r="H49" s="562">
        <f t="shared" si="1"/>
        <v>55</v>
      </c>
    </row>
    <row r="50" spans="1:12" x14ac:dyDescent="0.25">
      <c r="A50" s="33">
        <f t="shared" si="0"/>
        <v>45</v>
      </c>
      <c r="B50" s="278" t="s">
        <v>125</v>
      </c>
      <c r="C50" s="53">
        <v>106561.45</v>
      </c>
      <c r="D50" s="53">
        <v>0</v>
      </c>
      <c r="E50" s="53">
        <v>129187.92</v>
      </c>
      <c r="F50" s="53">
        <v>0</v>
      </c>
      <c r="G50" s="561">
        <f t="shared" si="1"/>
        <v>22626.47</v>
      </c>
      <c r="H50" s="562">
        <f t="shared" si="1"/>
        <v>0</v>
      </c>
    </row>
    <row r="51" spans="1:12" x14ac:dyDescent="0.25">
      <c r="A51" s="33">
        <f t="shared" si="0"/>
        <v>46</v>
      </c>
      <c r="B51" s="278" t="s">
        <v>806</v>
      </c>
      <c r="C51" s="53">
        <v>23947.4</v>
      </c>
      <c r="D51" s="53">
        <v>201.9</v>
      </c>
      <c r="E51" s="53">
        <v>23186.5</v>
      </c>
      <c r="F51" s="53">
        <v>0</v>
      </c>
      <c r="G51" s="561">
        <f t="shared" si="1"/>
        <v>-760.90000000000146</v>
      </c>
      <c r="H51" s="562">
        <f t="shared" si="1"/>
        <v>-201.9</v>
      </c>
    </row>
    <row r="52" spans="1:12" x14ac:dyDescent="0.25">
      <c r="A52" s="33">
        <f t="shared" si="0"/>
        <v>47</v>
      </c>
      <c r="B52" s="278" t="s">
        <v>807</v>
      </c>
      <c r="C52" s="53">
        <v>758.76</v>
      </c>
      <c r="D52" s="53">
        <v>0</v>
      </c>
      <c r="E52" s="53">
        <v>1379.36</v>
      </c>
      <c r="F52" s="53">
        <v>0</v>
      </c>
      <c r="G52" s="561">
        <f t="shared" si="1"/>
        <v>620.59999999999991</v>
      </c>
      <c r="H52" s="562">
        <f t="shared" si="1"/>
        <v>0</v>
      </c>
    </row>
    <row r="53" spans="1:12" x14ac:dyDescent="0.25">
      <c r="A53" s="33">
        <f t="shared" si="0"/>
        <v>48</v>
      </c>
      <c r="B53" s="278" t="s">
        <v>126</v>
      </c>
      <c r="C53" s="53">
        <v>32694.11</v>
      </c>
      <c r="D53" s="53">
        <v>0</v>
      </c>
      <c r="E53" s="53">
        <v>31582.38</v>
      </c>
      <c r="F53" s="53">
        <v>0</v>
      </c>
      <c r="G53" s="561">
        <f t="shared" si="1"/>
        <v>-1111.7299999999996</v>
      </c>
      <c r="H53" s="562">
        <f t="shared" si="1"/>
        <v>0</v>
      </c>
    </row>
    <row r="54" spans="1:12" x14ac:dyDescent="0.25">
      <c r="A54" s="33">
        <f t="shared" si="0"/>
        <v>49</v>
      </c>
      <c r="B54" s="278" t="s">
        <v>127</v>
      </c>
      <c r="C54" s="53">
        <v>0</v>
      </c>
      <c r="D54" s="53">
        <v>0</v>
      </c>
      <c r="E54" s="53">
        <v>0</v>
      </c>
      <c r="F54" s="53">
        <v>0</v>
      </c>
      <c r="G54" s="561">
        <f t="shared" si="1"/>
        <v>0</v>
      </c>
      <c r="H54" s="562">
        <f t="shared" si="1"/>
        <v>0</v>
      </c>
    </row>
    <row r="55" spans="1:12" x14ac:dyDescent="0.25">
      <c r="A55" s="33">
        <f t="shared" si="0"/>
        <v>50</v>
      </c>
      <c r="B55" s="278" t="s">
        <v>914</v>
      </c>
      <c r="C55" s="53">
        <v>39528.93</v>
      </c>
      <c r="D55" s="53">
        <v>0</v>
      </c>
      <c r="E55" s="53">
        <v>30706.11</v>
      </c>
      <c r="F55" s="53">
        <v>217</v>
      </c>
      <c r="G55" s="561">
        <f t="shared" si="1"/>
        <v>-8822.82</v>
      </c>
      <c r="H55" s="562">
        <f t="shared" si="1"/>
        <v>217</v>
      </c>
    </row>
    <row r="56" spans="1:12" x14ac:dyDescent="0.25">
      <c r="A56" s="33">
        <f t="shared" si="0"/>
        <v>51</v>
      </c>
      <c r="B56" s="278" t="s">
        <v>100</v>
      </c>
      <c r="C56" s="53">
        <v>11750.15</v>
      </c>
      <c r="D56" s="53">
        <v>100</v>
      </c>
      <c r="E56" s="53">
        <v>13367.71</v>
      </c>
      <c r="F56" s="53">
        <v>16.649999999999999</v>
      </c>
      <c r="G56" s="561">
        <f t="shared" si="1"/>
        <v>1617.5599999999995</v>
      </c>
      <c r="H56" s="562">
        <f t="shared" si="1"/>
        <v>-83.35</v>
      </c>
    </row>
    <row r="57" spans="1:12" x14ac:dyDescent="0.25">
      <c r="A57" s="33">
        <f t="shared" si="0"/>
        <v>52</v>
      </c>
      <c r="B57" s="278" t="s">
        <v>101</v>
      </c>
      <c r="C57" s="53">
        <v>3098</v>
      </c>
      <c r="D57" s="53">
        <v>0</v>
      </c>
      <c r="E57" s="53">
        <v>2908</v>
      </c>
      <c r="F57" s="53">
        <v>0</v>
      </c>
      <c r="G57" s="561">
        <f t="shared" si="1"/>
        <v>-190</v>
      </c>
      <c r="H57" s="562">
        <f t="shared" si="1"/>
        <v>0</v>
      </c>
    </row>
    <row r="58" spans="1:12" ht="47.25" x14ac:dyDescent="0.25">
      <c r="A58" s="33">
        <f t="shared" si="0"/>
        <v>53</v>
      </c>
      <c r="B58" s="278" t="s">
        <v>1014</v>
      </c>
      <c r="C58" s="53">
        <v>589009.06999999995</v>
      </c>
      <c r="D58" s="53">
        <v>15692.76</v>
      </c>
      <c r="E58" s="53">
        <v>571598.78</v>
      </c>
      <c r="F58" s="53">
        <v>31408.080000000002</v>
      </c>
      <c r="G58" s="561">
        <f t="shared" si="1"/>
        <v>-17410.289999999921</v>
      </c>
      <c r="H58" s="562">
        <f t="shared" si="1"/>
        <v>15715.320000000002</v>
      </c>
      <c r="J58" s="709"/>
      <c r="K58" s="709"/>
      <c r="L58" s="709"/>
    </row>
    <row r="59" spans="1:12" x14ac:dyDescent="0.25">
      <c r="A59" s="33">
        <f t="shared" si="0"/>
        <v>54</v>
      </c>
      <c r="B59" s="278" t="s">
        <v>1003</v>
      </c>
      <c r="C59" s="53">
        <v>0</v>
      </c>
      <c r="D59" s="53">
        <v>0</v>
      </c>
      <c r="E59" s="53">
        <v>1212.98</v>
      </c>
      <c r="F59" s="53">
        <v>0</v>
      </c>
      <c r="G59" s="561">
        <f t="shared" si="1"/>
        <v>1212.98</v>
      </c>
      <c r="H59" s="562">
        <f t="shared" si="1"/>
        <v>0</v>
      </c>
    </row>
    <row r="60" spans="1:12" x14ac:dyDescent="0.25">
      <c r="A60" s="33">
        <f t="shared" si="0"/>
        <v>55</v>
      </c>
      <c r="B60" s="280" t="s">
        <v>1162</v>
      </c>
      <c r="C60" s="62">
        <f>C61+C62</f>
        <v>7747288.2799999993</v>
      </c>
      <c r="D60" s="62">
        <f>D61+D62</f>
        <v>82707.62</v>
      </c>
      <c r="E60" s="62">
        <f>E61+E62</f>
        <v>8096396.8099999996</v>
      </c>
      <c r="F60" s="62">
        <f>F61+F62</f>
        <v>71712.759999999995</v>
      </c>
      <c r="G60" s="62">
        <f t="shared" si="1"/>
        <v>349108.53000000026</v>
      </c>
      <c r="H60" s="539">
        <f t="shared" si="1"/>
        <v>-10994.86</v>
      </c>
    </row>
    <row r="61" spans="1:12" x14ac:dyDescent="0.25">
      <c r="A61" s="33">
        <f t="shared" si="0"/>
        <v>56</v>
      </c>
      <c r="B61" s="278" t="s">
        <v>1163</v>
      </c>
      <c r="C61" s="53">
        <v>7523023.1399999997</v>
      </c>
      <c r="D61" s="53">
        <v>81677.62</v>
      </c>
      <c r="E61" s="53">
        <v>7830543.2199999997</v>
      </c>
      <c r="F61" s="53">
        <v>63530.49</v>
      </c>
      <c r="G61" s="561">
        <f t="shared" si="1"/>
        <v>307520.08000000007</v>
      </c>
      <c r="H61" s="562">
        <f t="shared" si="1"/>
        <v>-18147.129999999997</v>
      </c>
    </row>
    <row r="62" spans="1:12" x14ac:dyDescent="0.25">
      <c r="A62" s="33">
        <f t="shared" si="0"/>
        <v>57</v>
      </c>
      <c r="B62" s="280" t="s">
        <v>1164</v>
      </c>
      <c r="C62" s="62">
        <f>SUM(C63:C65)</f>
        <v>224265.14</v>
      </c>
      <c r="D62" s="62">
        <f>SUM(D63:D65)</f>
        <v>1030</v>
      </c>
      <c r="E62" s="62">
        <f>SUM(E63:E65)</f>
        <v>265853.58999999997</v>
      </c>
      <c r="F62" s="62">
        <f>SUM(F63:F65)</f>
        <v>8182.27</v>
      </c>
      <c r="G62" s="62">
        <f t="shared" si="1"/>
        <v>41588.449999999953</v>
      </c>
      <c r="H62" s="539">
        <f t="shared" si="1"/>
        <v>7152.27</v>
      </c>
    </row>
    <row r="63" spans="1:12" s="132" customFormat="1" x14ac:dyDescent="0.2">
      <c r="A63" s="33">
        <f t="shared" si="0"/>
        <v>58</v>
      </c>
      <c r="B63" s="284" t="s">
        <v>13</v>
      </c>
      <c r="C63" s="565">
        <v>41929</v>
      </c>
      <c r="D63" s="565">
        <v>630</v>
      </c>
      <c r="E63" s="565">
        <v>45977.32</v>
      </c>
      <c r="F63" s="565">
        <v>1257.97</v>
      </c>
      <c r="G63" s="561">
        <f t="shared" si="1"/>
        <v>4048.3199999999997</v>
      </c>
      <c r="H63" s="562">
        <f t="shared" si="1"/>
        <v>627.97</v>
      </c>
    </row>
    <row r="64" spans="1:12" ht="31.5" x14ac:dyDescent="0.25">
      <c r="A64" s="33">
        <f t="shared" si="0"/>
        <v>59</v>
      </c>
      <c r="B64" s="284" t="s">
        <v>14</v>
      </c>
      <c r="C64" s="53">
        <v>182336.14</v>
      </c>
      <c r="D64" s="53">
        <v>400</v>
      </c>
      <c r="E64" s="53">
        <v>219456.27</v>
      </c>
      <c r="F64" s="53">
        <v>6620.5</v>
      </c>
      <c r="G64" s="561">
        <f t="shared" si="1"/>
        <v>37120.129999999976</v>
      </c>
      <c r="H64" s="562">
        <f t="shared" si="1"/>
        <v>6220.5</v>
      </c>
    </row>
    <row r="65" spans="1:9" x14ac:dyDescent="0.25">
      <c r="A65" s="33">
        <f t="shared" si="0"/>
        <v>60</v>
      </c>
      <c r="B65" s="278" t="s">
        <v>243</v>
      </c>
      <c r="C65" s="53">
        <v>0</v>
      </c>
      <c r="D65" s="53">
        <v>0</v>
      </c>
      <c r="E65" s="53">
        <v>420</v>
      </c>
      <c r="F65" s="53">
        <v>303.8</v>
      </c>
      <c r="G65" s="561">
        <f t="shared" si="1"/>
        <v>420</v>
      </c>
      <c r="H65" s="562">
        <f t="shared" si="1"/>
        <v>303.8</v>
      </c>
    </row>
    <row r="66" spans="1:9" x14ac:dyDescent="0.25">
      <c r="A66" s="33">
        <f t="shared" si="0"/>
        <v>61</v>
      </c>
      <c r="B66" s="280" t="s">
        <v>178</v>
      </c>
      <c r="C66" s="53">
        <v>2658526.15</v>
      </c>
      <c r="D66" s="53">
        <v>28387.21</v>
      </c>
      <c r="E66" s="53">
        <v>2795376.23</v>
      </c>
      <c r="F66" s="53">
        <v>24477.439999999999</v>
      </c>
      <c r="G66" s="561">
        <f t="shared" si="1"/>
        <v>136850.08000000007</v>
      </c>
      <c r="H66" s="562">
        <f t="shared" si="1"/>
        <v>-3909.7700000000004</v>
      </c>
    </row>
    <row r="67" spans="1:9" x14ac:dyDescent="0.25">
      <c r="A67" s="33">
        <f t="shared" si="0"/>
        <v>62</v>
      </c>
      <c r="B67" s="280" t="s">
        <v>29</v>
      </c>
      <c r="C67" s="53">
        <v>34183.279999999999</v>
      </c>
      <c r="D67" s="53">
        <v>0</v>
      </c>
      <c r="E67" s="53">
        <v>49671.56</v>
      </c>
      <c r="F67" s="53">
        <v>185</v>
      </c>
      <c r="G67" s="561">
        <f t="shared" si="1"/>
        <v>15488.279999999999</v>
      </c>
      <c r="H67" s="562">
        <f t="shared" si="1"/>
        <v>185</v>
      </c>
    </row>
    <row r="68" spans="1:9" ht="18.75" customHeight="1" x14ac:dyDescent="0.25">
      <c r="A68" s="33">
        <f t="shared" si="0"/>
        <v>63</v>
      </c>
      <c r="B68" s="280" t="s">
        <v>1165</v>
      </c>
      <c r="C68" s="62">
        <f>SUM(C69:C74)</f>
        <v>257365.53</v>
      </c>
      <c r="D68" s="62">
        <f>SUM(D69:D74)</f>
        <v>778.96</v>
      </c>
      <c r="E68" s="62">
        <f>SUM(E69:E74)</f>
        <v>290812.92</v>
      </c>
      <c r="F68" s="62">
        <f>SUM(F69:F74)</f>
        <v>953.1099999999999</v>
      </c>
      <c r="G68" s="62">
        <f t="shared" si="1"/>
        <v>33447.389999999985</v>
      </c>
      <c r="H68" s="539">
        <f t="shared" si="1"/>
        <v>174.14999999999986</v>
      </c>
    </row>
    <row r="69" spans="1:9" x14ac:dyDescent="0.25">
      <c r="A69" s="33">
        <f t="shared" si="0"/>
        <v>64</v>
      </c>
      <c r="B69" s="278" t="s">
        <v>88</v>
      </c>
      <c r="C69" s="53">
        <v>97246</v>
      </c>
      <c r="D69" s="53">
        <v>250</v>
      </c>
      <c r="E69" s="53">
        <v>101691</v>
      </c>
      <c r="F69" s="53">
        <v>212</v>
      </c>
      <c r="G69" s="561">
        <f t="shared" si="1"/>
        <v>4445</v>
      </c>
      <c r="H69" s="562">
        <f t="shared" si="1"/>
        <v>-38</v>
      </c>
    </row>
    <row r="70" spans="1:9" x14ac:dyDescent="0.25">
      <c r="A70" s="33">
        <f t="shared" si="0"/>
        <v>65</v>
      </c>
      <c r="B70" s="278" t="s">
        <v>976</v>
      </c>
      <c r="C70" s="53">
        <v>109244.5</v>
      </c>
      <c r="D70" s="53">
        <v>429</v>
      </c>
      <c r="E70" s="53">
        <v>117435.4</v>
      </c>
      <c r="F70" s="53">
        <v>397</v>
      </c>
      <c r="G70" s="561">
        <f t="shared" si="1"/>
        <v>8190.8999999999942</v>
      </c>
      <c r="H70" s="562">
        <f t="shared" si="1"/>
        <v>-32</v>
      </c>
    </row>
    <row r="71" spans="1:9" x14ac:dyDescent="0.25">
      <c r="A71" s="33">
        <f t="shared" si="0"/>
        <v>66</v>
      </c>
      <c r="B71" s="278" t="s">
        <v>128</v>
      </c>
      <c r="C71" s="53">
        <v>30471.98</v>
      </c>
      <c r="D71" s="53">
        <v>0</v>
      </c>
      <c r="E71" s="53">
        <v>45980.86</v>
      </c>
      <c r="F71" s="53">
        <v>0</v>
      </c>
      <c r="G71" s="561">
        <f t="shared" si="1"/>
        <v>15508.880000000001</v>
      </c>
      <c r="H71" s="562">
        <f t="shared" si="1"/>
        <v>0</v>
      </c>
    </row>
    <row r="72" spans="1:9" x14ac:dyDescent="0.25">
      <c r="A72" s="33">
        <f t="shared" ref="A72:A102" si="2">A71+1</f>
        <v>67</v>
      </c>
      <c r="B72" s="278" t="s">
        <v>129</v>
      </c>
      <c r="C72" s="53">
        <v>16083.75</v>
      </c>
      <c r="D72" s="53">
        <v>99.96</v>
      </c>
      <c r="E72" s="53">
        <v>22751.47</v>
      </c>
      <c r="F72" s="53">
        <v>306.06</v>
      </c>
      <c r="G72" s="561">
        <f t="shared" ref="G72:H101" si="3">E72-C72</f>
        <v>6667.7200000000012</v>
      </c>
      <c r="H72" s="562">
        <f t="shared" si="3"/>
        <v>206.10000000000002</v>
      </c>
    </row>
    <row r="73" spans="1:9" x14ac:dyDescent="0.25">
      <c r="A73" s="33">
        <f t="shared" si="2"/>
        <v>68</v>
      </c>
      <c r="B73" s="278" t="s">
        <v>130</v>
      </c>
      <c r="C73" s="53">
        <v>3936.3</v>
      </c>
      <c r="D73" s="53">
        <v>0</v>
      </c>
      <c r="E73" s="53">
        <v>2579.19</v>
      </c>
      <c r="F73" s="53">
        <v>0</v>
      </c>
      <c r="G73" s="561">
        <f t="shared" si="3"/>
        <v>-1357.1100000000001</v>
      </c>
      <c r="H73" s="562">
        <f t="shared" si="3"/>
        <v>0</v>
      </c>
    </row>
    <row r="74" spans="1:9" x14ac:dyDescent="0.25">
      <c r="A74" s="33">
        <f t="shared" si="2"/>
        <v>69</v>
      </c>
      <c r="B74" s="278" t="s">
        <v>131</v>
      </c>
      <c r="C74" s="53">
        <v>383</v>
      </c>
      <c r="D74" s="53">
        <v>0</v>
      </c>
      <c r="E74" s="53">
        <v>375</v>
      </c>
      <c r="F74" s="53">
        <v>38.049999999999997</v>
      </c>
      <c r="G74" s="561">
        <f t="shared" si="3"/>
        <v>-8</v>
      </c>
      <c r="H74" s="562">
        <f t="shared" si="3"/>
        <v>38.049999999999997</v>
      </c>
    </row>
    <row r="75" spans="1:9" x14ac:dyDescent="0.25">
      <c r="A75" s="33">
        <f t="shared" si="2"/>
        <v>70</v>
      </c>
      <c r="B75" s="280" t="s">
        <v>43</v>
      </c>
      <c r="C75" s="53">
        <v>0</v>
      </c>
      <c r="D75" s="53">
        <v>0</v>
      </c>
      <c r="E75" s="53">
        <v>0</v>
      </c>
      <c r="F75" s="53">
        <v>0</v>
      </c>
      <c r="G75" s="561">
        <f t="shared" si="3"/>
        <v>0</v>
      </c>
      <c r="H75" s="562">
        <f t="shared" si="3"/>
        <v>0</v>
      </c>
    </row>
    <row r="76" spans="1:9" x14ac:dyDescent="0.25">
      <c r="A76" s="33">
        <f t="shared" si="2"/>
        <v>71</v>
      </c>
      <c r="B76" s="280" t="s">
        <v>379</v>
      </c>
      <c r="C76" s="53">
        <v>0</v>
      </c>
      <c r="D76" s="53">
        <v>0</v>
      </c>
      <c r="E76" s="53">
        <v>0</v>
      </c>
      <c r="F76" s="53">
        <v>0</v>
      </c>
      <c r="G76" s="561">
        <f t="shared" si="3"/>
        <v>0</v>
      </c>
      <c r="H76" s="562">
        <f t="shared" si="3"/>
        <v>0</v>
      </c>
    </row>
    <row r="77" spans="1:9" x14ac:dyDescent="0.25">
      <c r="A77" s="33">
        <f t="shared" si="2"/>
        <v>72</v>
      </c>
      <c r="B77" s="280" t="s">
        <v>179</v>
      </c>
      <c r="C77" s="53">
        <v>1547.57</v>
      </c>
      <c r="D77" s="53">
        <v>213.08</v>
      </c>
      <c r="E77" s="53">
        <v>0</v>
      </c>
      <c r="F77" s="53">
        <v>1875.09</v>
      </c>
      <c r="G77" s="561">
        <f t="shared" si="3"/>
        <v>-1547.57</v>
      </c>
      <c r="H77" s="562">
        <f t="shared" si="3"/>
        <v>1662.01</v>
      </c>
    </row>
    <row r="78" spans="1:9" x14ac:dyDescent="0.25">
      <c r="A78" s="33">
        <f t="shared" si="2"/>
        <v>73</v>
      </c>
      <c r="B78" s="280" t="s">
        <v>299</v>
      </c>
      <c r="C78" s="53">
        <v>17417.75</v>
      </c>
      <c r="D78" s="53">
        <v>0</v>
      </c>
      <c r="E78" s="53">
        <v>18475.900000000001</v>
      </c>
      <c r="F78" s="53">
        <v>104</v>
      </c>
      <c r="G78" s="561">
        <f t="shared" si="3"/>
        <v>1058.1500000000015</v>
      </c>
      <c r="H78" s="562">
        <f t="shared" si="3"/>
        <v>104</v>
      </c>
    </row>
    <row r="79" spans="1:9" x14ac:dyDescent="0.25">
      <c r="A79" s="33">
        <f t="shared" si="2"/>
        <v>74</v>
      </c>
      <c r="B79" s="280" t="s">
        <v>1154</v>
      </c>
      <c r="C79" s="62">
        <f>C80+C81</f>
        <v>750094.07</v>
      </c>
      <c r="D79" s="62">
        <f>D80+D81</f>
        <v>84.15</v>
      </c>
      <c r="E79" s="62">
        <f>E80+E81</f>
        <v>661877.25</v>
      </c>
      <c r="F79" s="62">
        <f>F80+F81</f>
        <v>3115.55</v>
      </c>
      <c r="G79" s="62">
        <f t="shared" si="3"/>
        <v>-88216.819999999949</v>
      </c>
      <c r="H79" s="539">
        <f t="shared" si="3"/>
        <v>3031.4</v>
      </c>
    </row>
    <row r="80" spans="1:9" ht="16.5" customHeight="1" x14ac:dyDescent="0.25">
      <c r="A80" s="33">
        <f t="shared" si="2"/>
        <v>75</v>
      </c>
      <c r="B80" s="280" t="s">
        <v>915</v>
      </c>
      <c r="C80" s="564">
        <v>4106</v>
      </c>
      <c r="D80" s="564">
        <v>0</v>
      </c>
      <c r="E80" s="564">
        <v>1169.83</v>
      </c>
      <c r="F80" s="564">
        <v>73.69</v>
      </c>
      <c r="G80" s="561">
        <f t="shared" si="3"/>
        <v>-2936.17</v>
      </c>
      <c r="H80" s="562">
        <f t="shared" si="3"/>
        <v>73.69</v>
      </c>
      <c r="I80" s="423"/>
    </row>
    <row r="81" spans="1:13" x14ac:dyDescent="0.25">
      <c r="A81" s="33">
        <f t="shared" si="2"/>
        <v>76</v>
      </c>
      <c r="B81" s="280" t="s">
        <v>15</v>
      </c>
      <c r="C81" s="62">
        <f>SUM(C82:C89)</f>
        <v>745988.07</v>
      </c>
      <c r="D81" s="62">
        <f>SUM(D82:D89)</f>
        <v>84.15</v>
      </c>
      <c r="E81" s="62">
        <f>SUM(E82:E89)</f>
        <v>660707.42000000004</v>
      </c>
      <c r="F81" s="62">
        <f>SUM(F82:F89)</f>
        <v>3041.86</v>
      </c>
      <c r="G81" s="62">
        <f t="shared" si="3"/>
        <v>-85280.649999999907</v>
      </c>
      <c r="H81" s="539">
        <f t="shared" si="3"/>
        <v>2957.71</v>
      </c>
    </row>
    <row r="82" spans="1:13" ht="16.5" customHeight="1" x14ac:dyDescent="0.25">
      <c r="A82" s="33">
        <f t="shared" si="2"/>
        <v>77</v>
      </c>
      <c r="B82" s="278" t="s">
        <v>773</v>
      </c>
      <c r="C82" s="53">
        <v>385182</v>
      </c>
      <c r="D82" s="53">
        <v>0</v>
      </c>
      <c r="E82" s="53">
        <v>392512</v>
      </c>
      <c r="F82" s="53">
        <v>0</v>
      </c>
      <c r="G82" s="561">
        <f t="shared" si="3"/>
        <v>7330</v>
      </c>
      <c r="H82" s="562">
        <f t="shared" si="3"/>
        <v>0</v>
      </c>
    </row>
    <row r="83" spans="1:13" x14ac:dyDescent="0.25">
      <c r="A83" s="33">
        <f t="shared" si="2"/>
        <v>78</v>
      </c>
      <c r="B83" s="278" t="s">
        <v>132</v>
      </c>
      <c r="C83" s="53">
        <v>1416.75</v>
      </c>
      <c r="D83" s="53">
        <v>84.15</v>
      </c>
      <c r="E83" s="53">
        <v>2046.33</v>
      </c>
      <c r="F83" s="53">
        <v>110</v>
      </c>
      <c r="G83" s="561">
        <f t="shared" si="3"/>
        <v>629.57999999999993</v>
      </c>
      <c r="H83" s="562">
        <f t="shared" si="3"/>
        <v>25.849999999999994</v>
      </c>
    </row>
    <row r="84" spans="1:13" x14ac:dyDescent="0.25">
      <c r="A84" s="33">
        <f t="shared" si="2"/>
        <v>79</v>
      </c>
      <c r="B84" s="278" t="s">
        <v>133</v>
      </c>
      <c r="C84" s="53">
        <v>0</v>
      </c>
      <c r="D84" s="53">
        <v>0</v>
      </c>
      <c r="E84" s="53">
        <v>0</v>
      </c>
      <c r="F84" s="53">
        <v>0</v>
      </c>
      <c r="G84" s="561">
        <f t="shared" si="3"/>
        <v>0</v>
      </c>
      <c r="H84" s="562">
        <f t="shared" si="3"/>
        <v>0</v>
      </c>
    </row>
    <row r="85" spans="1:13" ht="31.5" x14ac:dyDescent="0.25">
      <c r="A85" s="33">
        <f t="shared" si="2"/>
        <v>80</v>
      </c>
      <c r="B85" s="278" t="s">
        <v>843</v>
      </c>
      <c r="C85" s="53">
        <v>25252.91</v>
      </c>
      <c r="D85" s="53">
        <v>0</v>
      </c>
      <c r="E85" s="53">
        <v>29116.05</v>
      </c>
      <c r="F85" s="53">
        <v>121.86</v>
      </c>
      <c r="G85" s="561">
        <f t="shared" si="3"/>
        <v>3863.1399999999994</v>
      </c>
      <c r="H85" s="562">
        <f t="shared" si="3"/>
        <v>121.86</v>
      </c>
      <c r="I85" s="362"/>
      <c r="J85" s="361"/>
      <c r="K85" s="361"/>
      <c r="L85" s="361"/>
      <c r="M85" s="361"/>
    </row>
    <row r="86" spans="1:13" x14ac:dyDescent="0.25">
      <c r="A86" s="33">
        <f t="shared" si="2"/>
        <v>81</v>
      </c>
      <c r="B86" s="278" t="s">
        <v>921</v>
      </c>
      <c r="C86" s="53">
        <v>54480</v>
      </c>
      <c r="D86" s="53">
        <v>0</v>
      </c>
      <c r="E86" s="53">
        <v>68295</v>
      </c>
      <c r="F86" s="53">
        <v>0</v>
      </c>
      <c r="G86" s="561">
        <f t="shared" si="3"/>
        <v>13815</v>
      </c>
      <c r="H86" s="562">
        <f t="shared" si="3"/>
        <v>0</v>
      </c>
      <c r="I86" s="186"/>
      <c r="J86" s="186"/>
    </row>
    <row r="87" spans="1:13" x14ac:dyDescent="0.25">
      <c r="A87" s="33" t="s">
        <v>919</v>
      </c>
      <c r="B87" s="278" t="s">
        <v>918</v>
      </c>
      <c r="C87" s="53">
        <v>0</v>
      </c>
      <c r="D87" s="53">
        <v>0</v>
      </c>
      <c r="E87" s="53">
        <v>0</v>
      </c>
      <c r="F87" s="53">
        <v>0</v>
      </c>
      <c r="G87" s="561">
        <f t="shared" ref="G87" si="4">E87-C87</f>
        <v>0</v>
      </c>
      <c r="H87" s="562">
        <f t="shared" ref="H87" si="5">F87-D87</f>
        <v>0</v>
      </c>
      <c r="I87" s="186"/>
      <c r="J87" s="186"/>
    </row>
    <row r="88" spans="1:13" x14ac:dyDescent="0.25">
      <c r="A88" s="33">
        <f>A86+1</f>
        <v>82</v>
      </c>
      <c r="B88" s="278" t="s">
        <v>923</v>
      </c>
      <c r="C88" s="53">
        <v>22343.200000000001</v>
      </c>
      <c r="D88" s="53">
        <v>0</v>
      </c>
      <c r="E88" s="53">
        <v>28690</v>
      </c>
      <c r="F88" s="53">
        <v>0</v>
      </c>
      <c r="G88" s="561">
        <f t="shared" si="3"/>
        <v>6346.7999999999993</v>
      </c>
      <c r="H88" s="562">
        <f t="shared" si="3"/>
        <v>0</v>
      </c>
      <c r="I88" s="186"/>
    </row>
    <row r="89" spans="1:13" x14ac:dyDescent="0.25">
      <c r="A89" s="33">
        <f t="shared" si="2"/>
        <v>83</v>
      </c>
      <c r="B89" s="278" t="s">
        <v>922</v>
      </c>
      <c r="C89" s="53">
        <v>257313.21</v>
      </c>
      <c r="D89" s="53">
        <v>0</v>
      </c>
      <c r="E89" s="53">
        <v>140048.04</v>
      </c>
      <c r="F89" s="53">
        <v>2810</v>
      </c>
      <c r="G89" s="561">
        <f t="shared" si="3"/>
        <v>-117265.16999999998</v>
      </c>
      <c r="H89" s="562">
        <f t="shared" si="3"/>
        <v>2810</v>
      </c>
      <c r="I89" s="186"/>
    </row>
    <row r="90" spans="1:13" ht="31.5" x14ac:dyDescent="0.25">
      <c r="A90" s="33">
        <f t="shared" si="2"/>
        <v>84</v>
      </c>
      <c r="B90" s="280" t="s">
        <v>1155</v>
      </c>
      <c r="C90" s="62">
        <f>SUM(C91:C99)</f>
        <v>1875036.35</v>
      </c>
      <c r="D90" s="62">
        <f>SUM(D91:D99)</f>
        <v>475</v>
      </c>
      <c r="E90" s="62">
        <f>SUM(E91:E99)</f>
        <v>1931990.15</v>
      </c>
      <c r="F90" s="62">
        <f>SUM(F91:F99)</f>
        <v>5175</v>
      </c>
      <c r="G90" s="62">
        <f t="shared" si="3"/>
        <v>56953.799999999814</v>
      </c>
      <c r="H90" s="539">
        <f t="shared" si="3"/>
        <v>4700</v>
      </c>
      <c r="I90" s="186"/>
    </row>
    <row r="91" spans="1:13" ht="31.5" customHeight="1" x14ac:dyDescent="0.25">
      <c r="A91" s="33">
        <f t="shared" si="2"/>
        <v>85</v>
      </c>
      <c r="B91" s="278" t="s">
        <v>808</v>
      </c>
      <c r="C91" s="53">
        <v>441185.96</v>
      </c>
      <c r="D91" s="53">
        <v>0</v>
      </c>
      <c r="E91" s="53">
        <v>459574.96</v>
      </c>
      <c r="F91" s="53">
        <v>0</v>
      </c>
      <c r="G91" s="561">
        <f t="shared" si="3"/>
        <v>18389</v>
      </c>
      <c r="H91" s="562">
        <f t="shared" si="3"/>
        <v>0</v>
      </c>
      <c r="I91" s="186"/>
    </row>
    <row r="92" spans="1:13" ht="31.5" x14ac:dyDescent="0.25">
      <c r="A92" s="33">
        <f t="shared" si="2"/>
        <v>86</v>
      </c>
      <c r="B92" s="285" t="s">
        <v>961</v>
      </c>
      <c r="C92" s="53">
        <v>244284.39</v>
      </c>
      <c r="D92" s="53">
        <v>475</v>
      </c>
      <c r="E92" s="53">
        <v>263734.32</v>
      </c>
      <c r="F92" s="53">
        <v>475</v>
      </c>
      <c r="G92" s="561">
        <f t="shared" si="3"/>
        <v>19449.929999999993</v>
      </c>
      <c r="H92" s="562">
        <f t="shared" si="3"/>
        <v>0</v>
      </c>
      <c r="I92" s="359" t="s">
        <v>1307</v>
      </c>
    </row>
    <row r="93" spans="1:13" ht="31.5" x14ac:dyDescent="0.25">
      <c r="A93" s="33" t="s">
        <v>706</v>
      </c>
      <c r="B93" s="285" t="s">
        <v>962</v>
      </c>
      <c r="C93" s="53">
        <v>587077</v>
      </c>
      <c r="D93" s="53">
        <v>0</v>
      </c>
      <c r="E93" s="53">
        <v>582532.47</v>
      </c>
      <c r="F93" s="53">
        <v>0</v>
      </c>
      <c r="G93" s="561">
        <f>E93-C93</f>
        <v>-4544.5300000000279</v>
      </c>
      <c r="H93" s="562">
        <f>F93-D93</f>
        <v>0</v>
      </c>
    </row>
    <row r="94" spans="1:13" ht="15.75" customHeight="1" x14ac:dyDescent="0.25">
      <c r="A94" s="33">
        <f>A92+1</f>
        <v>87</v>
      </c>
      <c r="B94" s="278" t="s">
        <v>916</v>
      </c>
      <c r="C94" s="53">
        <v>0</v>
      </c>
      <c r="D94" s="53">
        <v>0</v>
      </c>
      <c r="E94" s="53">
        <v>0</v>
      </c>
      <c r="F94" s="53">
        <v>4700</v>
      </c>
      <c r="G94" s="561">
        <f t="shared" si="3"/>
        <v>0</v>
      </c>
      <c r="H94" s="562">
        <f t="shared" si="3"/>
        <v>4700</v>
      </c>
    </row>
    <row r="95" spans="1:13" x14ac:dyDescent="0.25">
      <c r="A95" s="33">
        <f t="shared" si="2"/>
        <v>88</v>
      </c>
      <c r="B95" s="278" t="s">
        <v>161</v>
      </c>
      <c r="C95" s="53">
        <v>0</v>
      </c>
      <c r="D95" s="53">
        <v>0</v>
      </c>
      <c r="E95" s="53">
        <v>0</v>
      </c>
      <c r="F95" s="53">
        <v>0</v>
      </c>
      <c r="G95" s="561">
        <f t="shared" si="3"/>
        <v>0</v>
      </c>
      <c r="H95" s="562">
        <f t="shared" si="3"/>
        <v>0</v>
      </c>
    </row>
    <row r="96" spans="1:13" x14ac:dyDescent="0.25">
      <c r="A96" s="33">
        <f t="shared" si="2"/>
        <v>89</v>
      </c>
      <c r="B96" s="278" t="s">
        <v>162</v>
      </c>
      <c r="C96" s="53">
        <v>602489</v>
      </c>
      <c r="D96" s="53">
        <v>0</v>
      </c>
      <c r="E96" s="53">
        <v>626148.4</v>
      </c>
      <c r="F96" s="53">
        <v>0</v>
      </c>
      <c r="G96" s="561">
        <f t="shared" si="3"/>
        <v>23659.400000000023</v>
      </c>
      <c r="H96" s="562">
        <f t="shared" si="3"/>
        <v>0</v>
      </c>
    </row>
    <row r="97" spans="1:9" ht="31.5" x14ac:dyDescent="0.25">
      <c r="A97" s="33">
        <f t="shared" si="2"/>
        <v>90</v>
      </c>
      <c r="B97" s="363" t="s">
        <v>920</v>
      </c>
      <c r="C97" s="53">
        <v>0</v>
      </c>
      <c r="D97" s="53">
        <v>0</v>
      </c>
      <c r="E97" s="53">
        <v>0</v>
      </c>
      <c r="F97" s="53">
        <v>0</v>
      </c>
      <c r="G97" s="561">
        <f t="shared" si="3"/>
        <v>0</v>
      </c>
      <c r="H97" s="562">
        <f t="shared" si="3"/>
        <v>0</v>
      </c>
      <c r="I97" s="360"/>
    </row>
    <row r="98" spans="1:9" ht="32.25" customHeight="1" x14ac:dyDescent="0.25">
      <c r="A98" s="33">
        <f t="shared" si="2"/>
        <v>91</v>
      </c>
      <c r="B98" s="283" t="s">
        <v>856</v>
      </c>
      <c r="C98" s="53">
        <v>0</v>
      </c>
      <c r="D98" s="53">
        <v>0</v>
      </c>
      <c r="E98" s="53">
        <v>0</v>
      </c>
      <c r="F98" s="53">
        <v>0</v>
      </c>
      <c r="G98" s="561">
        <f t="shared" ref="G98" si="6">E98-C98</f>
        <v>0</v>
      </c>
      <c r="H98" s="562">
        <f t="shared" ref="H98" si="7">F98-D98</f>
        <v>0</v>
      </c>
    </row>
    <row r="99" spans="1:9" ht="16.5" customHeight="1" x14ac:dyDescent="0.25">
      <c r="A99" s="33">
        <f>A98+1</f>
        <v>92</v>
      </c>
      <c r="B99" s="278" t="s">
        <v>850</v>
      </c>
      <c r="C99" s="53">
        <v>0</v>
      </c>
      <c r="D99" s="53">
        <v>0</v>
      </c>
      <c r="E99" s="53">
        <v>0</v>
      </c>
      <c r="F99" s="53">
        <v>0</v>
      </c>
      <c r="G99" s="561">
        <f t="shared" si="3"/>
        <v>0</v>
      </c>
      <c r="H99" s="562">
        <f t="shared" si="3"/>
        <v>0</v>
      </c>
    </row>
    <row r="100" spans="1:9" ht="16.5" customHeight="1" x14ac:dyDescent="0.25">
      <c r="A100" s="33">
        <f t="shared" si="2"/>
        <v>93</v>
      </c>
      <c r="B100" s="280" t="s">
        <v>977</v>
      </c>
      <c r="C100" s="53">
        <v>0</v>
      </c>
      <c r="D100" s="53">
        <v>0</v>
      </c>
      <c r="E100" s="53">
        <v>0</v>
      </c>
      <c r="F100" s="53">
        <v>0</v>
      </c>
      <c r="G100" s="561">
        <f t="shared" si="3"/>
        <v>0</v>
      </c>
      <c r="H100" s="562">
        <f t="shared" si="3"/>
        <v>0</v>
      </c>
    </row>
    <row r="101" spans="1:9" x14ac:dyDescent="0.25">
      <c r="A101" s="33">
        <f>A100+1</f>
        <v>94</v>
      </c>
      <c r="B101" s="280" t="s">
        <v>978</v>
      </c>
      <c r="C101" s="53">
        <v>2.34</v>
      </c>
      <c r="D101" s="53">
        <v>7230.1</v>
      </c>
      <c r="E101" s="53">
        <v>3.23</v>
      </c>
      <c r="F101" s="53">
        <v>7838.96</v>
      </c>
      <c r="G101" s="561">
        <f t="shared" si="3"/>
        <v>0.89000000000000012</v>
      </c>
      <c r="H101" s="562">
        <f t="shared" si="3"/>
        <v>608.85999999999967</v>
      </c>
    </row>
    <row r="102" spans="1:9" ht="34.5" customHeight="1" thickBot="1" x14ac:dyDescent="0.3">
      <c r="A102" s="34">
        <f t="shared" si="2"/>
        <v>95</v>
      </c>
      <c r="B102" s="489" t="s">
        <v>1166</v>
      </c>
      <c r="C102" s="529">
        <f>C6+C19+C27+C32+C40+C43+C44+C60+C66+C67+C68+C75+C76+C77+C78+C79+C90+C100+C101</f>
        <v>15554322.639999999</v>
      </c>
      <c r="D102" s="529">
        <f t="shared" ref="D102:F102" si="8">D6+D19+D27+D32+D40+D43+D44+D60+D66+D67+D68+D75+D76+D77+D78+D79+D90+D100+D101</f>
        <v>184764.85999999996</v>
      </c>
      <c r="E102" s="529">
        <f t="shared" si="8"/>
        <v>16441764.390000001</v>
      </c>
      <c r="F102" s="529">
        <f t="shared" si="8"/>
        <v>207359.83999999997</v>
      </c>
      <c r="G102" s="529">
        <f>E102-C102</f>
        <v>887441.75000000186</v>
      </c>
      <c r="H102" s="545">
        <f>F102-D102</f>
        <v>22594.98000000001</v>
      </c>
      <c r="I102" s="404"/>
    </row>
    <row r="103" spans="1:9" x14ac:dyDescent="0.25">
      <c r="A103" s="4"/>
      <c r="B103" s="490"/>
      <c r="D103" s="350">
        <f>C102+D102-C101-D101</f>
        <v>15731855.059999999</v>
      </c>
      <c r="E103" s="351"/>
      <c r="F103" s="350">
        <f>E102+F102-E101-F101</f>
        <v>16641282.039999999</v>
      </c>
      <c r="I103" s="349" t="s">
        <v>899</v>
      </c>
    </row>
    <row r="104" spans="1:9" x14ac:dyDescent="0.25">
      <c r="B104" s="490"/>
    </row>
    <row r="105" spans="1:9" ht="31.5" x14ac:dyDescent="0.25">
      <c r="A105" s="279" t="s">
        <v>809</v>
      </c>
      <c r="B105" s="491" t="s">
        <v>979</v>
      </c>
    </row>
    <row r="106" spans="1:9" x14ac:dyDescent="0.25">
      <c r="A106" s="514" t="s">
        <v>1301</v>
      </c>
    </row>
    <row r="107" spans="1:9" x14ac:dyDescent="0.25">
      <c r="A107" s="514" t="s">
        <v>1306</v>
      </c>
    </row>
    <row r="973" spans="6:6" x14ac:dyDescent="0.25">
      <c r="F973" s="1" t="s">
        <v>383</v>
      </c>
    </row>
    <row r="992" spans="4:4" x14ac:dyDescent="0.25">
      <c r="D992" s="1" t="s">
        <v>382</v>
      </c>
    </row>
  </sheetData>
  <mergeCells count="8">
    <mergeCell ref="J58:L58"/>
    <mergeCell ref="A1:H1"/>
    <mergeCell ref="A2:H2"/>
    <mergeCell ref="A3:A4"/>
    <mergeCell ref="B3:B4"/>
    <mergeCell ref="C3:D3"/>
    <mergeCell ref="E3:F3"/>
    <mergeCell ref="G3:H3"/>
  </mergeCells>
  <printOptions gridLines="1"/>
  <pageMargins left="0.74803149606299213" right="0.62992125984251968" top="0.62992125984251968" bottom="0.39370078740157483" header="0.39370078740157483" footer="0.23622047244094491"/>
  <pageSetup paperSize="9" scale="70" fitToWidth="3" fitToHeight="3" orientation="landscape" r:id="rId1"/>
  <headerFooter alignWithMargins="0">
    <oddFooter xml:space="preserve">&amp;C &amp;P z &amp;N  </oddFooter>
  </headerFooter>
  <rowBreaks count="2" manualBreakCount="2">
    <brk id="39" max="7" man="1"/>
    <brk id="78"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árok10">
    <tabColor indexed="42"/>
    <pageSetUpPr fitToPage="1"/>
  </sheetPr>
  <dimension ref="A1:O38"/>
  <sheetViews>
    <sheetView zoomScale="90" zoomScaleNormal="90" workbookViewId="0">
      <pane xSplit="2" ySplit="6" topLeftCell="C10" activePane="bottomRight" state="frozen"/>
      <selection pane="topRight" activeCell="C1" sqref="C1"/>
      <selection pane="bottomLeft" activeCell="A7" sqref="A7"/>
      <selection pane="bottomRight" activeCell="N21" sqref="N21"/>
    </sheetView>
  </sheetViews>
  <sheetFormatPr defaultRowHeight="15.75" x14ac:dyDescent="0.2"/>
  <cols>
    <col min="1" max="1" width="5.5703125" style="24" customWidth="1"/>
    <col min="2" max="2" width="65.42578125" style="50" customWidth="1"/>
    <col min="3" max="3" width="14.7109375" style="19" customWidth="1"/>
    <col min="4" max="4" width="14" style="19" customWidth="1"/>
    <col min="5" max="5" width="15.85546875" style="19" customWidth="1"/>
    <col min="6" max="6" width="15.7109375" style="19" customWidth="1"/>
    <col min="7" max="7" width="19.140625" style="19" customWidth="1"/>
    <col min="8" max="8" width="18.7109375" style="19" customWidth="1"/>
    <col min="9" max="9" width="16.28515625" style="19" customWidth="1"/>
    <col min="10" max="10" width="17.7109375" style="19" bestFit="1" customWidth="1"/>
    <col min="11" max="11" width="13.28515625" style="19" customWidth="1"/>
    <col min="12" max="13" width="9.85546875" style="19" customWidth="1"/>
    <col min="14" max="14" width="9.140625" style="19" customWidth="1"/>
    <col min="15" max="16384" width="9.140625" style="19"/>
  </cols>
  <sheetData>
    <row r="1" spans="1:15" ht="35.1" customHeight="1" thickBot="1" x14ac:dyDescent="0.25">
      <c r="A1" s="726" t="s">
        <v>1110</v>
      </c>
      <c r="B1" s="727"/>
      <c r="C1" s="727"/>
      <c r="D1" s="727"/>
      <c r="E1" s="727"/>
      <c r="F1" s="727"/>
      <c r="G1" s="727"/>
      <c r="H1" s="727"/>
      <c r="I1" s="727"/>
      <c r="J1" s="727"/>
      <c r="K1" s="727"/>
    </row>
    <row r="2" spans="1:15" ht="35.450000000000003" customHeight="1" thickBot="1" x14ac:dyDescent="0.25">
      <c r="A2" s="713" t="s">
        <v>1216</v>
      </c>
      <c r="B2" s="714"/>
      <c r="C2" s="714"/>
      <c r="D2" s="714"/>
      <c r="E2" s="714"/>
      <c r="F2" s="714"/>
      <c r="G2" s="714"/>
      <c r="H2" s="714"/>
      <c r="I2" s="714"/>
      <c r="J2" s="714"/>
      <c r="K2" s="715"/>
      <c r="L2" s="435"/>
      <c r="M2" s="435"/>
      <c r="N2" s="435"/>
    </row>
    <row r="3" spans="1:15" ht="42.75" customHeight="1" x14ac:dyDescent="0.2">
      <c r="A3" s="743" t="s">
        <v>205</v>
      </c>
      <c r="B3" s="705" t="s">
        <v>233</v>
      </c>
      <c r="C3" s="732" t="s">
        <v>1111</v>
      </c>
      <c r="D3" s="732"/>
      <c r="E3" s="732"/>
      <c r="F3" s="732"/>
      <c r="G3" s="732" t="s">
        <v>743</v>
      </c>
      <c r="H3" s="733" t="s">
        <v>303</v>
      </c>
      <c r="I3" s="732" t="s">
        <v>745</v>
      </c>
      <c r="J3" s="728" t="s">
        <v>746</v>
      </c>
      <c r="K3" s="735" t="s">
        <v>844</v>
      </c>
      <c r="L3" s="717" t="s">
        <v>1005</v>
      </c>
      <c r="M3" s="720" t="s">
        <v>1153</v>
      </c>
      <c r="N3" s="723" t="s">
        <v>1006</v>
      </c>
      <c r="O3" s="485"/>
    </row>
    <row r="4" spans="1:15" ht="34.5" customHeight="1" x14ac:dyDescent="0.2">
      <c r="A4" s="744"/>
      <c r="B4" s="742"/>
      <c r="C4" s="738" t="s">
        <v>231</v>
      </c>
      <c r="D4" s="14" t="s">
        <v>303</v>
      </c>
      <c r="E4" s="738" t="s">
        <v>232</v>
      </c>
      <c r="F4" s="738" t="s">
        <v>183</v>
      </c>
      <c r="G4" s="738"/>
      <c r="H4" s="734"/>
      <c r="I4" s="738"/>
      <c r="J4" s="729"/>
      <c r="K4" s="735"/>
      <c r="L4" s="718"/>
      <c r="M4" s="721"/>
      <c r="N4" s="724"/>
      <c r="O4" s="485"/>
    </row>
    <row r="5" spans="1:15" s="75" customFormat="1" ht="63.75" thickBot="1" x14ac:dyDescent="0.25">
      <c r="A5" s="744"/>
      <c r="B5" s="742"/>
      <c r="C5" s="738"/>
      <c r="D5" s="14" t="s">
        <v>694</v>
      </c>
      <c r="E5" s="738"/>
      <c r="F5" s="738"/>
      <c r="G5" s="738"/>
      <c r="H5" s="14" t="s">
        <v>744</v>
      </c>
      <c r="I5" s="738"/>
      <c r="J5" s="729"/>
      <c r="K5" s="736"/>
      <c r="L5" s="719"/>
      <c r="M5" s="722"/>
      <c r="N5" s="725"/>
      <c r="O5" s="487"/>
    </row>
    <row r="6" spans="1:15" s="76" customFormat="1" ht="18" customHeight="1" thickBot="1" x14ac:dyDescent="0.25">
      <c r="A6" s="135"/>
      <c r="B6" s="64"/>
      <c r="C6" s="16" t="s">
        <v>286</v>
      </c>
      <c r="D6" s="16" t="s">
        <v>287</v>
      </c>
      <c r="E6" s="16" t="s">
        <v>288</v>
      </c>
      <c r="F6" s="16" t="s">
        <v>184</v>
      </c>
      <c r="G6" s="16" t="s">
        <v>289</v>
      </c>
      <c r="H6" s="16" t="s">
        <v>290</v>
      </c>
      <c r="I6" s="16" t="s">
        <v>291</v>
      </c>
      <c r="J6" s="297" t="s">
        <v>185</v>
      </c>
      <c r="K6" s="345" t="s">
        <v>845</v>
      </c>
    </row>
    <row r="7" spans="1:15" s="22" customFormat="1" x14ac:dyDescent="0.2">
      <c r="A7" s="31">
        <v>1</v>
      </c>
      <c r="B7" s="46" t="s">
        <v>282</v>
      </c>
      <c r="C7" s="520">
        <f>SUM(C8:C12)</f>
        <v>281.10000000000002</v>
      </c>
      <c r="D7" s="520">
        <f>SUM(D8:D12)</f>
        <v>277.30000000000007</v>
      </c>
      <c r="E7" s="520">
        <f>SUM(E8:E12)</f>
        <v>4.2</v>
      </c>
      <c r="F7" s="520">
        <f t="shared" ref="F7:F13" si="0">C7+E7</f>
        <v>285.3</v>
      </c>
      <c r="G7" s="62">
        <f>SUM(G8:G12)</f>
        <v>5048383</v>
      </c>
      <c r="H7" s="62">
        <f>SUM(H8:H12)</f>
        <v>4884799</v>
      </c>
      <c r="I7" s="62">
        <f>SUM(I8:I12)</f>
        <v>186604</v>
      </c>
      <c r="J7" s="525">
        <f t="shared" ref="J7:J13" si="1">G7+I7</f>
        <v>5234987</v>
      </c>
      <c r="K7" s="566">
        <f>IF(F7=0,0,J7/F7/12)</f>
        <v>1529.0883864937493</v>
      </c>
      <c r="L7" s="427">
        <v>1107</v>
      </c>
      <c r="M7" s="428">
        <v>1299</v>
      </c>
      <c r="N7" s="429">
        <v>1625</v>
      </c>
    </row>
    <row r="8" spans="1:15" x14ac:dyDescent="0.2">
      <c r="A8" s="31">
        <v>2</v>
      </c>
      <c r="B8" s="27" t="s">
        <v>846</v>
      </c>
      <c r="C8" s="521">
        <v>44.8</v>
      </c>
      <c r="D8" s="521">
        <v>44.7</v>
      </c>
      <c r="E8" s="521">
        <v>0.3</v>
      </c>
      <c r="F8" s="520">
        <f t="shared" si="0"/>
        <v>45.099999999999994</v>
      </c>
      <c r="G8" s="526">
        <v>1073998</v>
      </c>
      <c r="H8" s="526">
        <v>1041675</v>
      </c>
      <c r="I8" s="526">
        <v>21573</v>
      </c>
      <c r="J8" s="525">
        <f t="shared" si="1"/>
        <v>1095571</v>
      </c>
      <c r="K8" s="566">
        <f t="shared" ref="K8:K30" si="2">IF(F8=0,0,J8/F8/12)</f>
        <v>2024.3366592756838</v>
      </c>
      <c r="L8" s="430">
        <v>1553</v>
      </c>
      <c r="M8" s="426">
        <v>1807</v>
      </c>
      <c r="N8" s="431">
        <v>2165</v>
      </c>
    </row>
    <row r="9" spans="1:15" x14ac:dyDescent="0.2">
      <c r="A9" s="31">
        <v>3</v>
      </c>
      <c r="B9" s="27" t="s">
        <v>234</v>
      </c>
      <c r="C9" s="521">
        <v>85.5</v>
      </c>
      <c r="D9" s="521">
        <v>85.1</v>
      </c>
      <c r="E9" s="521">
        <v>1.4</v>
      </c>
      <c r="F9" s="520">
        <f t="shared" si="0"/>
        <v>86.9</v>
      </c>
      <c r="G9" s="526">
        <v>1776774</v>
      </c>
      <c r="H9" s="526">
        <v>1713217</v>
      </c>
      <c r="I9" s="526">
        <v>73088</v>
      </c>
      <c r="J9" s="525">
        <f t="shared" si="1"/>
        <v>1849862</v>
      </c>
      <c r="K9" s="566">
        <f t="shared" si="2"/>
        <v>1773.9374760260835</v>
      </c>
      <c r="L9" s="430">
        <v>1376</v>
      </c>
      <c r="M9" s="426">
        <v>1550</v>
      </c>
      <c r="N9" s="431">
        <v>1937</v>
      </c>
    </row>
    <row r="10" spans="1:15" x14ac:dyDescent="0.2">
      <c r="A10" s="31">
        <v>4</v>
      </c>
      <c r="B10" s="27" t="s">
        <v>235</v>
      </c>
      <c r="C10" s="521">
        <v>148.69999999999999</v>
      </c>
      <c r="D10" s="521">
        <v>145.4</v>
      </c>
      <c r="E10" s="521">
        <v>2.5</v>
      </c>
      <c r="F10" s="520">
        <f t="shared" si="0"/>
        <v>151.19999999999999</v>
      </c>
      <c r="G10" s="526">
        <v>2172132</v>
      </c>
      <c r="H10" s="526">
        <v>2104428</v>
      </c>
      <c r="I10" s="526">
        <v>91543</v>
      </c>
      <c r="J10" s="525">
        <f t="shared" si="1"/>
        <v>2263675</v>
      </c>
      <c r="K10" s="566">
        <f t="shared" si="2"/>
        <v>1247.6162918871253</v>
      </c>
      <c r="L10" s="430">
        <v>1052</v>
      </c>
      <c r="M10" s="426">
        <v>1167</v>
      </c>
      <c r="N10" s="431">
        <v>1293</v>
      </c>
    </row>
    <row r="11" spans="1:15" x14ac:dyDescent="0.2">
      <c r="A11" s="31">
        <v>5</v>
      </c>
      <c r="B11" s="27" t="s">
        <v>236</v>
      </c>
      <c r="C11" s="521">
        <v>1.6</v>
      </c>
      <c r="D11" s="521">
        <v>1.6</v>
      </c>
      <c r="E11" s="521">
        <v>0</v>
      </c>
      <c r="F11" s="520">
        <f t="shared" si="0"/>
        <v>1.6</v>
      </c>
      <c r="G11" s="526">
        <v>18939</v>
      </c>
      <c r="H11" s="526">
        <v>18939</v>
      </c>
      <c r="I11" s="526">
        <v>400</v>
      </c>
      <c r="J11" s="525">
        <f t="shared" si="1"/>
        <v>19339</v>
      </c>
      <c r="K11" s="566">
        <f t="shared" si="2"/>
        <v>1007.2395833333334</v>
      </c>
      <c r="L11" s="430">
        <v>883</v>
      </c>
      <c r="M11" s="426">
        <v>945</v>
      </c>
      <c r="N11" s="431">
        <v>1066</v>
      </c>
    </row>
    <row r="12" spans="1:15" x14ac:dyDescent="0.2">
      <c r="A12" s="31">
        <v>6</v>
      </c>
      <c r="B12" s="27" t="s">
        <v>237</v>
      </c>
      <c r="C12" s="521">
        <v>0.5</v>
      </c>
      <c r="D12" s="521">
        <v>0.5</v>
      </c>
      <c r="E12" s="521">
        <v>0</v>
      </c>
      <c r="F12" s="520">
        <f t="shared" si="0"/>
        <v>0.5</v>
      </c>
      <c r="G12" s="526">
        <v>6540</v>
      </c>
      <c r="H12" s="526">
        <v>6540</v>
      </c>
      <c r="I12" s="526">
        <v>0</v>
      </c>
      <c r="J12" s="525">
        <f t="shared" si="1"/>
        <v>6540</v>
      </c>
      <c r="K12" s="566">
        <f t="shared" si="2"/>
        <v>1090</v>
      </c>
      <c r="L12" s="430">
        <v>1099</v>
      </c>
      <c r="M12" s="426">
        <v>1099</v>
      </c>
      <c r="N12" s="431">
        <v>1099</v>
      </c>
    </row>
    <row r="13" spans="1:15" x14ac:dyDescent="0.2">
      <c r="A13" s="31">
        <v>7</v>
      </c>
      <c r="B13" s="46" t="s">
        <v>64</v>
      </c>
      <c r="C13" s="521">
        <v>32.799999999999997</v>
      </c>
      <c r="D13" s="521">
        <v>32.799999999999997</v>
      </c>
      <c r="E13" s="521">
        <v>0.1</v>
      </c>
      <c r="F13" s="520">
        <f t="shared" si="0"/>
        <v>32.9</v>
      </c>
      <c r="G13" s="526">
        <v>400138</v>
      </c>
      <c r="H13" s="526">
        <v>399339</v>
      </c>
      <c r="I13" s="526">
        <v>10062</v>
      </c>
      <c r="J13" s="525">
        <f t="shared" si="1"/>
        <v>410200</v>
      </c>
      <c r="K13" s="566">
        <f t="shared" si="2"/>
        <v>1039.0070921985816</v>
      </c>
      <c r="L13" s="430">
        <v>798</v>
      </c>
      <c r="M13" s="426">
        <v>914</v>
      </c>
      <c r="N13" s="431">
        <v>1292</v>
      </c>
    </row>
    <row r="14" spans="1:15" x14ac:dyDescent="0.2">
      <c r="A14" s="31"/>
      <c r="B14" s="27" t="s">
        <v>303</v>
      </c>
      <c r="C14" s="522"/>
      <c r="D14" s="522"/>
      <c r="E14" s="522"/>
      <c r="F14" s="523"/>
      <c r="G14" s="527"/>
      <c r="H14" s="527"/>
      <c r="I14" s="527"/>
      <c r="J14" s="528"/>
      <c r="K14" s="566"/>
      <c r="L14" s="430"/>
      <c r="M14" s="426"/>
      <c r="N14" s="431"/>
    </row>
    <row r="15" spans="1:15" x14ac:dyDescent="0.2">
      <c r="A15" s="31">
        <v>8</v>
      </c>
      <c r="B15" s="27" t="s">
        <v>68</v>
      </c>
      <c r="C15" s="521">
        <v>13</v>
      </c>
      <c r="D15" s="521">
        <v>13</v>
      </c>
      <c r="E15" s="521">
        <v>0</v>
      </c>
      <c r="F15" s="520">
        <f t="shared" ref="F15:F22" si="3">C15+E15</f>
        <v>13</v>
      </c>
      <c r="G15" s="526">
        <v>191826</v>
      </c>
      <c r="H15" s="526">
        <v>191226</v>
      </c>
      <c r="I15" s="526">
        <v>7720</v>
      </c>
      <c r="J15" s="525">
        <f t="shared" ref="J15:J21" si="4">G15+I15</f>
        <v>199546</v>
      </c>
      <c r="K15" s="566">
        <f t="shared" si="2"/>
        <v>1279.1410256410256</v>
      </c>
      <c r="L15" s="430">
        <v>981</v>
      </c>
      <c r="M15" s="426">
        <v>1292</v>
      </c>
      <c r="N15" s="431">
        <v>1344</v>
      </c>
    </row>
    <row r="16" spans="1:15" x14ac:dyDescent="0.2">
      <c r="A16" s="31">
        <v>9</v>
      </c>
      <c r="B16" s="46" t="s">
        <v>283</v>
      </c>
      <c r="C16" s="520">
        <f>SUM(C17:C19)</f>
        <v>100.8</v>
      </c>
      <c r="D16" s="520">
        <f>SUM(D17:D19)</f>
        <v>100.8</v>
      </c>
      <c r="E16" s="520">
        <f>SUM(E17:E19)</f>
        <v>0.8</v>
      </c>
      <c r="F16" s="520">
        <f t="shared" si="3"/>
        <v>101.6</v>
      </c>
      <c r="G16" s="62">
        <f>SUM(G17:G19)</f>
        <v>1426928</v>
      </c>
      <c r="H16" s="62">
        <f>SUM(H17:H19)</f>
        <v>1416228</v>
      </c>
      <c r="I16" s="62">
        <f>SUM(I17:I19)</f>
        <v>77232</v>
      </c>
      <c r="J16" s="525">
        <f t="shared" si="4"/>
        <v>1504160</v>
      </c>
      <c r="K16" s="566">
        <f t="shared" si="2"/>
        <v>1233.727034120735</v>
      </c>
      <c r="L16" s="430">
        <v>898</v>
      </c>
      <c r="M16" s="426">
        <v>1049</v>
      </c>
      <c r="N16" s="431">
        <v>1257</v>
      </c>
    </row>
    <row r="17" spans="1:14" x14ac:dyDescent="0.2">
      <c r="A17" s="31">
        <v>10</v>
      </c>
      <c r="B17" s="27" t="s">
        <v>238</v>
      </c>
      <c r="C17" s="521">
        <v>41.3</v>
      </c>
      <c r="D17" s="521">
        <v>41.3</v>
      </c>
      <c r="E17" s="521">
        <v>0</v>
      </c>
      <c r="F17" s="520">
        <f t="shared" si="3"/>
        <v>41.3</v>
      </c>
      <c r="G17" s="526">
        <v>657249</v>
      </c>
      <c r="H17" s="526">
        <v>656449</v>
      </c>
      <c r="I17" s="526">
        <v>46653</v>
      </c>
      <c r="J17" s="525">
        <f t="shared" si="4"/>
        <v>703902</v>
      </c>
      <c r="K17" s="566">
        <f t="shared" si="2"/>
        <v>1420.3026634382568</v>
      </c>
      <c r="L17" s="430">
        <v>934</v>
      </c>
      <c r="M17" s="426">
        <v>1049</v>
      </c>
      <c r="N17" s="431">
        <v>1410</v>
      </c>
    </row>
    <row r="18" spans="1:14" x14ac:dyDescent="0.2">
      <c r="A18" s="31">
        <v>11</v>
      </c>
      <c r="B18" s="27" t="s">
        <v>186</v>
      </c>
      <c r="C18" s="521">
        <v>59.5</v>
      </c>
      <c r="D18" s="521">
        <v>59.5</v>
      </c>
      <c r="E18" s="521">
        <v>0.8</v>
      </c>
      <c r="F18" s="520">
        <f t="shared" si="3"/>
        <v>60.3</v>
      </c>
      <c r="G18" s="526">
        <v>769679</v>
      </c>
      <c r="H18" s="526">
        <v>759779</v>
      </c>
      <c r="I18" s="526">
        <v>30579</v>
      </c>
      <c r="J18" s="525">
        <f t="shared" si="4"/>
        <v>800258</v>
      </c>
      <c r="K18" s="566">
        <f t="shared" si="2"/>
        <v>1105.9397457158652</v>
      </c>
      <c r="L18" s="430">
        <v>885</v>
      </c>
      <c r="M18" s="426">
        <v>1048</v>
      </c>
      <c r="N18" s="431">
        <v>1216</v>
      </c>
    </row>
    <row r="19" spans="1:14" x14ac:dyDescent="0.2">
      <c r="A19" s="31">
        <v>12</v>
      </c>
      <c r="B19" s="27" t="s">
        <v>164</v>
      </c>
      <c r="C19" s="521">
        <v>0</v>
      </c>
      <c r="D19" s="521">
        <v>0</v>
      </c>
      <c r="E19" s="521">
        <v>0</v>
      </c>
      <c r="F19" s="520">
        <f t="shared" si="3"/>
        <v>0</v>
      </c>
      <c r="G19" s="526">
        <v>0</v>
      </c>
      <c r="H19" s="526">
        <v>0</v>
      </c>
      <c r="I19" s="526">
        <v>0</v>
      </c>
      <c r="J19" s="525">
        <f t="shared" si="4"/>
        <v>0</v>
      </c>
      <c r="K19" s="566">
        <f t="shared" si="2"/>
        <v>0</v>
      </c>
      <c r="L19" s="430">
        <v>0</v>
      </c>
      <c r="M19" s="426">
        <v>0</v>
      </c>
      <c r="N19" s="431">
        <v>0</v>
      </c>
    </row>
    <row r="20" spans="1:14" x14ac:dyDescent="0.2">
      <c r="A20" s="31">
        <v>13</v>
      </c>
      <c r="B20" s="46" t="s">
        <v>280</v>
      </c>
      <c r="C20" s="521">
        <v>9.1999999999999993</v>
      </c>
      <c r="D20" s="521">
        <v>8.8000000000000007</v>
      </c>
      <c r="E20" s="521">
        <v>2.1</v>
      </c>
      <c r="F20" s="520">
        <f t="shared" si="3"/>
        <v>11.299999999999999</v>
      </c>
      <c r="G20" s="526">
        <v>140232</v>
      </c>
      <c r="H20" s="526">
        <v>131893</v>
      </c>
      <c r="I20" s="526">
        <v>30968</v>
      </c>
      <c r="J20" s="525">
        <f t="shared" si="4"/>
        <v>171200</v>
      </c>
      <c r="K20" s="566">
        <f t="shared" si="2"/>
        <v>1262.5368731563424</v>
      </c>
      <c r="L20" s="430">
        <v>1009</v>
      </c>
      <c r="M20" s="426">
        <v>1152</v>
      </c>
      <c r="N20" s="431">
        <v>1228</v>
      </c>
    </row>
    <row r="21" spans="1:14" ht="31.5" x14ac:dyDescent="0.2">
      <c r="A21" s="31">
        <v>14</v>
      </c>
      <c r="B21" s="46" t="s">
        <v>65</v>
      </c>
      <c r="C21" s="521">
        <v>48.4</v>
      </c>
      <c r="D21" s="521">
        <v>48.4</v>
      </c>
      <c r="E21" s="521">
        <v>0.1</v>
      </c>
      <c r="F21" s="520">
        <f t="shared" si="3"/>
        <v>48.5</v>
      </c>
      <c r="G21" s="526">
        <v>351928</v>
      </c>
      <c r="H21" s="526">
        <v>351928</v>
      </c>
      <c r="I21" s="526">
        <v>15349</v>
      </c>
      <c r="J21" s="525">
        <f t="shared" si="4"/>
        <v>367277</v>
      </c>
      <c r="K21" s="566">
        <f t="shared" si="2"/>
        <v>631.06013745704468</v>
      </c>
      <c r="L21" s="430">
        <v>506</v>
      </c>
      <c r="M21" s="426">
        <v>554</v>
      </c>
      <c r="N21" s="431">
        <v>700</v>
      </c>
    </row>
    <row r="22" spans="1:14" ht="47.25" x14ac:dyDescent="0.2">
      <c r="A22" s="31">
        <v>15</v>
      </c>
      <c r="B22" s="46" t="s">
        <v>324</v>
      </c>
      <c r="C22" s="520">
        <f>SUM(C23:C26)</f>
        <v>0.121</v>
      </c>
      <c r="D22" s="520">
        <f>SUM(D23:D26)</f>
        <v>0.121</v>
      </c>
      <c r="E22" s="520">
        <f>SUM(E23:E26)</f>
        <v>0</v>
      </c>
      <c r="F22" s="520">
        <f t="shared" si="3"/>
        <v>0.121</v>
      </c>
      <c r="G22" s="62">
        <f>SUM(G23:G26)</f>
        <v>1770</v>
      </c>
      <c r="H22" s="62">
        <f>SUM(H23:H26)</f>
        <v>1770</v>
      </c>
      <c r="I22" s="62">
        <f>SUM(I23:I26)</f>
        <v>0</v>
      </c>
      <c r="J22" s="525">
        <f>SUM(J23:J26)</f>
        <v>1770</v>
      </c>
      <c r="K22" s="566">
        <f t="shared" si="2"/>
        <v>1219.0082644628098</v>
      </c>
      <c r="L22" s="31" t="s">
        <v>317</v>
      </c>
      <c r="M22" s="31" t="s">
        <v>317</v>
      </c>
      <c r="N22" s="31" t="s">
        <v>317</v>
      </c>
    </row>
    <row r="23" spans="1:14" x14ac:dyDescent="0.2">
      <c r="A23" s="31" t="s">
        <v>281</v>
      </c>
      <c r="B23" s="47" t="s">
        <v>1238</v>
      </c>
      <c r="C23" s="521">
        <v>0.121</v>
      </c>
      <c r="D23" s="521">
        <v>0.121</v>
      </c>
      <c r="E23" s="521">
        <v>0</v>
      </c>
      <c r="F23" s="520">
        <f t="shared" ref="F23:F29" si="5">C23+E23</f>
        <v>0.121</v>
      </c>
      <c r="G23" s="526">
        <v>1770</v>
      </c>
      <c r="H23" s="526">
        <v>1770</v>
      </c>
      <c r="I23" s="526">
        <v>0</v>
      </c>
      <c r="J23" s="525">
        <f>G23+I23</f>
        <v>1770</v>
      </c>
      <c r="K23" s="566">
        <f t="shared" si="2"/>
        <v>1219.0082644628098</v>
      </c>
      <c r="L23" s="31" t="s">
        <v>317</v>
      </c>
      <c r="M23" s="31" t="s">
        <v>317</v>
      </c>
      <c r="N23" s="31" t="s">
        <v>317</v>
      </c>
    </row>
    <row r="24" spans="1:14" x14ac:dyDescent="0.2">
      <c r="A24" s="31" t="s">
        <v>393</v>
      </c>
      <c r="B24" s="47" t="s">
        <v>1239</v>
      </c>
      <c r="C24" s="521">
        <v>0</v>
      </c>
      <c r="D24" s="521">
        <v>0</v>
      </c>
      <c r="E24" s="521">
        <v>0</v>
      </c>
      <c r="F24" s="520">
        <f t="shared" si="5"/>
        <v>0</v>
      </c>
      <c r="G24" s="526">
        <v>0</v>
      </c>
      <c r="H24" s="526">
        <v>0</v>
      </c>
      <c r="I24" s="526">
        <v>0</v>
      </c>
      <c r="J24" s="525">
        <f>G24+I24</f>
        <v>0</v>
      </c>
      <c r="K24" s="566">
        <f t="shared" si="2"/>
        <v>0</v>
      </c>
      <c r="L24" s="31" t="s">
        <v>317</v>
      </c>
      <c r="M24" s="31" t="s">
        <v>317</v>
      </c>
      <c r="N24" s="31" t="s">
        <v>317</v>
      </c>
    </row>
    <row r="25" spans="1:14" x14ac:dyDescent="0.2">
      <c r="A25" s="31" t="s">
        <v>394</v>
      </c>
      <c r="B25" s="47" t="s">
        <v>1239</v>
      </c>
      <c r="C25" s="521">
        <v>0</v>
      </c>
      <c r="D25" s="521">
        <v>0</v>
      </c>
      <c r="E25" s="521">
        <v>0</v>
      </c>
      <c r="F25" s="520">
        <f t="shared" si="5"/>
        <v>0</v>
      </c>
      <c r="G25" s="526">
        <v>0</v>
      </c>
      <c r="H25" s="526">
        <v>0</v>
      </c>
      <c r="I25" s="526">
        <v>0</v>
      </c>
      <c r="J25" s="525">
        <f>G25+I25</f>
        <v>0</v>
      </c>
      <c r="K25" s="566">
        <f t="shared" si="2"/>
        <v>0</v>
      </c>
      <c r="L25" s="31" t="s">
        <v>317</v>
      </c>
      <c r="M25" s="31" t="s">
        <v>317</v>
      </c>
      <c r="N25" s="31" t="s">
        <v>317</v>
      </c>
    </row>
    <row r="26" spans="1:14" ht="16.5" customHeight="1" x14ac:dyDescent="0.2">
      <c r="A26" s="31" t="s">
        <v>395</v>
      </c>
      <c r="B26" s="47" t="s">
        <v>1239</v>
      </c>
      <c r="C26" s="521">
        <v>0</v>
      </c>
      <c r="D26" s="521">
        <v>0</v>
      </c>
      <c r="E26" s="521">
        <v>0</v>
      </c>
      <c r="F26" s="520">
        <f t="shared" si="5"/>
        <v>0</v>
      </c>
      <c r="G26" s="526">
        <v>0</v>
      </c>
      <c r="H26" s="526">
        <v>0</v>
      </c>
      <c r="I26" s="526">
        <v>0</v>
      </c>
      <c r="J26" s="525">
        <f>G26+I26</f>
        <v>0</v>
      </c>
      <c r="K26" s="566">
        <f t="shared" si="2"/>
        <v>0</v>
      </c>
      <c r="L26" s="31" t="s">
        <v>317</v>
      </c>
      <c r="M26" s="31" t="s">
        <v>317</v>
      </c>
      <c r="N26" s="31" t="s">
        <v>317</v>
      </c>
    </row>
    <row r="27" spans="1:14" x14ac:dyDescent="0.2">
      <c r="A27" s="31"/>
      <c r="B27" s="27"/>
      <c r="C27" s="522"/>
      <c r="D27" s="522"/>
      <c r="E27" s="522"/>
      <c r="F27" s="523">
        <f t="shared" si="5"/>
        <v>0</v>
      </c>
      <c r="G27" s="527"/>
      <c r="H27" s="527"/>
      <c r="I27" s="527"/>
      <c r="J27" s="528"/>
      <c r="K27" s="566"/>
      <c r="L27" s="430"/>
      <c r="M27" s="426"/>
      <c r="N27" s="431"/>
    </row>
    <row r="28" spans="1:14" x14ac:dyDescent="0.2">
      <c r="A28" s="31">
        <v>16</v>
      </c>
      <c r="B28" s="46" t="s">
        <v>66</v>
      </c>
      <c r="C28" s="521">
        <v>7.1</v>
      </c>
      <c r="D28" s="521">
        <v>7.1</v>
      </c>
      <c r="E28" s="521">
        <v>5.4</v>
      </c>
      <c r="F28" s="520">
        <f t="shared" si="5"/>
        <v>12.5</v>
      </c>
      <c r="G28" s="526">
        <v>66510</v>
      </c>
      <c r="H28" s="526">
        <v>66510</v>
      </c>
      <c r="I28" s="526">
        <v>55980</v>
      </c>
      <c r="J28" s="525">
        <f>G28+I28</f>
        <v>122490</v>
      </c>
      <c r="K28" s="566">
        <f t="shared" si="2"/>
        <v>816.6</v>
      </c>
      <c r="L28" s="430">
        <v>524</v>
      </c>
      <c r="M28" s="426">
        <v>616</v>
      </c>
      <c r="N28" s="431">
        <v>828</v>
      </c>
    </row>
    <row r="29" spans="1:14" x14ac:dyDescent="0.2">
      <c r="A29" s="31">
        <v>17</v>
      </c>
      <c r="B29" s="46" t="s">
        <v>67</v>
      </c>
      <c r="C29" s="521">
        <v>1.1000000000000001</v>
      </c>
      <c r="D29" s="521">
        <v>1.1000000000000001</v>
      </c>
      <c r="E29" s="521">
        <v>10.8</v>
      </c>
      <c r="F29" s="520">
        <f t="shared" si="5"/>
        <v>11.9</v>
      </c>
      <c r="G29" s="526">
        <v>14418</v>
      </c>
      <c r="H29" s="526">
        <v>14418</v>
      </c>
      <c r="I29" s="526">
        <v>89472</v>
      </c>
      <c r="J29" s="525">
        <f>G29+I29</f>
        <v>103890</v>
      </c>
      <c r="K29" s="566">
        <f t="shared" si="2"/>
        <v>727.52100840336141</v>
      </c>
      <c r="L29" s="430">
        <v>583</v>
      </c>
      <c r="M29" s="426">
        <v>644</v>
      </c>
      <c r="N29" s="431">
        <v>749</v>
      </c>
    </row>
    <row r="30" spans="1:14" ht="16.5" thickBot="1" x14ac:dyDescent="0.25">
      <c r="A30" s="32">
        <v>18</v>
      </c>
      <c r="B30" s="48" t="s">
        <v>325</v>
      </c>
      <c r="C30" s="524">
        <f t="shared" ref="C30:J30" si="6">C7+C13+C16+C20+C21+C28+C29</f>
        <v>480.50000000000006</v>
      </c>
      <c r="D30" s="524">
        <f t="shared" si="6"/>
        <v>476.30000000000013</v>
      </c>
      <c r="E30" s="524">
        <f t="shared" si="6"/>
        <v>23.5</v>
      </c>
      <c r="F30" s="524">
        <f t="shared" si="6"/>
        <v>503.99999999999994</v>
      </c>
      <c r="G30" s="529">
        <f t="shared" si="6"/>
        <v>7448537</v>
      </c>
      <c r="H30" s="529">
        <f t="shared" si="6"/>
        <v>7265115</v>
      </c>
      <c r="I30" s="529">
        <f t="shared" si="6"/>
        <v>465667</v>
      </c>
      <c r="J30" s="530">
        <f t="shared" si="6"/>
        <v>7914204</v>
      </c>
      <c r="K30" s="567">
        <f t="shared" si="2"/>
        <v>1308.5654761904764</v>
      </c>
      <c r="L30" s="432">
        <v>954</v>
      </c>
      <c r="M30" s="433">
        <v>1189</v>
      </c>
      <c r="N30" s="434">
        <v>1511</v>
      </c>
    </row>
    <row r="31" spans="1:14" ht="16.5" thickBot="1" x14ac:dyDescent="0.25">
      <c r="A31" s="18"/>
      <c r="B31" s="18"/>
      <c r="C31" s="21"/>
      <c r="D31" s="18"/>
      <c r="E31" s="18"/>
      <c r="F31" s="21"/>
      <c r="G31" s="21"/>
      <c r="H31" s="21"/>
      <c r="I31" s="21"/>
      <c r="J31" s="21"/>
    </row>
    <row r="32" spans="1:14" ht="16.5" thickBot="1" x14ac:dyDescent="0.3">
      <c r="A32" s="730" t="s">
        <v>10</v>
      </c>
      <c r="B32" s="731"/>
      <c r="C32" s="731"/>
      <c r="D32" s="731"/>
      <c r="E32" s="731"/>
      <c r="F32" s="731"/>
      <c r="G32" s="731"/>
      <c r="H32" s="731"/>
      <c r="I32" s="731"/>
      <c r="J32" s="731"/>
      <c r="K32" s="438"/>
      <c r="L32" s="488" t="s">
        <v>1007</v>
      </c>
      <c r="M32" s="436"/>
      <c r="N32" s="437"/>
    </row>
    <row r="33" spans="1:10" x14ac:dyDescent="0.25">
      <c r="A33" s="739" t="s">
        <v>847</v>
      </c>
      <c r="B33" s="740"/>
      <c r="C33" s="740"/>
      <c r="D33" s="740"/>
      <c r="E33" s="740"/>
      <c r="F33" s="740"/>
      <c r="G33" s="740"/>
      <c r="H33" s="740"/>
      <c r="I33" s="740"/>
      <c r="J33" s="741"/>
    </row>
    <row r="34" spans="1:10" ht="50.25" customHeight="1" x14ac:dyDescent="0.2">
      <c r="B34" s="737" t="s">
        <v>748</v>
      </c>
      <c r="C34" s="737"/>
      <c r="D34" s="737"/>
      <c r="E34" s="737"/>
      <c r="F34" s="737"/>
      <c r="G34" s="737"/>
      <c r="H34" s="737"/>
      <c r="I34" s="737"/>
      <c r="J34" s="737"/>
    </row>
    <row r="35" spans="1:10" x14ac:dyDescent="0.2">
      <c r="B35" s="201" t="s">
        <v>724</v>
      </c>
    </row>
    <row r="36" spans="1:10" x14ac:dyDescent="0.2">
      <c r="B36" s="201" t="s">
        <v>725</v>
      </c>
    </row>
    <row r="37" spans="1:10" x14ac:dyDescent="0.2">
      <c r="B37" s="201" t="s">
        <v>726</v>
      </c>
    </row>
    <row r="38" spans="1:10" x14ac:dyDescent="0.2">
      <c r="A38" s="514" t="s">
        <v>1302</v>
      </c>
    </row>
  </sheetData>
  <mergeCells count="19">
    <mergeCell ref="A32:J32"/>
    <mergeCell ref="C3:F3"/>
    <mergeCell ref="H3:H4"/>
    <mergeCell ref="K3:K5"/>
    <mergeCell ref="B34:J34"/>
    <mergeCell ref="G3:G5"/>
    <mergeCell ref="I3:I5"/>
    <mergeCell ref="C4:C5"/>
    <mergeCell ref="A33:J33"/>
    <mergeCell ref="E4:E5"/>
    <mergeCell ref="F4:F5"/>
    <mergeCell ref="B3:B5"/>
    <mergeCell ref="A3:A5"/>
    <mergeCell ref="L3:L5"/>
    <mergeCell ref="M3:M5"/>
    <mergeCell ref="N3:N5"/>
    <mergeCell ref="A1:K1"/>
    <mergeCell ref="A2:K2"/>
    <mergeCell ref="J3:J5"/>
  </mergeCells>
  <phoneticPr fontId="0" type="noConversion"/>
  <printOptions gridLines="1"/>
  <pageMargins left="0.47244094488188981" right="0.31496062992125984" top="0.74803149606299213" bottom="0.39370078740157483" header="0.51181102362204722" footer="0.27559055118110237"/>
  <pageSetup paperSize="9" scale="5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O37"/>
  <sheetViews>
    <sheetView zoomScale="90" zoomScaleNormal="90" workbookViewId="0">
      <pane xSplit="2" ySplit="6" topLeftCell="C7" activePane="bottomRight" state="frozen"/>
      <selection pane="topRight" activeCell="C1" sqref="C1"/>
      <selection pane="bottomLeft" activeCell="A7" sqref="A7"/>
      <selection pane="bottomRight" activeCell="O21" sqref="O21"/>
    </sheetView>
  </sheetViews>
  <sheetFormatPr defaultRowHeight="15.75" x14ac:dyDescent="0.2"/>
  <cols>
    <col min="1" max="1" width="5.5703125" style="24" customWidth="1"/>
    <col min="2" max="2" width="60.28515625" style="50" customWidth="1"/>
    <col min="3" max="3" width="14.7109375" style="19" customWidth="1"/>
    <col min="4" max="4" width="14" style="19" customWidth="1"/>
    <col min="5" max="5" width="15.85546875" style="19" customWidth="1"/>
    <col min="6" max="6" width="15.7109375" style="19" customWidth="1"/>
    <col min="7" max="7" width="19.140625" style="19" customWidth="1"/>
    <col min="8" max="8" width="18.7109375" style="19" customWidth="1"/>
    <col min="9" max="9" width="16.28515625" style="19" customWidth="1"/>
    <col min="10" max="10" width="17.7109375" style="19" bestFit="1" customWidth="1"/>
    <col min="11" max="11" width="13.28515625" style="19" customWidth="1"/>
    <col min="12" max="12" width="12.42578125" style="19" customWidth="1"/>
    <col min="13" max="13" width="9.7109375" style="19" customWidth="1"/>
    <col min="14" max="14" width="9" style="19" customWidth="1"/>
    <col min="15" max="15" width="8.7109375" style="19" customWidth="1"/>
    <col min="16" max="16" width="3.5703125" style="19" customWidth="1"/>
    <col min="17" max="18" width="3.85546875" style="19" customWidth="1"/>
    <col min="19" max="16384" width="9.140625" style="19"/>
  </cols>
  <sheetData>
    <row r="1" spans="1:15" ht="35.1" customHeight="1" thickBot="1" x14ac:dyDescent="0.25">
      <c r="A1" s="745" t="s">
        <v>1112</v>
      </c>
      <c r="B1" s="746"/>
      <c r="C1" s="746"/>
      <c r="D1" s="746"/>
      <c r="E1" s="746"/>
      <c r="F1" s="746"/>
      <c r="G1" s="746"/>
      <c r="H1" s="746"/>
      <c r="I1" s="746"/>
      <c r="J1" s="746"/>
      <c r="K1" s="746"/>
    </row>
    <row r="2" spans="1:15" ht="35.450000000000003" customHeight="1" thickBot="1" x14ac:dyDescent="0.25">
      <c r="A2" s="713" t="s">
        <v>1217</v>
      </c>
      <c r="B2" s="714"/>
      <c r="C2" s="714"/>
      <c r="D2" s="714"/>
      <c r="E2" s="714"/>
      <c r="F2" s="714"/>
      <c r="G2" s="714"/>
      <c r="H2" s="714"/>
      <c r="I2" s="714"/>
      <c r="J2" s="714"/>
      <c r="K2" s="714"/>
      <c r="L2" s="472" t="s">
        <v>890</v>
      </c>
      <c r="M2" s="473"/>
      <c r="N2" s="473"/>
      <c r="O2" s="473"/>
    </row>
    <row r="3" spans="1:15" ht="42.75" customHeight="1" x14ac:dyDescent="0.2">
      <c r="A3" s="743" t="s">
        <v>205</v>
      </c>
      <c r="B3" s="747" t="s">
        <v>1152</v>
      </c>
      <c r="C3" s="732" t="s">
        <v>1113</v>
      </c>
      <c r="D3" s="732"/>
      <c r="E3" s="732"/>
      <c r="F3" s="732"/>
      <c r="G3" s="732" t="s">
        <v>743</v>
      </c>
      <c r="H3" s="733" t="s">
        <v>303</v>
      </c>
      <c r="I3" s="732" t="s">
        <v>745</v>
      </c>
      <c r="J3" s="728" t="s">
        <v>746</v>
      </c>
      <c r="K3" s="749" t="s">
        <v>892</v>
      </c>
      <c r="L3" s="752" t="s">
        <v>891</v>
      </c>
      <c r="M3" s="717" t="s">
        <v>1005</v>
      </c>
      <c r="N3" s="720" t="s">
        <v>1153</v>
      </c>
      <c r="O3" s="723" t="s">
        <v>1006</v>
      </c>
    </row>
    <row r="4" spans="1:15" ht="34.5" customHeight="1" x14ac:dyDescent="0.2">
      <c r="A4" s="744"/>
      <c r="B4" s="748"/>
      <c r="C4" s="738" t="s">
        <v>893</v>
      </c>
      <c r="D4" s="14" t="s">
        <v>303</v>
      </c>
      <c r="E4" s="738" t="s">
        <v>895</v>
      </c>
      <c r="F4" s="738" t="s">
        <v>896</v>
      </c>
      <c r="G4" s="738"/>
      <c r="H4" s="734"/>
      <c r="I4" s="738"/>
      <c r="J4" s="729"/>
      <c r="K4" s="749"/>
      <c r="L4" s="752"/>
      <c r="M4" s="718"/>
      <c r="N4" s="721"/>
      <c r="O4" s="724"/>
    </row>
    <row r="5" spans="1:15" s="75" customFormat="1" ht="63.75" thickBot="1" x14ac:dyDescent="0.25">
      <c r="A5" s="744"/>
      <c r="B5" s="748"/>
      <c r="C5" s="738"/>
      <c r="D5" s="91" t="s">
        <v>894</v>
      </c>
      <c r="E5" s="738"/>
      <c r="F5" s="738"/>
      <c r="G5" s="738"/>
      <c r="H5" s="14" t="s">
        <v>744</v>
      </c>
      <c r="I5" s="738"/>
      <c r="J5" s="729"/>
      <c r="K5" s="750"/>
      <c r="L5" s="753"/>
      <c r="M5" s="719"/>
      <c r="N5" s="722"/>
      <c r="O5" s="725"/>
    </row>
    <row r="6" spans="1:15" s="76" customFormat="1" ht="18" customHeight="1" thickBot="1" x14ac:dyDescent="0.25">
      <c r="A6" s="135"/>
      <c r="B6" s="64"/>
      <c r="C6" s="16" t="s">
        <v>286</v>
      </c>
      <c r="D6" s="16" t="s">
        <v>287</v>
      </c>
      <c r="E6" s="16" t="s">
        <v>288</v>
      </c>
      <c r="F6" s="16" t="s">
        <v>184</v>
      </c>
      <c r="G6" s="16" t="s">
        <v>289</v>
      </c>
      <c r="H6" s="16" t="s">
        <v>290</v>
      </c>
      <c r="I6" s="16" t="s">
        <v>291</v>
      </c>
      <c r="J6" s="297" t="s">
        <v>185</v>
      </c>
      <c r="K6" s="346" t="s">
        <v>845</v>
      </c>
      <c r="L6" s="474" t="s">
        <v>712</v>
      </c>
      <c r="M6" s="475"/>
      <c r="N6" s="475"/>
      <c r="O6" s="475"/>
    </row>
    <row r="7" spans="1:15" s="22" customFormat="1" x14ac:dyDescent="0.2">
      <c r="A7" s="31">
        <v>1</v>
      </c>
      <c r="B7" s="46" t="s">
        <v>282</v>
      </c>
      <c r="C7" s="520">
        <f>SUM(C8:C12)</f>
        <v>142.529</v>
      </c>
      <c r="D7" s="520">
        <f>SUM(D8:D12)</f>
        <v>139.364</v>
      </c>
      <c r="E7" s="520">
        <f>SUM(E8:E12)</f>
        <v>1.911</v>
      </c>
      <c r="F7" s="520">
        <f t="shared" ref="F7:F13" si="0">C7+E7</f>
        <v>144.44</v>
      </c>
      <c r="G7" s="62">
        <f>SUM(G8:G12)</f>
        <v>2492484.2900000005</v>
      </c>
      <c r="H7" s="62">
        <f>SUM(H8:H12)</f>
        <v>2402199.29</v>
      </c>
      <c r="I7" s="62">
        <f>SUM(I8:I12)</f>
        <v>85703.760000000009</v>
      </c>
      <c r="J7" s="525">
        <f t="shared" ref="J7:J13" si="1">G7+I7</f>
        <v>2578188.0500000007</v>
      </c>
      <c r="K7" s="566">
        <f>IF(F7=0,0,J7/F7/12)</f>
        <v>1487.4619507523312</v>
      </c>
      <c r="L7" s="568">
        <f>IF('T6-Zamestnanci_a_mzdy'!F7-'T6a-Zamestnanci_a_mzdy (ženy)'!F7=0,0,('T6-Zamestnanci_a_mzdy'!J7-'T6a-Zamestnanci_a_mzdy (ženy)'!J7)/('T6-Zamestnanci_a_mzdy'!F7-'T6a-Zamestnanci_a_mzdy (ženy)'!F7)/12)</f>
        <v>1571.7727708362909</v>
      </c>
      <c r="M7" s="476">
        <v>1134</v>
      </c>
      <c r="N7" s="477">
        <v>1321</v>
      </c>
      <c r="O7" s="478">
        <v>1653</v>
      </c>
    </row>
    <row r="8" spans="1:15" ht="31.5" x14ac:dyDescent="0.2">
      <c r="A8" s="31">
        <v>2</v>
      </c>
      <c r="B8" s="27" t="s">
        <v>846</v>
      </c>
      <c r="C8" s="521">
        <v>14</v>
      </c>
      <c r="D8" s="521">
        <v>14</v>
      </c>
      <c r="E8" s="521">
        <v>0</v>
      </c>
      <c r="F8" s="520">
        <f t="shared" si="0"/>
        <v>14</v>
      </c>
      <c r="G8" s="526">
        <v>335246.5</v>
      </c>
      <c r="H8" s="526">
        <v>332046.5</v>
      </c>
      <c r="I8" s="526">
        <v>3013.54</v>
      </c>
      <c r="J8" s="525">
        <f t="shared" si="1"/>
        <v>338260.04</v>
      </c>
      <c r="K8" s="566">
        <f t="shared" ref="K8:K30" si="2">IF(F8=0,0,J8/F8/12)</f>
        <v>2013.452619047619</v>
      </c>
      <c r="L8" s="568">
        <f>IF('T6-Zamestnanci_a_mzdy'!F8-'T6a-Zamestnanci_a_mzdy (ženy)'!F8=0,0,('T6-Zamestnanci_a_mzdy'!J8-'T6a-Zamestnanci_a_mzdy (ženy)'!J8)/('T6-Zamestnanci_a_mzdy'!F8-'T6a-Zamestnanci_a_mzdy (ženy)'!F8)/12)</f>
        <v>2029.2362272240089</v>
      </c>
      <c r="M8" s="479">
        <v>1681</v>
      </c>
      <c r="N8" s="480">
        <v>1816</v>
      </c>
      <c r="O8" s="481">
        <v>2165</v>
      </c>
    </row>
    <row r="9" spans="1:15" x14ac:dyDescent="0.2">
      <c r="A9" s="31">
        <v>3</v>
      </c>
      <c r="B9" s="27" t="s">
        <v>234</v>
      </c>
      <c r="C9" s="521">
        <v>43.688000000000002</v>
      </c>
      <c r="D9" s="521">
        <v>43.44</v>
      </c>
      <c r="E9" s="521">
        <v>0.33400000000000002</v>
      </c>
      <c r="F9" s="520">
        <f t="shared" si="0"/>
        <v>44.022000000000006</v>
      </c>
      <c r="G9" s="526">
        <v>891162.6</v>
      </c>
      <c r="H9" s="526">
        <v>852804.25</v>
      </c>
      <c r="I9" s="526">
        <v>28966.83</v>
      </c>
      <c r="J9" s="525">
        <f t="shared" si="1"/>
        <v>920129.42999999993</v>
      </c>
      <c r="K9" s="566">
        <f t="shared" si="2"/>
        <v>1741.7984757621186</v>
      </c>
      <c r="L9" s="568">
        <f>IF('T6-Zamestnanci_a_mzdy'!F9-'T6a-Zamestnanci_a_mzdy (ženy)'!F9=0,0,('T6-Zamestnanci_a_mzdy'!J9-'T6a-Zamestnanci_a_mzdy (ženy)'!J9)/('T6-Zamestnanci_a_mzdy'!F9-'T6a-Zamestnanci_a_mzdy (ženy)'!F9)/12)</f>
        <v>1806.9339560302876</v>
      </c>
      <c r="M9" s="479">
        <v>1417</v>
      </c>
      <c r="N9" s="480">
        <v>1625</v>
      </c>
      <c r="O9" s="481">
        <v>1937</v>
      </c>
    </row>
    <row r="10" spans="1:15" x14ac:dyDescent="0.2">
      <c r="A10" s="31">
        <v>4</v>
      </c>
      <c r="B10" s="27" t="s">
        <v>235</v>
      </c>
      <c r="C10" s="521">
        <v>84.52</v>
      </c>
      <c r="D10" s="521">
        <v>81.602999999999994</v>
      </c>
      <c r="E10" s="521">
        <v>1.577</v>
      </c>
      <c r="F10" s="520">
        <f t="shared" si="0"/>
        <v>86.096999999999994</v>
      </c>
      <c r="G10" s="526">
        <v>1262210.8</v>
      </c>
      <c r="H10" s="526">
        <v>1213484.1499999999</v>
      </c>
      <c r="I10" s="526">
        <v>53323.39</v>
      </c>
      <c r="J10" s="525">
        <f t="shared" si="1"/>
        <v>1315534.19</v>
      </c>
      <c r="K10" s="566">
        <f t="shared" si="2"/>
        <v>1273.3062611550538</v>
      </c>
      <c r="L10" s="568">
        <f>IF('T6-Zamestnanci_a_mzdy'!F10-'T6a-Zamestnanci_a_mzdy (ženy)'!F10=0,0,('T6-Zamestnanci_a_mzdy'!J10-'T6a-Zamestnanci_a_mzdy (ženy)'!J10)/('T6-Zamestnanci_a_mzdy'!F10-'T6a-Zamestnanci_a_mzdy (ženy)'!F10)/12)</f>
        <v>1213.641985264376</v>
      </c>
      <c r="M10" s="479">
        <v>1068</v>
      </c>
      <c r="N10" s="480">
        <v>1196</v>
      </c>
      <c r="O10" s="481">
        <v>1321</v>
      </c>
    </row>
    <row r="11" spans="1:15" x14ac:dyDescent="0.2">
      <c r="A11" s="31">
        <v>5</v>
      </c>
      <c r="B11" s="27" t="s">
        <v>236</v>
      </c>
      <c r="C11" s="521">
        <v>0.32100000000000001</v>
      </c>
      <c r="D11" s="521">
        <v>0.32100000000000001</v>
      </c>
      <c r="E11" s="521">
        <v>0</v>
      </c>
      <c r="F11" s="520">
        <f t="shared" si="0"/>
        <v>0.32100000000000001</v>
      </c>
      <c r="G11" s="526">
        <v>3864.39</v>
      </c>
      <c r="H11" s="526">
        <v>3864.39</v>
      </c>
      <c r="I11" s="526">
        <v>400</v>
      </c>
      <c r="J11" s="525">
        <f t="shared" si="1"/>
        <v>4264.3899999999994</v>
      </c>
      <c r="K11" s="566">
        <f t="shared" si="2"/>
        <v>1107.058670820353</v>
      </c>
      <c r="L11" s="568">
        <f>IF('T6-Zamestnanci_a_mzdy'!F11-'T6a-Zamestnanci_a_mzdy (ženy)'!F11=0,0,('T6-Zamestnanci_a_mzdy'!J11-'T6a-Zamestnanci_a_mzdy (ženy)'!J11)/('T6-Zamestnanci_a_mzdy'!F11-'T6a-Zamestnanci_a_mzdy (ženy)'!F11)/12)</f>
        <v>982.18725566849105</v>
      </c>
      <c r="M11" s="479">
        <v>1107</v>
      </c>
      <c r="N11" s="480">
        <v>1107</v>
      </c>
      <c r="O11" s="481">
        <v>1107</v>
      </c>
    </row>
    <row r="12" spans="1:15" x14ac:dyDescent="0.2">
      <c r="A12" s="31">
        <v>6</v>
      </c>
      <c r="B12" s="27" t="s">
        <v>237</v>
      </c>
      <c r="C12" s="521">
        <v>0</v>
      </c>
      <c r="D12" s="521">
        <v>0</v>
      </c>
      <c r="E12" s="521">
        <v>0</v>
      </c>
      <c r="F12" s="520">
        <f t="shared" si="0"/>
        <v>0</v>
      </c>
      <c r="G12" s="526">
        <v>0</v>
      </c>
      <c r="H12" s="526">
        <v>0</v>
      </c>
      <c r="I12" s="526">
        <v>0</v>
      </c>
      <c r="J12" s="525">
        <f t="shared" si="1"/>
        <v>0</v>
      </c>
      <c r="K12" s="566">
        <f t="shared" si="2"/>
        <v>0</v>
      </c>
      <c r="L12" s="568">
        <f>IF('T6-Zamestnanci_a_mzdy'!F12-'T6a-Zamestnanci_a_mzdy (ženy)'!F12=0,0,('T6-Zamestnanci_a_mzdy'!J12-'T6a-Zamestnanci_a_mzdy (ženy)'!J12)/('T6-Zamestnanci_a_mzdy'!F12-'T6a-Zamestnanci_a_mzdy (ženy)'!F12)/12)</f>
        <v>1090</v>
      </c>
      <c r="M12" s="479">
        <v>0</v>
      </c>
      <c r="N12" s="480">
        <v>0</v>
      </c>
      <c r="O12" s="481">
        <v>0</v>
      </c>
    </row>
    <row r="13" spans="1:15" x14ac:dyDescent="0.2">
      <c r="A13" s="31">
        <v>7</v>
      </c>
      <c r="B13" s="46" t="s">
        <v>64</v>
      </c>
      <c r="C13" s="521">
        <v>18.007000000000001</v>
      </c>
      <c r="D13" s="521">
        <v>18.007000000000001</v>
      </c>
      <c r="E13" s="521">
        <v>8.2000000000000003E-2</v>
      </c>
      <c r="F13" s="520">
        <f t="shared" si="0"/>
        <v>18.089000000000002</v>
      </c>
      <c r="G13" s="526">
        <v>207097.65</v>
      </c>
      <c r="H13" s="526">
        <v>206897.65</v>
      </c>
      <c r="I13" s="526">
        <v>3011</v>
      </c>
      <c r="J13" s="525">
        <f t="shared" si="1"/>
        <v>210108.65</v>
      </c>
      <c r="K13" s="566">
        <f t="shared" si="2"/>
        <v>967.93930934085154</v>
      </c>
      <c r="L13" s="568">
        <f>IF('T6-Zamestnanci_a_mzdy'!F13-'T6a-Zamestnanci_a_mzdy (ženy)'!F13=0,0,('T6-Zamestnanci_a_mzdy'!J13-'T6a-Zamestnanci_a_mzdy (ženy)'!J13)/('T6-Zamestnanci_a_mzdy'!F13-'T6a-Zamestnanci_a_mzdy (ženy)'!F13)/12)</f>
        <v>1125.8037382125901</v>
      </c>
      <c r="M13" s="479">
        <v>757</v>
      </c>
      <c r="N13" s="480">
        <v>835</v>
      </c>
      <c r="O13" s="481">
        <v>978</v>
      </c>
    </row>
    <row r="14" spans="1:15" x14ac:dyDescent="0.2">
      <c r="A14" s="31"/>
      <c r="B14" s="27" t="s">
        <v>303</v>
      </c>
      <c r="C14" s="522"/>
      <c r="D14" s="522"/>
      <c r="E14" s="522"/>
      <c r="F14" s="523"/>
      <c r="G14" s="527"/>
      <c r="H14" s="527"/>
      <c r="I14" s="527"/>
      <c r="J14" s="528"/>
      <c r="K14" s="528"/>
      <c r="L14" s="569"/>
      <c r="M14" s="479"/>
      <c r="N14" s="480"/>
      <c r="O14" s="481"/>
    </row>
    <row r="15" spans="1:15" x14ac:dyDescent="0.2">
      <c r="A15" s="31">
        <v>8</v>
      </c>
      <c r="B15" s="27" t="s">
        <v>68</v>
      </c>
      <c r="C15" s="521">
        <v>2</v>
      </c>
      <c r="D15" s="521">
        <v>2</v>
      </c>
      <c r="E15" s="521">
        <v>0</v>
      </c>
      <c r="F15" s="520">
        <f t="shared" ref="F15:F22" si="3">C15+E15</f>
        <v>2</v>
      </c>
      <c r="G15" s="526">
        <v>37652.58</v>
      </c>
      <c r="H15" s="526">
        <v>37652.58</v>
      </c>
      <c r="I15" s="526">
        <v>1650</v>
      </c>
      <c r="J15" s="525">
        <f t="shared" ref="J15:J21" si="4">G15+I15</f>
        <v>39302.58</v>
      </c>
      <c r="K15" s="566">
        <f t="shared" si="2"/>
        <v>1637.6075000000001</v>
      </c>
      <c r="L15" s="568">
        <f>IF('T6-Zamestnanci_a_mzdy'!F15-'T6a-Zamestnanci_a_mzdy (ženy)'!F15=0,0,('T6-Zamestnanci_a_mzdy'!J15-'T6a-Zamestnanci_a_mzdy (ženy)'!J15)/('T6-Zamestnanci_a_mzdy'!F15-'T6a-Zamestnanci_a_mzdy (ženy)'!F15)/12)</f>
        <v>1213.9653030303029</v>
      </c>
      <c r="M15" s="479">
        <v>1294</v>
      </c>
      <c r="N15" s="480">
        <v>1294</v>
      </c>
      <c r="O15" s="481">
        <v>1981</v>
      </c>
    </row>
    <row r="16" spans="1:15" x14ac:dyDescent="0.2">
      <c r="A16" s="31">
        <v>9</v>
      </c>
      <c r="B16" s="46" t="s">
        <v>283</v>
      </c>
      <c r="C16" s="520">
        <f>SUM(C17:C19)</f>
        <v>93.093000000000004</v>
      </c>
      <c r="D16" s="520">
        <f>SUM(D17:D19)</f>
        <v>93.093000000000004</v>
      </c>
      <c r="E16" s="520">
        <f>SUM(E17:E19)</f>
        <v>0.73</v>
      </c>
      <c r="F16" s="520">
        <f t="shared" si="3"/>
        <v>93.823000000000008</v>
      </c>
      <c r="G16" s="62">
        <f>SUM(G17:G19)</f>
        <v>1212009.79</v>
      </c>
      <c r="H16" s="62">
        <f>SUM(H17:H19)</f>
        <v>1201309.79</v>
      </c>
      <c r="I16" s="62">
        <f>SUM(I17:I19)</f>
        <v>52186.5</v>
      </c>
      <c r="J16" s="525">
        <f t="shared" si="4"/>
        <v>1264196.29</v>
      </c>
      <c r="K16" s="566">
        <f t="shared" si="2"/>
        <v>1122.8557052464037</v>
      </c>
      <c r="L16" s="568">
        <f>IF('T6-Zamestnanci_a_mzdy'!F16-'T6a-Zamestnanci_a_mzdy (ženy)'!F16=0,0,('T6-Zamestnanci_a_mzdy'!J16-'T6a-Zamestnanci_a_mzdy (ženy)'!J16)/('T6-Zamestnanci_a_mzdy'!F16-'T6a-Zamestnanci_a_mzdy (ženy)'!F16)/12)</f>
        <v>2571.2968796879727</v>
      </c>
      <c r="M16" s="479">
        <v>870</v>
      </c>
      <c r="N16" s="480">
        <v>1035</v>
      </c>
      <c r="O16" s="481">
        <v>1219</v>
      </c>
    </row>
    <row r="17" spans="1:15" x14ac:dyDescent="0.2">
      <c r="A17" s="31">
        <v>10</v>
      </c>
      <c r="B17" s="27" t="s">
        <v>238</v>
      </c>
      <c r="C17" s="521">
        <v>35.542000000000002</v>
      </c>
      <c r="D17" s="521">
        <v>35.542000000000002</v>
      </c>
      <c r="E17" s="521">
        <v>0</v>
      </c>
      <c r="F17" s="520">
        <f t="shared" si="3"/>
        <v>35.542000000000002</v>
      </c>
      <c r="G17" s="526">
        <v>463708.77</v>
      </c>
      <c r="H17" s="526">
        <v>462908.77</v>
      </c>
      <c r="I17" s="526">
        <v>22653.18</v>
      </c>
      <c r="J17" s="525">
        <f t="shared" si="4"/>
        <v>486361.95</v>
      </c>
      <c r="K17" s="566">
        <f t="shared" si="2"/>
        <v>1140.3455770637554</v>
      </c>
      <c r="L17" s="568">
        <f>IF('T6-Zamestnanci_a_mzdy'!F17-'T6a-Zamestnanci_a_mzdy (ženy)'!F17=0,0,('T6-Zamestnanci_a_mzdy'!J17-'T6a-Zamestnanci_a_mzdy (ženy)'!J17)/('T6-Zamestnanci_a_mzdy'!F17-'T6a-Zamestnanci_a_mzdy (ženy)'!F17)/12)</f>
        <v>3148.3740013893735</v>
      </c>
      <c r="M17" s="479">
        <v>861</v>
      </c>
      <c r="N17" s="480">
        <v>1025</v>
      </c>
      <c r="O17" s="481">
        <v>1219</v>
      </c>
    </row>
    <row r="18" spans="1:15" x14ac:dyDescent="0.2">
      <c r="A18" s="31">
        <v>11</v>
      </c>
      <c r="B18" s="27" t="s">
        <v>186</v>
      </c>
      <c r="C18" s="521">
        <v>57.551000000000002</v>
      </c>
      <c r="D18" s="521">
        <v>57.551000000000002</v>
      </c>
      <c r="E18" s="521">
        <v>0.73</v>
      </c>
      <c r="F18" s="520">
        <f t="shared" si="3"/>
        <v>58.280999999999999</v>
      </c>
      <c r="G18" s="526">
        <v>748301.02</v>
      </c>
      <c r="H18" s="526">
        <v>738401.02</v>
      </c>
      <c r="I18" s="526">
        <v>29533.32</v>
      </c>
      <c r="J18" s="525">
        <f t="shared" si="4"/>
        <v>777834.34</v>
      </c>
      <c r="K18" s="566">
        <f t="shared" si="2"/>
        <v>1112.1897073374398</v>
      </c>
      <c r="L18" s="568">
        <f>IF('T6-Zamestnanci_a_mzdy'!F18-'T6a-Zamestnanci_a_mzdy (ženy)'!F18=0,0,('T6-Zamestnanci_a_mzdy'!J18-'T6a-Zamestnanci_a_mzdy (ženy)'!J18)/('T6-Zamestnanci_a_mzdy'!F18-'T6a-Zamestnanci_a_mzdy (ženy)'!F18)/12)</f>
        <v>925.52666336470418</v>
      </c>
      <c r="M18" s="479">
        <v>885</v>
      </c>
      <c r="N18" s="480">
        <v>1048</v>
      </c>
      <c r="O18" s="481">
        <v>1216</v>
      </c>
    </row>
    <row r="19" spans="1:15" x14ac:dyDescent="0.2">
      <c r="A19" s="31">
        <v>12</v>
      </c>
      <c r="B19" s="27" t="s">
        <v>164</v>
      </c>
      <c r="C19" s="521">
        <v>0</v>
      </c>
      <c r="D19" s="521">
        <v>0</v>
      </c>
      <c r="E19" s="521">
        <v>0</v>
      </c>
      <c r="F19" s="520">
        <f t="shared" si="3"/>
        <v>0</v>
      </c>
      <c r="G19" s="526">
        <v>0</v>
      </c>
      <c r="H19" s="526">
        <v>0</v>
      </c>
      <c r="I19" s="526">
        <v>0</v>
      </c>
      <c r="J19" s="525">
        <f t="shared" si="4"/>
        <v>0</v>
      </c>
      <c r="K19" s="566">
        <f t="shared" si="2"/>
        <v>0</v>
      </c>
      <c r="L19" s="568">
        <f>IF('T6-Zamestnanci_a_mzdy'!F19-'T6a-Zamestnanci_a_mzdy (ženy)'!F19=0,0,('T6-Zamestnanci_a_mzdy'!J19-'T6a-Zamestnanci_a_mzdy (ženy)'!J19)/('T6-Zamestnanci_a_mzdy'!F19-'T6a-Zamestnanci_a_mzdy (ženy)'!F19)/12)</f>
        <v>0</v>
      </c>
      <c r="M19" s="479">
        <v>0</v>
      </c>
      <c r="N19" s="480">
        <v>0</v>
      </c>
      <c r="O19" s="481">
        <v>0</v>
      </c>
    </row>
    <row r="20" spans="1:15" x14ac:dyDescent="0.2">
      <c r="A20" s="31">
        <v>13</v>
      </c>
      <c r="B20" s="46" t="s">
        <v>280</v>
      </c>
      <c r="C20" s="521">
        <v>3.9590000000000001</v>
      </c>
      <c r="D20" s="521">
        <v>3.9590000000000001</v>
      </c>
      <c r="E20" s="521">
        <v>1</v>
      </c>
      <c r="F20" s="520">
        <f t="shared" si="3"/>
        <v>4.9589999999999996</v>
      </c>
      <c r="G20" s="526">
        <v>58548.3</v>
      </c>
      <c r="H20" s="526">
        <v>56743.3</v>
      </c>
      <c r="I20" s="526">
        <v>14389.2</v>
      </c>
      <c r="J20" s="525">
        <f t="shared" si="4"/>
        <v>72937.5</v>
      </c>
      <c r="K20" s="566">
        <f t="shared" si="2"/>
        <v>1225.6755394232709</v>
      </c>
      <c r="L20" s="568">
        <f>IF('T6-Zamestnanci_a_mzdy'!F20-'T6a-Zamestnanci_a_mzdy (ženy)'!F20=0,0,('T6-Zamestnanci_a_mzdy'!J20-'T6a-Zamestnanci_a_mzdy (ženy)'!J20)/('T6-Zamestnanci_a_mzdy'!F20-'T6a-Zamestnanci_a_mzdy (ženy)'!F20)/12)</f>
        <v>1291.3644009882776</v>
      </c>
      <c r="M20" s="479">
        <v>864</v>
      </c>
      <c r="N20" s="480">
        <v>1135</v>
      </c>
      <c r="O20" s="481">
        <v>1156</v>
      </c>
    </row>
    <row r="21" spans="1:15" ht="31.5" x14ac:dyDescent="0.2">
      <c r="A21" s="31">
        <v>14</v>
      </c>
      <c r="B21" s="46" t="s">
        <v>65</v>
      </c>
      <c r="C21" s="521">
        <v>26.363</v>
      </c>
      <c r="D21" s="521">
        <v>26.363</v>
      </c>
      <c r="E21" s="521">
        <v>0</v>
      </c>
      <c r="F21" s="520">
        <f t="shared" si="3"/>
        <v>26.363</v>
      </c>
      <c r="G21" s="526">
        <v>156250.79999999999</v>
      </c>
      <c r="H21" s="526">
        <v>156250.79999999999</v>
      </c>
      <c r="I21" s="526">
        <v>7507</v>
      </c>
      <c r="J21" s="525">
        <f t="shared" si="4"/>
        <v>163757.79999999999</v>
      </c>
      <c r="K21" s="566">
        <f t="shared" si="2"/>
        <v>517.63772458875439</v>
      </c>
      <c r="L21" s="568">
        <f>IF('T6-Zamestnanci_a_mzdy'!F21-'T6a-Zamestnanci_a_mzdy (ženy)'!F21=0,0,('T6-Zamestnanci_a_mzdy'!J21-'T6a-Zamestnanci_a_mzdy (ženy)'!J21)/('T6-Zamestnanci_a_mzdy'!F21-'T6a-Zamestnanci_a_mzdy (ženy)'!F21)/12)</f>
        <v>766.13512821671111</v>
      </c>
      <c r="M21" s="479">
        <v>493</v>
      </c>
      <c r="N21" s="480">
        <v>528</v>
      </c>
      <c r="O21" s="481">
        <v>554</v>
      </c>
    </row>
    <row r="22" spans="1:15" ht="47.25" x14ac:dyDescent="0.2">
      <c r="A22" s="31">
        <v>15</v>
      </c>
      <c r="B22" s="46" t="s">
        <v>324</v>
      </c>
      <c r="C22" s="520">
        <f>SUM(C23:C26)</f>
        <v>0.121</v>
      </c>
      <c r="D22" s="520">
        <f>SUM(D23:D26)</f>
        <v>0.121</v>
      </c>
      <c r="E22" s="520">
        <f>SUM(E23:E26)</f>
        <v>0</v>
      </c>
      <c r="F22" s="520">
        <f t="shared" si="3"/>
        <v>0.121</v>
      </c>
      <c r="G22" s="62">
        <f>SUM(G23:G26)</f>
        <v>1770</v>
      </c>
      <c r="H22" s="62">
        <f>SUM(H23:H26)</f>
        <v>1770</v>
      </c>
      <c r="I22" s="62">
        <f>SUM(I23:I26)</f>
        <v>0</v>
      </c>
      <c r="J22" s="525">
        <f>SUM(J23:J26)</f>
        <v>1770</v>
      </c>
      <c r="K22" s="566">
        <f t="shared" si="2"/>
        <v>1219.0082644628098</v>
      </c>
      <c r="L22" s="568">
        <f>IF('T6-Zamestnanci_a_mzdy'!F22-'T6a-Zamestnanci_a_mzdy (ženy)'!F22=0,0,('T6-Zamestnanci_a_mzdy'!J22-'T6a-Zamestnanci_a_mzdy (ženy)'!J22)/('T6-Zamestnanci_a_mzdy'!F22-'T6a-Zamestnanci_a_mzdy (ženy)'!F22)/12)</f>
        <v>0</v>
      </c>
      <c r="M22" s="469" t="s">
        <v>317</v>
      </c>
      <c r="N22" s="469" t="s">
        <v>317</v>
      </c>
      <c r="O22" s="469" t="s">
        <v>317</v>
      </c>
    </row>
    <row r="23" spans="1:15" x14ac:dyDescent="0.2">
      <c r="A23" s="31" t="s">
        <v>281</v>
      </c>
      <c r="B23" s="47" t="s">
        <v>1238</v>
      </c>
      <c r="C23" s="521">
        <v>0.121</v>
      </c>
      <c r="D23" s="521">
        <v>0.121</v>
      </c>
      <c r="E23" s="521">
        <v>0</v>
      </c>
      <c r="F23" s="520">
        <f t="shared" ref="F23:F29" si="5">C23+E23</f>
        <v>0.121</v>
      </c>
      <c r="G23" s="526">
        <v>1770</v>
      </c>
      <c r="H23" s="526">
        <v>1770</v>
      </c>
      <c r="I23" s="526">
        <v>0</v>
      </c>
      <c r="J23" s="525">
        <f>G23+I23</f>
        <v>1770</v>
      </c>
      <c r="K23" s="566">
        <f t="shared" si="2"/>
        <v>1219.0082644628098</v>
      </c>
      <c r="L23" s="568">
        <f>IF('T6-Zamestnanci_a_mzdy'!F23-'T6a-Zamestnanci_a_mzdy (ženy)'!F23=0,0,('T6-Zamestnanci_a_mzdy'!J23-'T6a-Zamestnanci_a_mzdy (ženy)'!J23)/('T6-Zamestnanci_a_mzdy'!F23-'T6a-Zamestnanci_a_mzdy (ženy)'!F23)/12)</f>
        <v>0</v>
      </c>
      <c r="M23" s="469" t="s">
        <v>317</v>
      </c>
      <c r="N23" s="469" t="s">
        <v>317</v>
      </c>
      <c r="O23" s="469" t="s">
        <v>317</v>
      </c>
    </row>
    <row r="24" spans="1:15" x14ac:dyDescent="0.2">
      <c r="A24" s="31" t="s">
        <v>393</v>
      </c>
      <c r="B24" s="47" t="s">
        <v>1239</v>
      </c>
      <c r="C24" s="521">
        <v>0</v>
      </c>
      <c r="D24" s="521">
        <v>0</v>
      </c>
      <c r="E24" s="521">
        <v>0</v>
      </c>
      <c r="F24" s="520">
        <f t="shared" si="5"/>
        <v>0</v>
      </c>
      <c r="G24" s="526">
        <v>0</v>
      </c>
      <c r="H24" s="526">
        <v>0</v>
      </c>
      <c r="I24" s="526">
        <v>0</v>
      </c>
      <c r="J24" s="525">
        <f>G24+I24</f>
        <v>0</v>
      </c>
      <c r="K24" s="566">
        <f t="shared" si="2"/>
        <v>0</v>
      </c>
      <c r="L24" s="568">
        <f>IF('T6-Zamestnanci_a_mzdy'!F24-'T6a-Zamestnanci_a_mzdy (ženy)'!F24=0,0,('T6-Zamestnanci_a_mzdy'!J24-'T6a-Zamestnanci_a_mzdy (ženy)'!J24)/('T6-Zamestnanci_a_mzdy'!F24-'T6a-Zamestnanci_a_mzdy (ženy)'!F24)/12)</f>
        <v>0</v>
      </c>
      <c r="M24" s="469" t="s">
        <v>317</v>
      </c>
      <c r="N24" s="469" t="s">
        <v>317</v>
      </c>
      <c r="O24" s="469" t="s">
        <v>317</v>
      </c>
    </row>
    <row r="25" spans="1:15" x14ac:dyDescent="0.2">
      <c r="A25" s="31" t="s">
        <v>394</v>
      </c>
      <c r="B25" s="47" t="s">
        <v>1239</v>
      </c>
      <c r="C25" s="521">
        <v>0</v>
      </c>
      <c r="D25" s="521">
        <v>0</v>
      </c>
      <c r="E25" s="521">
        <v>0</v>
      </c>
      <c r="F25" s="520">
        <f t="shared" si="5"/>
        <v>0</v>
      </c>
      <c r="G25" s="526">
        <v>0</v>
      </c>
      <c r="H25" s="526">
        <v>0</v>
      </c>
      <c r="I25" s="526">
        <v>0</v>
      </c>
      <c r="J25" s="525">
        <f>G25+I25</f>
        <v>0</v>
      </c>
      <c r="K25" s="566">
        <f t="shared" si="2"/>
        <v>0</v>
      </c>
      <c r="L25" s="568">
        <f>IF('T6-Zamestnanci_a_mzdy'!F25-'T6a-Zamestnanci_a_mzdy (ženy)'!F25=0,0,('T6-Zamestnanci_a_mzdy'!J25-'T6a-Zamestnanci_a_mzdy (ženy)'!J25)/('T6-Zamestnanci_a_mzdy'!F25-'T6a-Zamestnanci_a_mzdy (ženy)'!F25)/12)</f>
        <v>0</v>
      </c>
      <c r="M25" s="469" t="s">
        <v>317</v>
      </c>
      <c r="N25" s="469" t="s">
        <v>317</v>
      </c>
      <c r="O25" s="469" t="s">
        <v>317</v>
      </c>
    </row>
    <row r="26" spans="1:15" ht="16.5" customHeight="1" x14ac:dyDescent="0.2">
      <c r="A26" s="31" t="s">
        <v>395</v>
      </c>
      <c r="B26" s="47" t="s">
        <v>1239</v>
      </c>
      <c r="C26" s="521">
        <v>0</v>
      </c>
      <c r="D26" s="521">
        <v>0</v>
      </c>
      <c r="E26" s="521">
        <v>0</v>
      </c>
      <c r="F26" s="520">
        <f t="shared" si="5"/>
        <v>0</v>
      </c>
      <c r="G26" s="526">
        <v>0</v>
      </c>
      <c r="H26" s="526">
        <v>0</v>
      </c>
      <c r="I26" s="526">
        <v>0</v>
      </c>
      <c r="J26" s="525">
        <f>G26+I26</f>
        <v>0</v>
      </c>
      <c r="K26" s="566">
        <f t="shared" si="2"/>
        <v>0</v>
      </c>
      <c r="L26" s="568">
        <f>IF('T6-Zamestnanci_a_mzdy'!F26-'T6a-Zamestnanci_a_mzdy (ženy)'!F26=0,0,('T6-Zamestnanci_a_mzdy'!J26-'T6a-Zamestnanci_a_mzdy (ženy)'!J26)/('T6-Zamestnanci_a_mzdy'!F26-'T6a-Zamestnanci_a_mzdy (ženy)'!F26)/12)</f>
        <v>0</v>
      </c>
      <c r="M26" s="469" t="s">
        <v>317</v>
      </c>
      <c r="N26" s="469" t="s">
        <v>317</v>
      </c>
      <c r="O26" s="469" t="s">
        <v>317</v>
      </c>
    </row>
    <row r="27" spans="1:15" x14ac:dyDescent="0.2">
      <c r="A27" s="31"/>
      <c r="B27" s="27"/>
      <c r="C27" s="522"/>
      <c r="D27" s="522"/>
      <c r="E27" s="522"/>
      <c r="F27" s="523">
        <f t="shared" si="5"/>
        <v>0</v>
      </c>
      <c r="G27" s="527"/>
      <c r="H27" s="527"/>
      <c r="I27" s="527"/>
      <c r="J27" s="528"/>
      <c r="K27" s="528"/>
      <c r="L27" s="569"/>
      <c r="M27" s="479"/>
      <c r="N27" s="480"/>
      <c r="O27" s="481"/>
    </row>
    <row r="28" spans="1:15" x14ac:dyDescent="0.2">
      <c r="A28" s="31">
        <v>16</v>
      </c>
      <c r="B28" s="46" t="s">
        <v>66</v>
      </c>
      <c r="C28" s="521">
        <v>3.8969999999999998</v>
      </c>
      <c r="D28" s="521">
        <v>3.8969999999999998</v>
      </c>
      <c r="E28" s="521">
        <v>3.0350000000000001</v>
      </c>
      <c r="F28" s="520">
        <f t="shared" si="5"/>
        <v>6.9320000000000004</v>
      </c>
      <c r="G28" s="526">
        <v>30315.63</v>
      </c>
      <c r="H28" s="526">
        <v>30315.63</v>
      </c>
      <c r="I28" s="526">
        <v>26373.37</v>
      </c>
      <c r="J28" s="525">
        <f>G28+I28</f>
        <v>56689</v>
      </c>
      <c r="K28" s="566">
        <f t="shared" si="2"/>
        <v>681.48922869782643</v>
      </c>
      <c r="L28" s="568">
        <f>IF('T6-Zamestnanci_a_mzdy'!F28-'T6a-Zamestnanci_a_mzdy (ženy)'!F28=0,0,('T6-Zamestnanci_a_mzdy'!J28-'T6a-Zamestnanci_a_mzdy (ženy)'!J28)/('T6-Zamestnanci_a_mzdy'!F28-'T6a-Zamestnanci_a_mzdy (ženy)'!F28)/12)</f>
        <v>984.80902777777783</v>
      </c>
      <c r="M28" s="479">
        <v>505</v>
      </c>
      <c r="N28" s="480">
        <v>524</v>
      </c>
      <c r="O28" s="481">
        <v>582</v>
      </c>
    </row>
    <row r="29" spans="1:15" x14ac:dyDescent="0.2">
      <c r="A29" s="31">
        <v>17</v>
      </c>
      <c r="B29" s="46" t="s">
        <v>67</v>
      </c>
      <c r="C29" s="521">
        <v>1.1619999999999999</v>
      </c>
      <c r="D29" s="521">
        <v>1.1619999999999999</v>
      </c>
      <c r="E29" s="521">
        <v>9.7070000000000007</v>
      </c>
      <c r="F29" s="520">
        <f t="shared" si="5"/>
        <v>10.869</v>
      </c>
      <c r="G29" s="526">
        <v>14418.23</v>
      </c>
      <c r="H29" s="526">
        <v>14418.23</v>
      </c>
      <c r="I29" s="526">
        <v>80700.05</v>
      </c>
      <c r="J29" s="525">
        <f>G29+I29</f>
        <v>95118.28</v>
      </c>
      <c r="K29" s="566">
        <f t="shared" si="2"/>
        <v>729.27806912626113</v>
      </c>
      <c r="L29" s="568">
        <f>IF('T6-Zamestnanci_a_mzdy'!F29-'T6a-Zamestnanci_a_mzdy (ženy)'!F29=0,0,('T6-Zamestnanci_a_mzdy'!J29-'T6a-Zamestnanci_a_mzdy (ženy)'!J29)/('T6-Zamestnanci_a_mzdy'!F29-'T6a-Zamestnanci_a_mzdy (ženy)'!F29)/12)</f>
        <v>708.99773682508851</v>
      </c>
      <c r="M29" s="479">
        <v>569</v>
      </c>
      <c r="N29" s="480">
        <v>644</v>
      </c>
      <c r="O29" s="481">
        <v>749</v>
      </c>
    </row>
    <row r="30" spans="1:15" ht="16.5" thickBot="1" x14ac:dyDescent="0.25">
      <c r="A30" s="32">
        <v>18</v>
      </c>
      <c r="B30" s="48" t="s">
        <v>325</v>
      </c>
      <c r="C30" s="524">
        <f t="shared" ref="C30:J30" si="6">C7+C13+C16+C20+C21+C28+C29</f>
        <v>289.01</v>
      </c>
      <c r="D30" s="524">
        <f t="shared" si="6"/>
        <v>285.84499999999997</v>
      </c>
      <c r="E30" s="524">
        <f t="shared" si="6"/>
        <v>16.465</v>
      </c>
      <c r="F30" s="524">
        <f t="shared" si="6"/>
        <v>305.47500000000002</v>
      </c>
      <c r="G30" s="529">
        <f t="shared" si="6"/>
        <v>4171124.69</v>
      </c>
      <c r="H30" s="529">
        <f t="shared" si="6"/>
        <v>4068134.6899999995</v>
      </c>
      <c r="I30" s="529">
        <f t="shared" si="6"/>
        <v>269870.88</v>
      </c>
      <c r="J30" s="530">
        <f t="shared" si="6"/>
        <v>4440995.5700000012</v>
      </c>
      <c r="K30" s="567">
        <f t="shared" si="2"/>
        <v>1211.5000054559841</v>
      </c>
      <c r="L30" s="570">
        <f>IF('T6-Zamestnanci_a_mzdy'!F30-'T6a-Zamestnanci_a_mzdy (ženy)'!F30=0,0,('T6-Zamestnanci_a_mzdy'!J30-'T6a-Zamestnanci_a_mzdy (ženy)'!J30)/('T6-Zamestnanci_a_mzdy'!F30-'T6a-Zamestnanci_a_mzdy (ženy)'!F30)/12)</f>
        <v>1457.922356546195</v>
      </c>
      <c r="M30" s="482">
        <v>850</v>
      </c>
      <c r="N30" s="483">
        <v>1173</v>
      </c>
      <c r="O30" s="484">
        <v>1469</v>
      </c>
    </row>
    <row r="31" spans="1:15" x14ac:dyDescent="0.2">
      <c r="A31" s="18"/>
      <c r="B31" s="18"/>
      <c r="C31" s="21"/>
      <c r="D31" s="18"/>
      <c r="E31" s="18"/>
      <c r="F31" s="21"/>
      <c r="G31" s="21"/>
      <c r="H31" s="21"/>
      <c r="I31" s="21"/>
      <c r="J31" s="21"/>
      <c r="L31" s="485"/>
      <c r="M31" s="485"/>
      <c r="N31" s="485"/>
      <c r="O31" s="485"/>
    </row>
    <row r="32" spans="1:15" x14ac:dyDescent="0.25">
      <c r="A32" s="730" t="s">
        <v>10</v>
      </c>
      <c r="B32" s="731"/>
      <c r="C32" s="731"/>
      <c r="D32" s="731"/>
      <c r="E32" s="731"/>
      <c r="F32" s="731"/>
      <c r="G32" s="731"/>
      <c r="H32" s="731"/>
      <c r="I32" s="731"/>
      <c r="J32" s="751"/>
      <c r="L32" s="485"/>
      <c r="M32" s="485"/>
      <c r="N32" s="485"/>
      <c r="O32" s="485"/>
    </row>
    <row r="33" spans="1:15" x14ac:dyDescent="0.25">
      <c r="A33" s="739" t="s">
        <v>847</v>
      </c>
      <c r="B33" s="740"/>
      <c r="C33" s="740"/>
      <c r="D33" s="740"/>
      <c r="E33" s="740"/>
      <c r="F33" s="740"/>
      <c r="G33" s="740"/>
      <c r="H33" s="740"/>
      <c r="I33" s="740"/>
      <c r="J33" s="741"/>
      <c r="L33" s="485"/>
      <c r="M33" s="486" t="s">
        <v>1007</v>
      </c>
      <c r="N33" s="485"/>
      <c r="O33" s="485"/>
    </row>
    <row r="34" spans="1:15" ht="50.25" customHeight="1" x14ac:dyDescent="0.2">
      <c r="B34" s="737" t="s">
        <v>748</v>
      </c>
      <c r="C34" s="737"/>
      <c r="D34" s="737"/>
      <c r="E34" s="737"/>
      <c r="F34" s="737"/>
      <c r="G34" s="737"/>
      <c r="H34" s="737"/>
      <c r="I34" s="737"/>
      <c r="J34" s="737"/>
      <c r="L34" s="485"/>
      <c r="M34" s="485"/>
      <c r="N34" s="485"/>
      <c r="O34" s="485"/>
    </row>
    <row r="35" spans="1:15" x14ac:dyDescent="0.2">
      <c r="B35" s="201" t="s">
        <v>724</v>
      </c>
      <c r="L35" s="485"/>
      <c r="M35" s="485"/>
      <c r="N35" s="485"/>
      <c r="O35" s="485"/>
    </row>
    <row r="36" spans="1:15" x14ac:dyDescent="0.2">
      <c r="B36" s="201" t="s">
        <v>725</v>
      </c>
    </row>
    <row r="37" spans="1:15" x14ac:dyDescent="0.2">
      <c r="B37" s="201" t="s">
        <v>726</v>
      </c>
    </row>
  </sheetData>
  <mergeCells count="20">
    <mergeCell ref="N3:N5"/>
    <mergeCell ref="O3:O5"/>
    <mergeCell ref="A32:J32"/>
    <mergeCell ref="A33:J33"/>
    <mergeCell ref="L3:L5"/>
    <mergeCell ref="B34:J34"/>
    <mergeCell ref="M3:M5"/>
    <mergeCell ref="A1:K1"/>
    <mergeCell ref="A2:K2"/>
    <mergeCell ref="A3:A5"/>
    <mergeCell ref="B3:B5"/>
    <mergeCell ref="C3:F3"/>
    <mergeCell ref="G3:G5"/>
    <mergeCell ref="H3:H4"/>
    <mergeCell ref="I3:I5"/>
    <mergeCell ref="J3:J5"/>
    <mergeCell ref="K3:K5"/>
    <mergeCell ref="C4:C5"/>
    <mergeCell ref="E4:E5"/>
    <mergeCell ref="F4:F5"/>
  </mergeCells>
  <printOptions gridLines="1"/>
  <pageMargins left="0.2" right="0.19" top="0.8" bottom="0.39370078740157483" header="0.51181102362204722" footer="0.27559055118110237"/>
  <pageSetup paperSize="9" scale="58"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pageSetUpPr fitToPage="1"/>
  </sheetPr>
  <dimension ref="A1:G13"/>
  <sheetViews>
    <sheetView zoomScaleNormal="100" workbookViewId="0">
      <pane xSplit="2" ySplit="4" topLeftCell="C5" activePane="bottomRight" state="frozen"/>
      <selection pane="topRight" activeCell="C1" sqref="C1"/>
      <selection pane="bottomLeft" activeCell="A7" sqref="A7"/>
      <selection pane="bottomRight" activeCell="E13" sqref="E13"/>
    </sheetView>
  </sheetViews>
  <sheetFormatPr defaultRowHeight="15.75" x14ac:dyDescent="0.25"/>
  <cols>
    <col min="1" max="1" width="9.140625" style="136"/>
    <col min="2" max="2" width="69.7109375" style="136" customWidth="1"/>
    <col min="3" max="3" width="18" style="136" bestFit="1" customWidth="1"/>
    <col min="4" max="4" width="20.28515625" style="136" bestFit="1" customWidth="1"/>
    <col min="5" max="5" width="26.42578125" style="136" customWidth="1"/>
    <col min="6" max="6" width="15.42578125" style="136" customWidth="1"/>
    <col min="7" max="7" width="12" style="136" customWidth="1"/>
    <col min="8" max="16384" width="9.140625" style="136"/>
  </cols>
  <sheetData>
    <row r="1" spans="1:7" ht="39.75" customHeight="1" thickBot="1" x14ac:dyDescent="0.3">
      <c r="A1" s="754" t="s">
        <v>1175</v>
      </c>
      <c r="B1" s="755"/>
      <c r="C1" s="755"/>
      <c r="D1" s="755"/>
      <c r="E1" s="756"/>
    </row>
    <row r="2" spans="1:7" ht="44.25" customHeight="1" thickBot="1" x14ac:dyDescent="0.3">
      <c r="A2" s="757" t="s">
        <v>1218</v>
      </c>
      <c r="B2" s="758"/>
      <c r="C2" s="758"/>
      <c r="D2" s="758"/>
      <c r="E2" s="759"/>
    </row>
    <row r="3" spans="1:7" ht="65.25" customHeight="1" x14ac:dyDescent="0.25">
      <c r="A3" s="411" t="s">
        <v>205</v>
      </c>
      <c r="B3" s="412" t="s">
        <v>332</v>
      </c>
      <c r="C3" s="413" t="s">
        <v>982</v>
      </c>
      <c r="D3" s="413" t="s">
        <v>1149</v>
      </c>
      <c r="E3" s="414" t="s">
        <v>789</v>
      </c>
    </row>
    <row r="4" spans="1:7" ht="26.25" customHeight="1" x14ac:dyDescent="0.25">
      <c r="A4" s="415"/>
      <c r="B4" s="410"/>
      <c r="C4" s="409" t="s">
        <v>286</v>
      </c>
      <c r="D4" s="409" t="s">
        <v>287</v>
      </c>
      <c r="E4" s="416" t="s">
        <v>981</v>
      </c>
    </row>
    <row r="5" spans="1:7" ht="35.25" customHeight="1" thickBot="1" x14ac:dyDescent="0.3">
      <c r="A5" s="420">
        <v>1</v>
      </c>
      <c r="B5" s="421" t="s">
        <v>1150</v>
      </c>
      <c r="C5" s="571">
        <v>110318.5</v>
      </c>
      <c r="D5" s="571">
        <v>282193.5</v>
      </c>
      <c r="E5" s="572">
        <f>C5+D5</f>
        <v>392512</v>
      </c>
      <c r="F5" s="455"/>
      <c r="G5" s="425"/>
    </row>
    <row r="6" spans="1:7" ht="30.75" customHeight="1" thickTop="1" x14ac:dyDescent="0.25">
      <c r="A6" s="418">
        <v>2</v>
      </c>
      <c r="B6" s="419" t="s">
        <v>1151</v>
      </c>
      <c r="C6" s="573">
        <v>172</v>
      </c>
      <c r="D6" s="573">
        <v>441</v>
      </c>
      <c r="E6" s="574">
        <f>C6+D6</f>
        <v>613</v>
      </c>
      <c r="F6" s="422"/>
    </row>
    <row r="7" spans="1:7" ht="31.5" customHeight="1" thickBot="1" x14ac:dyDescent="0.3">
      <c r="A7" s="254">
        <v>3</v>
      </c>
      <c r="B7" s="417" t="s">
        <v>400</v>
      </c>
      <c r="C7" s="575">
        <f>IF(C6=0,0,+C5/C6)</f>
        <v>641.38662790697674</v>
      </c>
      <c r="D7" s="575">
        <f t="shared" ref="D7:E7" si="0">IF(D6=0,0,+D5/D6)</f>
        <v>639.89455782312928</v>
      </c>
      <c r="E7" s="576">
        <f t="shared" si="0"/>
        <v>640.31321370309956</v>
      </c>
    </row>
    <row r="9" spans="1:7" ht="51" customHeight="1" x14ac:dyDescent="0.25">
      <c r="A9" s="760" t="s">
        <v>1140</v>
      </c>
      <c r="B9" s="760"/>
    </row>
    <row r="11" spans="1:7" x14ac:dyDescent="0.25">
      <c r="A11" s="424" t="s">
        <v>1001</v>
      </c>
    </row>
    <row r="12" spans="1:7" x14ac:dyDescent="0.25">
      <c r="A12" s="136" t="s">
        <v>1002</v>
      </c>
    </row>
    <row r="13" spans="1:7" x14ac:dyDescent="0.25">
      <c r="A13" s="514" t="s">
        <v>1222</v>
      </c>
    </row>
  </sheetData>
  <mergeCells count="3">
    <mergeCell ref="A1:E1"/>
    <mergeCell ref="A2:E2"/>
    <mergeCell ref="A9:B9"/>
  </mergeCells>
  <pageMargins left="0.45" right="0.33" top="0.74803149606299213" bottom="0.74803149606299213" header="0.31496062992125984" footer="0.31496062992125984"/>
  <pageSetup paperSize="9" scale="9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árok12">
    <tabColor indexed="42"/>
    <pageSetUpPr fitToPage="1"/>
  </sheetPr>
  <dimension ref="A1:H16"/>
  <sheetViews>
    <sheetView zoomScaleNormal="100" workbookViewId="0">
      <pane xSplit="2" ySplit="5" topLeftCell="C6" activePane="bottomRight" state="frozen"/>
      <selection pane="topRight" activeCell="C1" sqref="C1"/>
      <selection pane="bottomLeft" activeCell="A6" sqref="A6"/>
      <selection pane="bottomRight" activeCell="J10" sqref="J10"/>
    </sheetView>
  </sheetViews>
  <sheetFormatPr defaultRowHeight="15.75" x14ac:dyDescent="0.2"/>
  <cols>
    <col min="1" max="1" width="8.140625" style="19" customWidth="1"/>
    <col min="2" max="2" width="93.140625" style="71" customWidth="1"/>
    <col min="3" max="3" width="17.28515625" style="19" customWidth="1"/>
    <col min="4" max="4" width="17.140625" style="19" customWidth="1"/>
    <col min="5" max="5" width="15.7109375" style="19" customWidth="1"/>
    <col min="6" max="6" width="18" style="19" customWidth="1"/>
    <col min="7" max="7" width="7.5703125" style="19" customWidth="1"/>
    <col min="8" max="16384" width="9.140625" style="19"/>
  </cols>
  <sheetData>
    <row r="1" spans="1:8" ht="50.1" customHeight="1" thickBot="1" x14ac:dyDescent="0.25">
      <c r="A1" s="767" t="s">
        <v>1114</v>
      </c>
      <c r="B1" s="768"/>
      <c r="C1" s="768"/>
      <c r="D1" s="768"/>
      <c r="E1" s="768"/>
      <c r="F1" s="769"/>
      <c r="G1" s="139"/>
      <c r="H1" s="24"/>
    </row>
    <row r="2" spans="1:8" ht="36.75" customHeight="1" x14ac:dyDescent="0.2">
      <c r="A2" s="713" t="s">
        <v>1219</v>
      </c>
      <c r="B2" s="778"/>
      <c r="C2" s="779" t="s">
        <v>814</v>
      </c>
      <c r="D2" s="779"/>
      <c r="E2" s="779"/>
      <c r="F2" s="780"/>
      <c r="G2" s="140"/>
    </row>
    <row r="3" spans="1:8" ht="33" customHeight="1" x14ac:dyDescent="0.2">
      <c r="A3" s="776" t="s">
        <v>205</v>
      </c>
      <c r="B3" s="774" t="s">
        <v>332</v>
      </c>
      <c r="C3" s="770">
        <v>2017</v>
      </c>
      <c r="D3" s="771"/>
      <c r="E3" s="772">
        <v>2018</v>
      </c>
      <c r="F3" s="773"/>
      <c r="G3" s="140"/>
    </row>
    <row r="4" spans="1:8" ht="69" customHeight="1" x14ac:dyDescent="0.2">
      <c r="A4" s="777"/>
      <c r="B4" s="775"/>
      <c r="C4" s="110" t="s">
        <v>747</v>
      </c>
      <c r="D4" s="110" t="s">
        <v>188</v>
      </c>
      <c r="E4" s="110" t="s">
        <v>747</v>
      </c>
      <c r="F4" s="29" t="s">
        <v>275</v>
      </c>
      <c r="G4" s="140"/>
    </row>
    <row r="5" spans="1:8" x14ac:dyDescent="0.2">
      <c r="A5" s="117"/>
      <c r="B5" s="85"/>
      <c r="C5" s="37" t="s">
        <v>286</v>
      </c>
      <c r="D5" s="37" t="s">
        <v>287</v>
      </c>
      <c r="E5" s="82" t="s">
        <v>288</v>
      </c>
      <c r="F5" s="92" t="s">
        <v>295</v>
      </c>
      <c r="G5" s="140"/>
    </row>
    <row r="6" spans="1:8" ht="38.25" customHeight="1" x14ac:dyDescent="0.2">
      <c r="A6" s="31">
        <v>1</v>
      </c>
      <c r="B6" s="86" t="s">
        <v>73</v>
      </c>
      <c r="C6" s="577">
        <v>408560</v>
      </c>
      <c r="D6" s="578" t="s">
        <v>317</v>
      </c>
      <c r="E6" s="577">
        <v>346105</v>
      </c>
      <c r="F6" s="579" t="s">
        <v>317</v>
      </c>
      <c r="G6" s="140"/>
    </row>
    <row r="7" spans="1:8" ht="38.25" customHeight="1" x14ac:dyDescent="0.2">
      <c r="A7" s="31">
        <f>A6+1</f>
        <v>2</v>
      </c>
      <c r="B7" s="86" t="s">
        <v>342</v>
      </c>
      <c r="C7" s="578" t="s">
        <v>317</v>
      </c>
      <c r="D7" s="564">
        <v>2558</v>
      </c>
      <c r="E7" s="578" t="s">
        <v>317</v>
      </c>
      <c r="F7" s="580">
        <v>2019</v>
      </c>
      <c r="G7" s="140"/>
    </row>
    <row r="8" spans="1:8" ht="38.25" customHeight="1" x14ac:dyDescent="0.2">
      <c r="A8" s="31">
        <f>A7+1</f>
        <v>3</v>
      </c>
      <c r="B8" s="86" t="s">
        <v>779</v>
      </c>
      <c r="C8" s="578" t="s">
        <v>317</v>
      </c>
      <c r="D8" s="564">
        <v>372</v>
      </c>
      <c r="E8" s="578" t="s">
        <v>317</v>
      </c>
      <c r="F8" s="580">
        <v>296</v>
      </c>
      <c r="G8" s="140"/>
    </row>
    <row r="9" spans="1:8" ht="35.25" customHeight="1" x14ac:dyDescent="0.2">
      <c r="A9" s="31">
        <f>A8+1</f>
        <v>4</v>
      </c>
      <c r="B9" s="68" t="s">
        <v>701</v>
      </c>
      <c r="C9" s="577">
        <v>138189.37</v>
      </c>
      <c r="D9" s="578" t="s">
        <v>317</v>
      </c>
      <c r="E9" s="581">
        <f>+C11</f>
        <v>96178.37</v>
      </c>
      <c r="F9" s="579" t="s">
        <v>317</v>
      </c>
      <c r="G9" s="140"/>
    </row>
    <row r="10" spans="1:8" ht="37.5" customHeight="1" x14ac:dyDescent="0.2">
      <c r="A10" s="31">
        <f>A9+1</f>
        <v>5</v>
      </c>
      <c r="B10" s="68" t="s">
        <v>776</v>
      </c>
      <c r="C10" s="577">
        <v>366549</v>
      </c>
      <c r="D10" s="578" t="s">
        <v>317</v>
      </c>
      <c r="E10" s="582">
        <v>329276</v>
      </c>
      <c r="F10" s="579" t="s">
        <v>317</v>
      </c>
      <c r="G10" s="140"/>
    </row>
    <row r="11" spans="1:8" ht="33" customHeight="1" x14ac:dyDescent="0.2">
      <c r="A11" s="31">
        <v>6</v>
      </c>
      <c r="B11" s="68" t="s">
        <v>248</v>
      </c>
      <c r="C11" s="525">
        <f>+C9+C10-C6</f>
        <v>96178.37</v>
      </c>
      <c r="D11" s="578" t="s">
        <v>317</v>
      </c>
      <c r="E11" s="581">
        <f>+E9+E10-E6</f>
        <v>79349.37</v>
      </c>
      <c r="F11" s="579" t="s">
        <v>317</v>
      </c>
      <c r="G11" s="140"/>
    </row>
    <row r="12" spans="1:8" ht="36" customHeight="1" thickBot="1" x14ac:dyDescent="0.25">
      <c r="A12" s="32">
        <v>7</v>
      </c>
      <c r="B12" s="80" t="s">
        <v>249</v>
      </c>
      <c r="C12" s="530">
        <f>IF(C6=0,0,C6/D7)</f>
        <v>159.7185301016419</v>
      </c>
      <c r="D12" s="583" t="s">
        <v>317</v>
      </c>
      <c r="E12" s="530">
        <f>IF(E6=0,0,E6/F7)</f>
        <v>171.42397226349678</v>
      </c>
      <c r="F12" s="584" t="s">
        <v>317</v>
      </c>
      <c r="G12" s="140"/>
    </row>
    <row r="13" spans="1:8" x14ac:dyDescent="0.2">
      <c r="B13" s="21"/>
      <c r="G13" s="140"/>
    </row>
    <row r="14" spans="1:8" x14ac:dyDescent="0.2">
      <c r="A14" s="761" t="s">
        <v>82</v>
      </c>
      <c r="B14" s="762"/>
      <c r="C14" s="762"/>
      <c r="D14" s="762"/>
      <c r="E14" s="762"/>
      <c r="F14" s="763"/>
      <c r="G14" s="140"/>
    </row>
    <row r="15" spans="1:8" x14ac:dyDescent="0.2">
      <c r="A15" s="764" t="s">
        <v>381</v>
      </c>
      <c r="B15" s="765"/>
      <c r="C15" s="765"/>
      <c r="D15" s="765"/>
      <c r="E15" s="765"/>
      <c r="F15" s="766"/>
      <c r="G15" s="140"/>
    </row>
    <row r="16" spans="1:8" x14ac:dyDescent="0.2">
      <c r="A16" s="514" t="s">
        <v>1223</v>
      </c>
    </row>
  </sheetData>
  <mergeCells count="9">
    <mergeCell ref="A14:F14"/>
    <mergeCell ref="A15:F15"/>
    <mergeCell ref="A1:F1"/>
    <mergeCell ref="C3:D3"/>
    <mergeCell ref="E3:F3"/>
    <mergeCell ref="B3:B4"/>
    <mergeCell ref="A3:A4"/>
    <mergeCell ref="A2:B2"/>
    <mergeCell ref="C2:F2"/>
  </mergeCells>
  <phoneticPr fontId="0" type="noConversion"/>
  <pageMargins left="0.5" right="0.39" top="0.98425196850393704" bottom="0.98425196850393704" header="0.51181102362204722" footer="0.51181102362204722"/>
  <pageSetup paperSize="9" scale="8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árok13">
    <tabColor indexed="42"/>
    <pageSetUpPr fitToPage="1"/>
  </sheetPr>
  <dimension ref="A1:H23"/>
  <sheetViews>
    <sheetView zoomScaleNormal="100" workbookViewId="0">
      <pane xSplit="2" ySplit="5" topLeftCell="C6" activePane="bottomRight" state="frozen"/>
      <selection pane="topRight" activeCell="C1" sqref="C1"/>
      <selection pane="bottomLeft" activeCell="A6" sqref="A6"/>
      <selection pane="bottomRight" activeCell="G13" sqref="G13"/>
    </sheetView>
  </sheetViews>
  <sheetFormatPr defaultRowHeight="12.75" x14ac:dyDescent="0.2"/>
  <cols>
    <col min="1" max="1" width="8.28515625" style="84" customWidth="1"/>
    <col min="2" max="2" width="77.7109375" style="84" customWidth="1"/>
    <col min="3" max="6" width="14.7109375" style="84" customWidth="1"/>
    <col min="7" max="16384" width="9.140625" style="84"/>
  </cols>
  <sheetData>
    <row r="1" spans="1:8" ht="50.1" customHeight="1" x14ac:dyDescent="0.2">
      <c r="A1" s="785" t="s">
        <v>1115</v>
      </c>
      <c r="B1" s="786"/>
      <c r="C1" s="786"/>
      <c r="D1" s="786"/>
      <c r="E1" s="786"/>
      <c r="F1" s="787"/>
      <c r="H1" s="111"/>
    </row>
    <row r="2" spans="1:8" ht="33" customHeight="1" x14ac:dyDescent="0.2">
      <c r="A2" s="790" t="s">
        <v>1214</v>
      </c>
      <c r="B2" s="791"/>
      <c r="C2" s="791"/>
      <c r="D2" s="791"/>
      <c r="E2" s="791"/>
      <c r="F2" s="792"/>
    </row>
    <row r="3" spans="1:8" ht="18.75" customHeight="1" x14ac:dyDescent="0.2">
      <c r="A3" s="776" t="s">
        <v>205</v>
      </c>
      <c r="B3" s="742" t="s">
        <v>332</v>
      </c>
      <c r="C3" s="738" t="s">
        <v>784</v>
      </c>
      <c r="D3" s="738"/>
      <c r="E3" s="738" t="s">
        <v>354</v>
      </c>
      <c r="F3" s="789"/>
    </row>
    <row r="4" spans="1:8" ht="18.75" customHeight="1" x14ac:dyDescent="0.2">
      <c r="A4" s="788"/>
      <c r="B4" s="742"/>
      <c r="C4" s="91">
        <v>2017</v>
      </c>
      <c r="D4" s="91">
        <v>2018</v>
      </c>
      <c r="E4" s="14">
        <v>2017</v>
      </c>
      <c r="F4" s="29">
        <v>2018</v>
      </c>
    </row>
    <row r="5" spans="1:8" ht="15.75" x14ac:dyDescent="0.2">
      <c r="A5" s="31"/>
      <c r="B5" s="81"/>
      <c r="C5" s="25" t="s">
        <v>286</v>
      </c>
      <c r="D5" s="25" t="s">
        <v>287</v>
      </c>
      <c r="E5" s="37" t="s">
        <v>288</v>
      </c>
      <c r="F5" s="83" t="s">
        <v>295</v>
      </c>
    </row>
    <row r="6" spans="1:8" ht="31.5" x14ac:dyDescent="0.2">
      <c r="A6" s="31">
        <v>1</v>
      </c>
      <c r="B6" s="46" t="s">
        <v>707</v>
      </c>
      <c r="C6" s="585" t="s">
        <v>317</v>
      </c>
      <c r="D6" s="585" t="s">
        <v>317</v>
      </c>
      <c r="E6" s="541">
        <v>316</v>
      </c>
      <c r="F6" s="586">
        <v>316</v>
      </c>
    </row>
    <row r="7" spans="1:8" ht="37.5" x14ac:dyDescent="0.2">
      <c r="A7" s="31">
        <f>A6+1</f>
        <v>2</v>
      </c>
      <c r="B7" s="64" t="s">
        <v>343</v>
      </c>
      <c r="C7" s="585" t="s">
        <v>317</v>
      </c>
      <c r="D7" s="585" t="s">
        <v>317</v>
      </c>
      <c r="E7" s="541">
        <v>2634</v>
      </c>
      <c r="F7" s="586">
        <v>2616</v>
      </c>
    </row>
    <row r="8" spans="1:8" ht="15.75" x14ac:dyDescent="0.2">
      <c r="A8" s="31">
        <v>3</v>
      </c>
      <c r="B8" s="79" t="s">
        <v>273</v>
      </c>
      <c r="C8" s="585" t="s">
        <v>317</v>
      </c>
      <c r="D8" s="585" t="s">
        <v>317</v>
      </c>
      <c r="E8" s="62">
        <f>E7/12</f>
        <v>219.5</v>
      </c>
      <c r="F8" s="539">
        <f>F7/12</f>
        <v>218</v>
      </c>
    </row>
    <row r="9" spans="1:8" ht="31.5" x14ac:dyDescent="0.2">
      <c r="A9" s="31">
        <f t="shared" ref="A9:A18" si="0">A8+1</f>
        <v>4</v>
      </c>
      <c r="B9" s="64" t="s">
        <v>357</v>
      </c>
      <c r="C9" s="53">
        <v>215984</v>
      </c>
      <c r="D9" s="565">
        <v>220212</v>
      </c>
      <c r="E9" s="585" t="s">
        <v>317</v>
      </c>
      <c r="F9" s="587" t="s">
        <v>317</v>
      </c>
    </row>
    <row r="10" spans="1:8" ht="31.5" x14ac:dyDescent="0.2">
      <c r="A10" s="31">
        <f t="shared" si="0"/>
        <v>5</v>
      </c>
      <c r="B10" s="64" t="s">
        <v>374</v>
      </c>
      <c r="C10" s="53">
        <v>0</v>
      </c>
      <c r="D10" s="53">
        <v>0</v>
      </c>
      <c r="E10" s="53">
        <v>0</v>
      </c>
      <c r="F10" s="588">
        <v>0</v>
      </c>
    </row>
    <row r="11" spans="1:8" ht="31.5" x14ac:dyDescent="0.2">
      <c r="A11" s="31">
        <f t="shared" si="0"/>
        <v>6</v>
      </c>
      <c r="B11" s="299" t="s">
        <v>975</v>
      </c>
      <c r="C11" s="541">
        <v>147599</v>
      </c>
      <c r="D11" s="541">
        <v>181104</v>
      </c>
      <c r="E11" s="585" t="s">
        <v>317</v>
      </c>
      <c r="F11" s="587" t="s">
        <v>317</v>
      </c>
    </row>
    <row r="12" spans="1:8" ht="15.75" x14ac:dyDescent="0.2">
      <c r="A12" s="31">
        <f t="shared" si="0"/>
        <v>7</v>
      </c>
      <c r="B12" s="64" t="s">
        <v>355</v>
      </c>
      <c r="C12" s="53">
        <v>65392.25</v>
      </c>
      <c r="D12" s="53">
        <v>56729.91</v>
      </c>
      <c r="E12" s="585" t="s">
        <v>317</v>
      </c>
      <c r="F12" s="587" t="s">
        <v>317</v>
      </c>
    </row>
    <row r="13" spans="1:8" ht="15.75" x14ac:dyDescent="0.2">
      <c r="A13" s="31">
        <f t="shared" si="0"/>
        <v>8</v>
      </c>
      <c r="B13" s="64" t="s">
        <v>375</v>
      </c>
      <c r="C13" s="62">
        <f>SUM(C9:C12)</f>
        <v>428975.25</v>
      </c>
      <c r="D13" s="62">
        <f>SUM(D9:D12)</f>
        <v>458045.91000000003</v>
      </c>
      <c r="E13" s="585" t="s">
        <v>317</v>
      </c>
      <c r="F13" s="587" t="s">
        <v>317</v>
      </c>
    </row>
    <row r="14" spans="1:8" ht="15.75" x14ac:dyDescent="0.2">
      <c r="A14" s="31">
        <f t="shared" si="0"/>
        <v>9</v>
      </c>
      <c r="B14" s="64" t="s">
        <v>376</v>
      </c>
      <c r="C14" s="62">
        <f>C15+C16</f>
        <v>400764.37</v>
      </c>
      <c r="D14" s="62">
        <f>D15+D16</f>
        <v>423056.5</v>
      </c>
      <c r="E14" s="585" t="s">
        <v>317</v>
      </c>
      <c r="F14" s="587" t="s">
        <v>317</v>
      </c>
    </row>
    <row r="15" spans="1:8" ht="15.75" x14ac:dyDescent="0.2">
      <c r="A15" s="31">
        <f t="shared" si="0"/>
        <v>10</v>
      </c>
      <c r="B15" s="47" t="s">
        <v>60</v>
      </c>
      <c r="C15" s="53">
        <v>200448.75</v>
      </c>
      <c r="D15" s="53">
        <v>185251.43</v>
      </c>
      <c r="E15" s="585" t="s">
        <v>317</v>
      </c>
      <c r="F15" s="587" t="s">
        <v>317</v>
      </c>
    </row>
    <row r="16" spans="1:8" ht="15.75" x14ac:dyDescent="0.2">
      <c r="A16" s="31">
        <f t="shared" si="0"/>
        <v>11</v>
      </c>
      <c r="B16" s="47" t="s">
        <v>61</v>
      </c>
      <c r="C16" s="53">
        <v>200315.62</v>
      </c>
      <c r="D16" s="53">
        <v>237805.07</v>
      </c>
      <c r="E16" s="585" t="s">
        <v>317</v>
      </c>
      <c r="F16" s="587" t="s">
        <v>317</v>
      </c>
    </row>
    <row r="17" spans="1:6" ht="31.5" x14ac:dyDescent="0.2">
      <c r="A17" s="31">
        <f t="shared" si="0"/>
        <v>12</v>
      </c>
      <c r="B17" s="64" t="s">
        <v>377</v>
      </c>
      <c r="C17" s="62">
        <f>+C13-C14</f>
        <v>28210.880000000005</v>
      </c>
      <c r="D17" s="62">
        <f>+D13-D14</f>
        <v>34989.410000000033</v>
      </c>
      <c r="E17" s="585" t="s">
        <v>317</v>
      </c>
      <c r="F17" s="587" t="s">
        <v>317</v>
      </c>
    </row>
    <row r="18" spans="1:6" ht="16.5" thickBot="1" x14ac:dyDescent="0.25">
      <c r="A18" s="32">
        <f t="shared" si="0"/>
        <v>13</v>
      </c>
      <c r="B18" s="89" t="s">
        <v>378</v>
      </c>
      <c r="C18" s="529">
        <f>IF(E8=0,0,C14/E8)</f>
        <v>1825.8057858769932</v>
      </c>
      <c r="D18" s="529">
        <f>IF(F8=0,0,D14/F8)</f>
        <v>1940.6261467889908</v>
      </c>
      <c r="E18" s="589" t="s">
        <v>317</v>
      </c>
      <c r="F18" s="590" t="s">
        <v>317</v>
      </c>
    </row>
    <row r="20" spans="1:6" ht="15" x14ac:dyDescent="0.2">
      <c r="A20" s="761" t="s">
        <v>356</v>
      </c>
      <c r="B20" s="762"/>
      <c r="C20" s="762"/>
      <c r="D20" s="762"/>
      <c r="E20" s="762"/>
      <c r="F20" s="763"/>
    </row>
    <row r="21" spans="1:6" ht="35.25" customHeight="1" x14ac:dyDescent="0.2">
      <c r="A21" s="782" t="s">
        <v>87</v>
      </c>
      <c r="B21" s="783"/>
      <c r="C21" s="783"/>
      <c r="D21" s="783"/>
      <c r="E21" s="783"/>
      <c r="F21" s="784"/>
    </row>
    <row r="23" spans="1:6" ht="60" customHeight="1" x14ac:dyDescent="0.2">
      <c r="A23" s="781" t="s">
        <v>1303</v>
      </c>
      <c r="B23" s="781"/>
      <c r="C23" s="781"/>
      <c r="D23" s="781"/>
      <c r="E23" s="781"/>
      <c r="F23" s="781"/>
    </row>
  </sheetData>
  <mergeCells count="9">
    <mergeCell ref="A23:F23"/>
    <mergeCell ref="A21:F21"/>
    <mergeCell ref="A1:F1"/>
    <mergeCell ref="A3:A4"/>
    <mergeCell ref="B3:B4"/>
    <mergeCell ref="C3:D3"/>
    <mergeCell ref="E3:F3"/>
    <mergeCell ref="A2:F2"/>
    <mergeCell ref="A20:F20"/>
  </mergeCells>
  <phoneticPr fontId="7" type="noConversion"/>
  <pageMargins left="0.66" right="0.45" top="0.98425196850393704" bottom="0.77" header="0.51181102362204722" footer="0.51181102362204722"/>
  <pageSetup paperSize="9" scale="83"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indexed="42"/>
  </sheetPr>
  <dimension ref="A1:K29"/>
  <sheetViews>
    <sheetView zoomScaleNormal="100" workbookViewId="0">
      <pane xSplit="2" ySplit="4" topLeftCell="C5" activePane="bottomRight" state="frozen"/>
      <selection pane="topRight" activeCell="C1" sqref="C1"/>
      <selection pane="bottomLeft" activeCell="A5" sqref="A5"/>
      <selection pane="bottomRight" activeCell="E10" sqref="E10"/>
    </sheetView>
  </sheetViews>
  <sheetFormatPr defaultRowHeight="15.75" x14ac:dyDescent="0.25"/>
  <cols>
    <col min="1" max="1" width="8.140625" style="216" customWidth="1"/>
    <col min="2" max="2" width="94" style="238" customWidth="1"/>
    <col min="3" max="3" width="18.7109375" style="216" customWidth="1"/>
    <col min="4" max="4" width="18.5703125" style="216" customWidth="1"/>
    <col min="5" max="5" width="11.42578125" style="217" customWidth="1"/>
    <col min="6" max="16384" width="9.140625" style="216"/>
  </cols>
  <sheetData>
    <row r="1" spans="1:11" ht="50.1" customHeight="1" thickBot="1" x14ac:dyDescent="0.3">
      <c r="A1" s="796" t="s">
        <v>1116</v>
      </c>
      <c r="B1" s="797"/>
      <c r="C1" s="797"/>
      <c r="D1" s="798"/>
      <c r="E1" s="215"/>
    </row>
    <row r="2" spans="1:11" ht="29.25" customHeight="1" x14ac:dyDescent="0.25">
      <c r="A2" s="799" t="s">
        <v>1215</v>
      </c>
      <c r="B2" s="800"/>
      <c r="C2" s="800"/>
      <c r="D2" s="801"/>
    </row>
    <row r="3" spans="1:11" ht="33" customHeight="1" x14ac:dyDescent="0.25">
      <c r="A3" s="218" t="s">
        <v>205</v>
      </c>
      <c r="B3" s="219" t="s">
        <v>332</v>
      </c>
      <c r="C3" s="220">
        <v>2017</v>
      </c>
      <c r="D3" s="221">
        <v>2018</v>
      </c>
    </row>
    <row r="4" spans="1:11" x14ac:dyDescent="0.25">
      <c r="A4" s="222"/>
      <c r="B4" s="223"/>
      <c r="C4" s="224" t="s">
        <v>286</v>
      </c>
      <c r="D4" s="251" t="s">
        <v>287</v>
      </c>
    </row>
    <row r="5" spans="1:11" ht="18.75" x14ac:dyDescent="0.25">
      <c r="A5" s="225">
        <v>1</v>
      </c>
      <c r="B5" s="226" t="s">
        <v>279</v>
      </c>
      <c r="C5" s="591">
        <f>+C6+C9</f>
        <v>72368.149999999994</v>
      </c>
      <c r="D5" s="592">
        <f>D6+D9</f>
        <v>73941.95</v>
      </c>
    </row>
    <row r="6" spans="1:11" ht="18.75" customHeight="1" x14ac:dyDescent="0.25">
      <c r="A6" s="225">
        <f t="shared" ref="A6:A13" si="0">A5+1</f>
        <v>2</v>
      </c>
      <c r="B6" s="226" t="s">
        <v>361</v>
      </c>
      <c r="C6" s="591">
        <f>+C7+C8</f>
        <v>43083.15</v>
      </c>
      <c r="D6" s="592">
        <f>+D7+D8</f>
        <v>46405.95</v>
      </c>
    </row>
    <row r="7" spans="1:11" x14ac:dyDescent="0.25">
      <c r="A7" s="225">
        <f t="shared" si="0"/>
        <v>3</v>
      </c>
      <c r="B7" s="227" t="s">
        <v>359</v>
      </c>
      <c r="C7" s="593">
        <v>43083.15</v>
      </c>
      <c r="D7" s="594">
        <v>46405.95</v>
      </c>
    </row>
    <row r="8" spans="1:11" x14ac:dyDescent="0.25">
      <c r="A8" s="225">
        <f t="shared" si="0"/>
        <v>4</v>
      </c>
      <c r="B8" s="227" t="s">
        <v>360</v>
      </c>
      <c r="C8" s="593">
        <v>0</v>
      </c>
      <c r="D8" s="594">
        <v>0</v>
      </c>
    </row>
    <row r="9" spans="1:11" x14ac:dyDescent="0.25">
      <c r="A9" s="225">
        <f t="shared" si="0"/>
        <v>5</v>
      </c>
      <c r="B9" s="226" t="s">
        <v>250</v>
      </c>
      <c r="C9" s="595">
        <f>+C10+C11-C12</f>
        <v>29285</v>
      </c>
      <c r="D9" s="596">
        <f>+D10+D11-D12</f>
        <v>27536</v>
      </c>
    </row>
    <row r="10" spans="1:11" ht="19.5" customHeight="1" x14ac:dyDescent="0.25">
      <c r="A10" s="225">
        <f t="shared" si="0"/>
        <v>6</v>
      </c>
      <c r="B10" s="227" t="s">
        <v>190</v>
      </c>
      <c r="C10" s="593">
        <v>17794.330000000002</v>
      </c>
      <c r="D10" s="596">
        <f>+C12</f>
        <v>17323.330000000002</v>
      </c>
    </row>
    <row r="11" spans="1:11" x14ac:dyDescent="0.25">
      <c r="A11" s="225">
        <f t="shared" si="0"/>
        <v>7</v>
      </c>
      <c r="B11" s="227" t="s">
        <v>222</v>
      </c>
      <c r="C11" s="593">
        <v>28814</v>
      </c>
      <c r="D11" s="594">
        <v>15000</v>
      </c>
    </row>
    <row r="12" spans="1:11" x14ac:dyDescent="0.25">
      <c r="A12" s="225">
        <f t="shared" si="0"/>
        <v>8</v>
      </c>
      <c r="B12" s="227" t="s">
        <v>755</v>
      </c>
      <c r="C12" s="595">
        <f>C10+C11-C20</f>
        <v>17323.330000000002</v>
      </c>
      <c r="D12" s="596">
        <f>D10+D11-D20</f>
        <v>4787.3300000000017</v>
      </c>
    </row>
    <row r="13" spans="1:11" ht="30" customHeight="1" x14ac:dyDescent="0.25">
      <c r="A13" s="225">
        <f t="shared" si="0"/>
        <v>9</v>
      </c>
      <c r="B13" s="226" t="s">
        <v>756</v>
      </c>
      <c r="C13" s="597">
        <v>72368.149999999994</v>
      </c>
      <c r="D13" s="598">
        <v>73941.95</v>
      </c>
    </row>
    <row r="14" spans="1:11" x14ac:dyDescent="0.25">
      <c r="A14" s="225"/>
      <c r="B14" s="252" t="s">
        <v>303</v>
      </c>
      <c r="C14" s="599"/>
      <c r="D14" s="600"/>
      <c r="E14" s="228"/>
      <c r="F14" s="229"/>
      <c r="G14" s="229"/>
      <c r="H14" s="229"/>
      <c r="I14" s="229"/>
      <c r="J14" s="229"/>
      <c r="K14" s="229"/>
    </row>
    <row r="15" spans="1:11" ht="18.75" x14ac:dyDescent="0.25">
      <c r="A15" s="225">
        <f>A13+1</f>
        <v>10</v>
      </c>
      <c r="B15" s="253" t="s">
        <v>362</v>
      </c>
      <c r="C15" s="593">
        <v>72367.149999999994</v>
      </c>
      <c r="D15" s="594">
        <v>73941.95</v>
      </c>
    </row>
    <row r="16" spans="1:11" ht="30.75" customHeight="1" x14ac:dyDescent="0.25">
      <c r="A16" s="225">
        <f t="shared" ref="A16:A21" si="1">+A15+1</f>
        <v>11</v>
      </c>
      <c r="B16" s="226" t="s">
        <v>757</v>
      </c>
      <c r="C16" s="591">
        <f>C5-C13</f>
        <v>0</v>
      </c>
      <c r="D16" s="592">
        <f>D5-D13</f>
        <v>0</v>
      </c>
    </row>
    <row r="17" spans="1:5" ht="18.75" x14ac:dyDescent="0.25">
      <c r="A17" s="225">
        <f t="shared" si="1"/>
        <v>12</v>
      </c>
      <c r="B17" s="226" t="s">
        <v>758</v>
      </c>
      <c r="C17" s="591">
        <f>C18+C19</f>
        <v>29285</v>
      </c>
      <c r="D17" s="592">
        <f>D18+D19</f>
        <v>27536</v>
      </c>
    </row>
    <row r="18" spans="1:5" x14ac:dyDescent="0.25">
      <c r="A18" s="265">
        <f t="shared" si="1"/>
        <v>13</v>
      </c>
      <c r="B18" s="230" t="s">
        <v>880</v>
      </c>
      <c r="C18" s="601">
        <v>28952</v>
      </c>
      <c r="D18" s="602">
        <v>27474</v>
      </c>
    </row>
    <row r="19" spans="1:5" ht="18.75" x14ac:dyDescent="0.25">
      <c r="A19" s="265">
        <f>+A18+1</f>
        <v>14</v>
      </c>
      <c r="B19" s="230" t="s">
        <v>759</v>
      </c>
      <c r="C19" s="601">
        <v>333</v>
      </c>
      <c r="D19" s="602">
        <v>62</v>
      </c>
    </row>
    <row r="20" spans="1:5" x14ac:dyDescent="0.25">
      <c r="A20" s="265">
        <f>+A19+1</f>
        <v>15</v>
      </c>
      <c r="B20" s="226" t="s">
        <v>771</v>
      </c>
      <c r="C20" s="591">
        <f>(C18*1+C19*1)</f>
        <v>29285</v>
      </c>
      <c r="D20" s="592">
        <f>(D18*1+D19*1)</f>
        <v>27536</v>
      </c>
    </row>
    <row r="21" spans="1:5" ht="16.5" thickBot="1" x14ac:dyDescent="0.3">
      <c r="A21" s="266">
        <f t="shared" si="1"/>
        <v>16</v>
      </c>
      <c r="B21" s="231" t="s">
        <v>783</v>
      </c>
      <c r="C21" s="603">
        <f>IF(C18=0,0,C15/C18)</f>
        <v>2.499556161923183</v>
      </c>
      <c r="D21" s="604">
        <f>IF(D18=0,0,D15/D18)</f>
        <v>2.6913427240299921</v>
      </c>
    </row>
    <row r="22" spans="1:5" s="229" customFormat="1" x14ac:dyDescent="0.25">
      <c r="A22" s="232"/>
      <c r="B22" s="233"/>
      <c r="C22" s="234"/>
      <c r="D22" s="234"/>
      <c r="E22" s="228"/>
    </row>
    <row r="23" spans="1:5" s="236" customFormat="1" x14ac:dyDescent="0.25">
      <c r="A23" s="802" t="s">
        <v>358</v>
      </c>
      <c r="B23" s="803"/>
      <c r="C23" s="803"/>
      <c r="D23" s="804"/>
      <c r="E23" s="235"/>
    </row>
    <row r="24" spans="1:5" s="236" customFormat="1" x14ac:dyDescent="0.25">
      <c r="A24" s="805" t="s">
        <v>693</v>
      </c>
      <c r="B24" s="806"/>
      <c r="C24" s="806"/>
      <c r="D24" s="807"/>
      <c r="E24" s="235"/>
    </row>
    <row r="25" spans="1:5" s="236" customFormat="1" x14ac:dyDescent="0.25">
      <c r="A25" s="808" t="s">
        <v>879</v>
      </c>
      <c r="B25" s="809"/>
      <c r="C25" s="809"/>
      <c r="D25" s="810"/>
      <c r="E25" s="235"/>
    </row>
    <row r="26" spans="1:5" s="236" customFormat="1" x14ac:dyDescent="0.25">
      <c r="A26" s="793" t="s">
        <v>699</v>
      </c>
      <c r="B26" s="794"/>
      <c r="C26" s="794"/>
      <c r="D26" s="795"/>
      <c r="E26" s="235"/>
    </row>
    <row r="27" spans="1:5" s="236" customFormat="1" x14ac:dyDescent="0.25">
      <c r="A27" s="514" t="s">
        <v>1304</v>
      </c>
      <c r="B27" s="237"/>
      <c r="E27" s="235"/>
    </row>
    <row r="28" spans="1:5" s="236" customFormat="1" x14ac:dyDescent="0.25">
      <c r="B28" s="237"/>
      <c r="E28" s="235"/>
    </row>
    <row r="29" spans="1:5" s="236" customFormat="1" x14ac:dyDescent="0.25">
      <c r="B29" s="237"/>
      <c r="E29" s="235"/>
    </row>
  </sheetData>
  <mergeCells count="6">
    <mergeCell ref="A26:D26"/>
    <mergeCell ref="A1:D1"/>
    <mergeCell ref="A2:D2"/>
    <mergeCell ref="A23:D23"/>
    <mergeCell ref="A24:D24"/>
    <mergeCell ref="A25:D25"/>
  </mergeCells>
  <pageMargins left="0.74803149606299213" right="0.74803149606299213" top="0.59055118110236227" bottom="0.59055118110236227" header="0.51181102362204722" footer="0.51181102362204722"/>
  <pageSetup paperSize="9" scale="95"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árok15">
    <tabColor indexed="42"/>
    <pageSetUpPr fitToPage="1"/>
  </sheetPr>
  <dimension ref="A1:I23"/>
  <sheetViews>
    <sheetView workbookViewId="0">
      <pane xSplit="2" ySplit="5" topLeftCell="C6" activePane="bottomRight" state="frozen"/>
      <selection pane="topRight" activeCell="C1" sqref="C1"/>
      <selection pane="bottomLeft" activeCell="A6" sqref="A6"/>
      <selection pane="bottomRight" activeCell="D16" sqref="D16"/>
    </sheetView>
  </sheetViews>
  <sheetFormatPr defaultRowHeight="15.75" x14ac:dyDescent="0.25"/>
  <cols>
    <col min="1" max="1" width="9.140625" style="2"/>
    <col min="2" max="2" width="88.7109375" style="8" customWidth="1"/>
    <col min="3" max="3" width="23.42578125" style="2" customWidth="1"/>
    <col min="4" max="4" width="24.42578125" style="2" customWidth="1"/>
    <col min="5" max="5" width="15.28515625" style="182" bestFit="1" customWidth="1"/>
    <col min="6" max="6" width="9.140625" style="182"/>
    <col min="7" max="16384" width="9.140625" style="2"/>
  </cols>
  <sheetData>
    <row r="1" spans="1:6" ht="50.1" customHeight="1" thickBot="1" x14ac:dyDescent="0.3">
      <c r="A1" s="811" t="s">
        <v>1178</v>
      </c>
      <c r="B1" s="812"/>
      <c r="C1" s="812"/>
      <c r="D1" s="813"/>
    </row>
    <row r="2" spans="1:6" ht="27.75" customHeight="1" x14ac:dyDescent="0.25">
      <c r="A2" s="685" t="s">
        <v>1215</v>
      </c>
      <c r="B2" s="686"/>
      <c r="C2" s="686"/>
      <c r="D2" s="687"/>
    </row>
    <row r="3" spans="1:6" ht="18.75" customHeight="1" x14ac:dyDescent="0.25">
      <c r="A3" s="703" t="s">
        <v>205</v>
      </c>
      <c r="B3" s="814" t="s">
        <v>332</v>
      </c>
      <c r="C3" s="815" t="s">
        <v>307</v>
      </c>
      <c r="D3" s="816"/>
    </row>
    <row r="4" spans="1:6" s="5" customFormat="1" ht="19.5" customHeight="1" x14ac:dyDescent="0.2">
      <c r="A4" s="703"/>
      <c r="B4" s="814"/>
      <c r="C4" s="16">
        <v>2017</v>
      </c>
      <c r="D4" s="15">
        <v>2018</v>
      </c>
      <c r="E4" s="183"/>
      <c r="F4" s="183"/>
    </row>
    <row r="5" spans="1:6" s="5" customFormat="1" x14ac:dyDescent="0.2">
      <c r="A5" s="31"/>
      <c r="B5" s="28"/>
      <c r="C5" s="16" t="s">
        <v>286</v>
      </c>
      <c r="D5" s="15" t="s">
        <v>287</v>
      </c>
      <c r="E5" s="183"/>
      <c r="F5" s="183"/>
    </row>
    <row r="6" spans="1:6" s="5" customFormat="1" x14ac:dyDescent="0.2">
      <c r="A6" s="99">
        <v>1</v>
      </c>
      <c r="B6" s="60" t="s">
        <v>214</v>
      </c>
      <c r="C6" s="605">
        <v>401877.46</v>
      </c>
      <c r="D6" s="606">
        <v>47005.38</v>
      </c>
      <c r="E6" s="183"/>
      <c r="F6" s="183"/>
    </row>
    <row r="7" spans="1:6" s="5" customFormat="1" x14ac:dyDescent="0.2">
      <c r="A7" s="99">
        <f t="shared" ref="A7:A20" si="0">A6+1</f>
        <v>2</v>
      </c>
      <c r="B7" s="46" t="s">
        <v>163</v>
      </c>
      <c r="C7" s="51">
        <f>SUM(C8:C13)</f>
        <v>838421.03</v>
      </c>
      <c r="D7" s="52">
        <f>SUM(D8:D13)</f>
        <v>447085.67000000004</v>
      </c>
      <c r="E7" s="183"/>
      <c r="F7" s="183"/>
    </row>
    <row r="8" spans="1:6" s="5" customFormat="1" ht="18.75" x14ac:dyDescent="0.2">
      <c r="A8" s="99">
        <f t="shared" si="0"/>
        <v>3</v>
      </c>
      <c r="B8" s="61" t="s">
        <v>384</v>
      </c>
      <c r="C8" s="541">
        <v>590918.63</v>
      </c>
      <c r="D8" s="586">
        <v>185496.35</v>
      </c>
      <c r="E8" s="183"/>
      <c r="F8" s="183"/>
    </row>
    <row r="9" spans="1:6" s="5" customFormat="1" x14ac:dyDescent="0.2">
      <c r="A9" s="99">
        <f t="shared" si="0"/>
        <v>4</v>
      </c>
      <c r="B9" s="61" t="s">
        <v>387</v>
      </c>
      <c r="C9" s="541">
        <v>244759.39</v>
      </c>
      <c r="D9" s="586">
        <v>261589.32</v>
      </c>
      <c r="E9" s="183"/>
      <c r="F9" s="183"/>
    </row>
    <row r="10" spans="1:6" s="5" customFormat="1" x14ac:dyDescent="0.2">
      <c r="A10" s="99">
        <f t="shared" si="0"/>
        <v>5</v>
      </c>
      <c r="B10" s="61" t="s">
        <v>924</v>
      </c>
      <c r="C10" s="541">
        <v>0</v>
      </c>
      <c r="D10" s="586">
        <v>0</v>
      </c>
      <c r="E10" s="183"/>
      <c r="F10" s="183"/>
    </row>
    <row r="11" spans="1:6" s="5" customFormat="1" x14ac:dyDescent="0.2">
      <c r="A11" s="99">
        <f t="shared" si="0"/>
        <v>6</v>
      </c>
      <c r="B11" s="61" t="s">
        <v>385</v>
      </c>
      <c r="C11" s="541">
        <v>0</v>
      </c>
      <c r="D11" s="586">
        <v>0</v>
      </c>
      <c r="E11" s="183"/>
      <c r="F11" s="183"/>
    </row>
    <row r="12" spans="1:6" s="5" customFormat="1" x14ac:dyDescent="0.2">
      <c r="A12" s="99">
        <f t="shared" si="0"/>
        <v>7</v>
      </c>
      <c r="B12" s="61" t="s">
        <v>386</v>
      </c>
      <c r="C12" s="541">
        <v>0</v>
      </c>
      <c r="D12" s="586">
        <v>0</v>
      </c>
      <c r="E12" s="183"/>
      <c r="F12" s="183"/>
    </row>
    <row r="13" spans="1:6" s="5" customFormat="1" ht="19.5" customHeight="1" x14ac:dyDescent="0.2">
      <c r="A13" s="99">
        <f t="shared" si="0"/>
        <v>8</v>
      </c>
      <c r="B13" s="61" t="s">
        <v>388</v>
      </c>
      <c r="C13" s="541">
        <v>2743.01</v>
      </c>
      <c r="D13" s="586">
        <v>0</v>
      </c>
      <c r="E13" s="183"/>
      <c r="F13" s="183"/>
    </row>
    <row r="14" spans="1:6" s="5" customFormat="1" ht="21.75" customHeight="1" x14ac:dyDescent="0.2">
      <c r="A14" s="99">
        <f t="shared" si="0"/>
        <v>9</v>
      </c>
      <c r="B14" s="46" t="s">
        <v>58</v>
      </c>
      <c r="C14" s="51">
        <f>C6+C7</f>
        <v>1240298.49</v>
      </c>
      <c r="D14" s="52">
        <f>D6+D7</f>
        <v>494091.05000000005</v>
      </c>
      <c r="E14" s="183"/>
      <c r="F14" s="183"/>
    </row>
    <row r="15" spans="1:6" s="5" customFormat="1" ht="40.5" customHeight="1" x14ac:dyDescent="0.2">
      <c r="A15" s="99">
        <f t="shared" si="0"/>
        <v>10</v>
      </c>
      <c r="B15" s="46" t="s">
        <v>263</v>
      </c>
      <c r="C15" s="605">
        <v>130000</v>
      </c>
      <c r="D15" s="606">
        <v>300000</v>
      </c>
      <c r="E15" s="183"/>
      <c r="F15" s="183"/>
    </row>
    <row r="16" spans="1:6" s="5" customFormat="1" ht="31.5" x14ac:dyDescent="0.2">
      <c r="A16" s="125" t="s">
        <v>714</v>
      </c>
      <c r="B16" s="64" t="s">
        <v>790</v>
      </c>
      <c r="C16" s="605">
        <v>0</v>
      </c>
      <c r="D16" s="606">
        <v>0</v>
      </c>
      <c r="E16" s="183"/>
      <c r="F16" s="183"/>
    </row>
    <row r="17" spans="1:9" s="5" customFormat="1" ht="28.5" customHeight="1" x14ac:dyDescent="0.2">
      <c r="A17" s="99">
        <f>A15+1</f>
        <v>11</v>
      </c>
      <c r="B17" s="46" t="s">
        <v>791</v>
      </c>
      <c r="C17" s="605">
        <v>476260.78</v>
      </c>
      <c r="D17" s="606">
        <v>130000</v>
      </c>
      <c r="E17" s="183"/>
      <c r="F17" s="183"/>
    </row>
    <row r="18" spans="1:9" s="5" customFormat="1" ht="23.25" customHeight="1" x14ac:dyDescent="0.2">
      <c r="A18" s="99">
        <f t="shared" si="0"/>
        <v>12</v>
      </c>
      <c r="B18" s="46" t="s">
        <v>262</v>
      </c>
      <c r="C18" s="605">
        <v>0</v>
      </c>
      <c r="D18" s="606">
        <v>0</v>
      </c>
      <c r="E18" s="183"/>
      <c r="F18" s="183"/>
    </row>
    <row r="19" spans="1:9" s="5" customFormat="1" ht="33" customHeight="1" x14ac:dyDescent="0.2">
      <c r="A19" s="99">
        <f t="shared" si="0"/>
        <v>13</v>
      </c>
      <c r="B19" s="46" t="s">
        <v>792</v>
      </c>
      <c r="C19" s="605">
        <v>0</v>
      </c>
      <c r="D19" s="606">
        <v>0</v>
      </c>
      <c r="E19" s="183"/>
      <c r="F19" s="183"/>
    </row>
    <row r="20" spans="1:9" s="5" customFormat="1" ht="21" customHeight="1" thickBot="1" x14ac:dyDescent="0.25">
      <c r="A20" s="100">
        <f t="shared" si="0"/>
        <v>14</v>
      </c>
      <c r="B20" s="48" t="s">
        <v>89</v>
      </c>
      <c r="C20" s="544">
        <f>SUM(C14:C19)</f>
        <v>1846559.27</v>
      </c>
      <c r="D20" s="55">
        <f>SUM(D14:D19)</f>
        <v>924091.05</v>
      </c>
      <c r="E20" s="183"/>
      <c r="F20" s="183"/>
    </row>
    <row r="21" spans="1:9" ht="9" customHeight="1" x14ac:dyDescent="0.25"/>
    <row r="22" spans="1:9" ht="18" customHeight="1" x14ac:dyDescent="0.25">
      <c r="A22" s="761" t="s">
        <v>93</v>
      </c>
      <c r="B22" s="762"/>
      <c r="C22" s="762"/>
      <c r="D22" s="763"/>
    </row>
    <row r="23" spans="1:9" x14ac:dyDescent="0.25">
      <c r="A23" s="782" t="s">
        <v>18</v>
      </c>
      <c r="B23" s="783"/>
      <c r="C23" s="783"/>
      <c r="D23" s="784"/>
      <c r="E23" s="183"/>
      <c r="F23" s="183"/>
      <c r="G23" s="134"/>
      <c r="H23" s="134"/>
      <c r="I23" s="134"/>
    </row>
  </sheetData>
  <mergeCells count="7">
    <mergeCell ref="A23:D23"/>
    <mergeCell ref="A22:D22"/>
    <mergeCell ref="A1:D1"/>
    <mergeCell ref="A3:A4"/>
    <mergeCell ref="B3:B4"/>
    <mergeCell ref="C3:D3"/>
    <mergeCell ref="A2:D2"/>
  </mergeCells>
  <phoneticPr fontId="0" type="noConversion"/>
  <printOptions gridLines="1"/>
  <pageMargins left="0.74803149606299213" right="0.74803149606299213" top="0.98425196850393704" bottom="0.98425196850393704" header="0.51181102362204722" footer="0.51181102362204722"/>
  <pageSetup paperSize="9" scale="91"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árok16">
    <tabColor indexed="42"/>
    <pageSetUpPr fitToPage="1"/>
  </sheetPr>
  <dimension ref="A1:J83"/>
  <sheetViews>
    <sheetView zoomScaleNormal="100" workbookViewId="0">
      <pane xSplit="2" ySplit="5" topLeftCell="C6" activePane="bottomRight" state="frozen"/>
      <selection pane="topRight" activeCell="C1" sqref="C1"/>
      <selection pane="bottomLeft" activeCell="A6" sqref="A6"/>
      <selection pane="bottomRight" activeCell="K14" sqref="K14"/>
    </sheetView>
  </sheetViews>
  <sheetFormatPr defaultRowHeight="15.75" x14ac:dyDescent="0.25"/>
  <cols>
    <col min="1" max="1" width="7.42578125" style="2" customWidth="1"/>
    <col min="2" max="2" width="51.5703125" style="8" customWidth="1"/>
    <col min="3" max="3" width="17" style="8" customWidth="1"/>
    <col min="4" max="4" width="18.140625" style="2" customWidth="1"/>
    <col min="5" max="5" width="18.5703125" style="2" customWidth="1"/>
    <col min="6" max="6" width="16.28515625" style="2" customWidth="1"/>
    <col min="7" max="7" width="15.28515625" style="2" customWidth="1"/>
    <col min="8" max="8" width="15.7109375" style="2" customWidth="1"/>
    <col min="9" max="9" width="20.140625" style="2" customWidth="1"/>
    <col min="10" max="10" width="9.85546875" style="2" customWidth="1"/>
    <col min="11" max="16384" width="9.140625" style="2"/>
  </cols>
  <sheetData>
    <row r="1" spans="1:10" ht="35.1" customHeight="1" thickBot="1" x14ac:dyDescent="0.3">
      <c r="A1" s="820" t="s">
        <v>1117</v>
      </c>
      <c r="B1" s="821"/>
      <c r="C1" s="821"/>
      <c r="D1" s="821"/>
      <c r="E1" s="821"/>
      <c r="F1" s="821"/>
      <c r="G1" s="821"/>
      <c r="H1" s="821"/>
      <c r="I1" s="822"/>
    </row>
    <row r="2" spans="1:10" ht="35.1" customHeight="1" x14ac:dyDescent="0.25">
      <c r="A2" s="713" t="s">
        <v>1214</v>
      </c>
      <c r="B2" s="714"/>
      <c r="C2" s="714"/>
      <c r="D2" s="714"/>
      <c r="E2" s="714"/>
      <c r="F2" s="714"/>
      <c r="G2" s="714"/>
      <c r="H2" s="714"/>
      <c r="I2" s="715"/>
    </row>
    <row r="3" spans="1:10" s="5" customFormat="1" ht="35.25" customHeight="1" x14ac:dyDescent="0.2">
      <c r="A3" s="777" t="s">
        <v>205</v>
      </c>
      <c r="B3" s="705" t="s">
        <v>332</v>
      </c>
      <c r="C3" s="747" t="s">
        <v>1118</v>
      </c>
      <c r="D3" s="747" t="s">
        <v>1119</v>
      </c>
      <c r="E3" s="705" t="s">
        <v>1120</v>
      </c>
      <c r="F3" s="705" t="s">
        <v>177</v>
      </c>
      <c r="G3" s="823" t="s">
        <v>229</v>
      </c>
      <c r="H3" s="823" t="s">
        <v>729</v>
      </c>
      <c r="I3" s="818" t="s">
        <v>230</v>
      </c>
    </row>
    <row r="4" spans="1:10" s="5" customFormat="1" ht="72" customHeight="1" x14ac:dyDescent="0.2">
      <c r="A4" s="703"/>
      <c r="B4" s="742"/>
      <c r="C4" s="748"/>
      <c r="D4" s="748"/>
      <c r="E4" s="742"/>
      <c r="F4" s="742"/>
      <c r="G4" s="824"/>
      <c r="H4" s="824"/>
      <c r="I4" s="819"/>
    </row>
    <row r="5" spans="1:10" s="5" customFormat="1" x14ac:dyDescent="0.2">
      <c r="A5" s="31"/>
      <c r="B5" s="85"/>
      <c r="C5" s="88" t="s">
        <v>286</v>
      </c>
      <c r="D5" s="88" t="s">
        <v>287</v>
      </c>
      <c r="E5" s="37" t="s">
        <v>288</v>
      </c>
      <c r="F5" s="37" t="s">
        <v>295</v>
      </c>
      <c r="G5" s="37" t="s">
        <v>289</v>
      </c>
      <c r="H5" s="37" t="s">
        <v>290</v>
      </c>
      <c r="I5" s="190" t="s">
        <v>715</v>
      </c>
    </row>
    <row r="6" spans="1:10" s="5" customFormat="1" x14ac:dyDescent="0.2">
      <c r="A6" s="31">
        <v>1</v>
      </c>
      <c r="B6" s="68" t="s">
        <v>380</v>
      </c>
      <c r="C6" s="53">
        <v>0</v>
      </c>
      <c r="D6" s="53">
        <v>0</v>
      </c>
      <c r="E6" s="53">
        <v>0</v>
      </c>
      <c r="F6" s="53">
        <v>0</v>
      </c>
      <c r="G6" s="53">
        <v>0</v>
      </c>
      <c r="H6" s="53">
        <v>0</v>
      </c>
      <c r="I6" s="539">
        <f t="shared" ref="I6:I17" si="0">SUM(C6:H6)</f>
        <v>0</v>
      </c>
    </row>
    <row r="7" spans="1:10" s="5" customFormat="1" x14ac:dyDescent="0.2">
      <c r="A7" s="31"/>
      <c r="B7" s="69" t="s">
        <v>303</v>
      </c>
      <c r="C7" s="53"/>
      <c r="D7" s="53"/>
      <c r="E7" s="53"/>
      <c r="F7" s="53"/>
      <c r="G7" s="53"/>
      <c r="H7" s="53"/>
      <c r="I7" s="539"/>
    </row>
    <row r="8" spans="1:10" s="5" customFormat="1" x14ac:dyDescent="0.2">
      <c r="A8" s="31">
        <v>2</v>
      </c>
      <c r="B8" s="105" t="s">
        <v>59</v>
      </c>
      <c r="C8" s="53">
        <v>0</v>
      </c>
      <c r="D8" s="53">
        <v>0</v>
      </c>
      <c r="E8" s="53">
        <v>0</v>
      </c>
      <c r="F8" s="53">
        <v>0</v>
      </c>
      <c r="G8" s="53">
        <v>0</v>
      </c>
      <c r="H8" s="53">
        <v>0</v>
      </c>
      <c r="I8" s="539">
        <f t="shared" si="0"/>
        <v>0</v>
      </c>
    </row>
    <row r="9" spans="1:10" x14ac:dyDescent="0.25">
      <c r="A9" s="31">
        <v>3</v>
      </c>
      <c r="B9" s="68" t="s">
        <v>285</v>
      </c>
      <c r="C9" s="53">
        <v>0</v>
      </c>
      <c r="D9" s="53">
        <v>0</v>
      </c>
      <c r="E9" s="53">
        <v>0</v>
      </c>
      <c r="F9" s="53">
        <v>0</v>
      </c>
      <c r="G9" s="53">
        <v>0</v>
      </c>
      <c r="H9" s="53">
        <v>0</v>
      </c>
      <c r="I9" s="539">
        <f t="shared" si="0"/>
        <v>0</v>
      </c>
    </row>
    <row r="10" spans="1:10" ht="31.5" x14ac:dyDescent="0.25">
      <c r="A10" s="31">
        <v>4</v>
      </c>
      <c r="B10" s="68" t="s">
        <v>247</v>
      </c>
      <c r="C10" s="62">
        <f>SUM(C11:C16)</f>
        <v>0</v>
      </c>
      <c r="D10" s="62">
        <f t="shared" ref="D10:I10" si="1">SUM(D11:D16)</f>
        <v>0</v>
      </c>
      <c r="E10" s="62">
        <f t="shared" si="1"/>
        <v>57106.16</v>
      </c>
      <c r="F10" s="62">
        <f t="shared" si="1"/>
        <v>42199.3</v>
      </c>
      <c r="G10" s="62">
        <f t="shared" si="1"/>
        <v>0</v>
      </c>
      <c r="H10" s="62">
        <f t="shared" si="1"/>
        <v>0</v>
      </c>
      <c r="I10" s="62">
        <f t="shared" si="1"/>
        <v>99305.46</v>
      </c>
      <c r="J10" s="513" t="s">
        <v>1027</v>
      </c>
    </row>
    <row r="11" spans="1:10" x14ac:dyDescent="0.25">
      <c r="A11" s="31">
        <v>5</v>
      </c>
      <c r="B11" s="105" t="s">
        <v>350</v>
      </c>
      <c r="C11" s="53">
        <v>0</v>
      </c>
      <c r="D11" s="53">
        <v>0</v>
      </c>
      <c r="E11" s="53">
        <v>6323.26</v>
      </c>
      <c r="F11" s="53">
        <v>0</v>
      </c>
      <c r="G11" s="53">
        <v>0</v>
      </c>
      <c r="H11" s="53">
        <v>0</v>
      </c>
      <c r="I11" s="539">
        <f t="shared" si="0"/>
        <v>6323.26</v>
      </c>
    </row>
    <row r="12" spans="1:10" x14ac:dyDescent="0.25">
      <c r="A12" s="31">
        <v>6</v>
      </c>
      <c r="B12" s="105" t="s">
        <v>1224</v>
      </c>
      <c r="C12" s="53">
        <v>0</v>
      </c>
      <c r="D12" s="53">
        <v>0</v>
      </c>
      <c r="E12" s="53">
        <v>3108</v>
      </c>
      <c r="F12" s="53">
        <v>4171.46</v>
      </c>
      <c r="G12" s="53">
        <v>0</v>
      </c>
      <c r="H12" s="53">
        <v>0</v>
      </c>
      <c r="I12" s="539">
        <f t="shared" si="0"/>
        <v>7279.46</v>
      </c>
    </row>
    <row r="13" spans="1:10" x14ac:dyDescent="0.25">
      <c r="A13" s="31">
        <v>7</v>
      </c>
      <c r="B13" s="123" t="s">
        <v>351</v>
      </c>
      <c r="C13" s="53">
        <v>0</v>
      </c>
      <c r="D13" s="53">
        <v>0</v>
      </c>
      <c r="E13" s="53">
        <v>2205.6</v>
      </c>
      <c r="F13" s="53">
        <v>12007.4</v>
      </c>
      <c r="G13" s="53">
        <v>0</v>
      </c>
      <c r="H13" s="53">
        <v>0</v>
      </c>
      <c r="I13" s="539">
        <f t="shared" si="0"/>
        <v>14213</v>
      </c>
    </row>
    <row r="14" spans="1:10" ht="31.5" x14ac:dyDescent="0.25">
      <c r="A14" s="31">
        <v>8</v>
      </c>
      <c r="B14" s="105" t="s">
        <v>352</v>
      </c>
      <c r="C14" s="53">
        <v>0</v>
      </c>
      <c r="D14" s="53">
        <v>0</v>
      </c>
      <c r="E14" s="53">
        <v>15840</v>
      </c>
      <c r="F14" s="53">
        <v>25897.439999999999</v>
      </c>
      <c r="G14" s="53">
        <v>0</v>
      </c>
      <c r="H14" s="53">
        <v>0</v>
      </c>
      <c r="I14" s="539">
        <f t="shared" si="0"/>
        <v>41737.440000000002</v>
      </c>
    </row>
    <row r="15" spans="1:10" ht="31.5" x14ac:dyDescent="0.25">
      <c r="A15" s="43">
        <v>9</v>
      </c>
      <c r="B15" s="105" t="s">
        <v>353</v>
      </c>
      <c r="C15" s="53">
        <v>0</v>
      </c>
      <c r="D15" s="53">
        <v>0</v>
      </c>
      <c r="E15" s="53">
        <v>1756.3</v>
      </c>
      <c r="F15" s="53">
        <v>0</v>
      </c>
      <c r="G15" s="53">
        <v>0</v>
      </c>
      <c r="H15" s="53">
        <v>0</v>
      </c>
      <c r="I15" s="539">
        <f t="shared" si="0"/>
        <v>1756.3</v>
      </c>
    </row>
    <row r="16" spans="1:10" x14ac:dyDescent="0.25">
      <c r="A16" s="31">
        <v>10</v>
      </c>
      <c r="B16" s="466" t="s">
        <v>1209</v>
      </c>
      <c r="C16" s="53">
        <v>0</v>
      </c>
      <c r="D16" s="53">
        <v>0</v>
      </c>
      <c r="E16" s="53">
        <v>27873</v>
      </c>
      <c r="F16" s="53">
        <v>123</v>
      </c>
      <c r="G16" s="53">
        <v>0</v>
      </c>
      <c r="H16" s="53">
        <v>0</v>
      </c>
      <c r="I16" s="539">
        <f t="shared" si="0"/>
        <v>27996</v>
      </c>
      <c r="J16" s="513" t="s">
        <v>1205</v>
      </c>
    </row>
    <row r="17" spans="1:10" x14ac:dyDescent="0.25">
      <c r="A17" s="31">
        <v>11</v>
      </c>
      <c r="B17" s="63" t="s">
        <v>180</v>
      </c>
      <c r="C17" s="53">
        <v>0</v>
      </c>
      <c r="D17" s="53">
        <v>0</v>
      </c>
      <c r="E17" s="53">
        <v>0</v>
      </c>
      <c r="F17" s="53">
        <v>0</v>
      </c>
      <c r="G17" s="53">
        <v>0</v>
      </c>
      <c r="H17" s="53">
        <v>0</v>
      </c>
      <c r="I17" s="539">
        <f t="shared" si="0"/>
        <v>0</v>
      </c>
    </row>
    <row r="18" spans="1:10" x14ac:dyDescent="0.25">
      <c r="A18" s="43">
        <v>12</v>
      </c>
      <c r="B18" s="68" t="s">
        <v>181</v>
      </c>
      <c r="C18" s="53">
        <v>16200</v>
      </c>
      <c r="D18" s="53">
        <v>0</v>
      </c>
      <c r="E18" s="53">
        <v>3300</v>
      </c>
      <c r="F18" s="53">
        <v>14394</v>
      </c>
      <c r="G18" s="53">
        <v>0</v>
      </c>
      <c r="H18" s="53">
        <v>0</v>
      </c>
      <c r="I18" s="539">
        <f t="shared" ref="I18:I23" si="2">SUM(C18:H18)</f>
        <v>33894</v>
      </c>
    </row>
    <row r="19" spans="1:10" x14ac:dyDescent="0.25">
      <c r="A19" s="31">
        <v>13</v>
      </c>
      <c r="B19" s="68" t="s">
        <v>300</v>
      </c>
      <c r="C19" s="53">
        <v>0</v>
      </c>
      <c r="D19" s="53">
        <v>0</v>
      </c>
      <c r="E19" s="53">
        <v>5742.06</v>
      </c>
      <c r="F19" s="53">
        <v>806.88</v>
      </c>
      <c r="G19" s="53">
        <v>0</v>
      </c>
      <c r="H19" s="53">
        <v>0</v>
      </c>
      <c r="I19" s="539">
        <f t="shared" si="2"/>
        <v>6548.9400000000005</v>
      </c>
    </row>
    <row r="20" spans="1:10" x14ac:dyDescent="0.25">
      <c r="A20" s="31">
        <v>14</v>
      </c>
      <c r="B20" s="68" t="s">
        <v>182</v>
      </c>
      <c r="C20" s="53">
        <v>0</v>
      </c>
      <c r="D20" s="53">
        <v>0</v>
      </c>
      <c r="E20" s="53">
        <v>0</v>
      </c>
      <c r="F20" s="53">
        <v>0</v>
      </c>
      <c r="G20" s="53">
        <v>0</v>
      </c>
      <c r="H20" s="53">
        <v>0</v>
      </c>
      <c r="I20" s="539">
        <f t="shared" si="2"/>
        <v>0</v>
      </c>
    </row>
    <row r="21" spans="1:10" x14ac:dyDescent="0.25">
      <c r="A21" s="43">
        <v>15</v>
      </c>
      <c r="B21" s="68" t="s">
        <v>308</v>
      </c>
      <c r="C21" s="53">
        <v>0</v>
      </c>
      <c r="D21" s="53">
        <v>0</v>
      </c>
      <c r="E21" s="53">
        <v>0</v>
      </c>
      <c r="F21" s="53">
        <v>0</v>
      </c>
      <c r="G21" s="53">
        <v>0</v>
      </c>
      <c r="H21" s="53">
        <v>0</v>
      </c>
      <c r="I21" s="539">
        <f t="shared" si="2"/>
        <v>0</v>
      </c>
    </row>
    <row r="22" spans="1:10" x14ac:dyDescent="0.25">
      <c r="A22" s="31">
        <v>16</v>
      </c>
      <c r="B22" s="470" t="s">
        <v>1032</v>
      </c>
      <c r="C22" s="607">
        <v>0</v>
      </c>
      <c r="D22" s="53">
        <v>0</v>
      </c>
      <c r="E22" s="53">
        <v>0</v>
      </c>
      <c r="F22" s="53">
        <v>0</v>
      </c>
      <c r="G22" s="53">
        <v>0</v>
      </c>
      <c r="H22" s="53">
        <v>0</v>
      </c>
      <c r="I22" s="539">
        <f t="shared" si="2"/>
        <v>0</v>
      </c>
    </row>
    <row r="23" spans="1:10" ht="48" thickBot="1" x14ac:dyDescent="0.3">
      <c r="A23" s="31">
        <v>17</v>
      </c>
      <c r="B23" s="471" t="s">
        <v>1206</v>
      </c>
      <c r="C23" s="608">
        <f>+C6+C9+C10+C17+C18+C19+C20+C21+C22</f>
        <v>16200</v>
      </c>
      <c r="D23" s="575">
        <f t="shared" ref="D23:H23" si="3">+D6+D9+D10+D17+D18+D19+D20+D21+D22</f>
        <v>0</v>
      </c>
      <c r="E23" s="575">
        <f t="shared" si="3"/>
        <v>66148.22</v>
      </c>
      <c r="F23" s="575">
        <f t="shared" si="3"/>
        <v>57400.18</v>
      </c>
      <c r="G23" s="575">
        <f t="shared" si="3"/>
        <v>0</v>
      </c>
      <c r="H23" s="575">
        <f t="shared" si="3"/>
        <v>0</v>
      </c>
      <c r="I23" s="576">
        <f t="shared" si="2"/>
        <v>139748.4</v>
      </c>
      <c r="J23" s="513" t="s">
        <v>1207</v>
      </c>
    </row>
    <row r="24" spans="1:10" x14ac:dyDescent="0.25">
      <c r="C24" s="181"/>
      <c r="D24" s="180"/>
      <c r="E24" s="180"/>
      <c r="F24" s="180"/>
      <c r="G24" s="180"/>
      <c r="H24" s="180"/>
    </row>
    <row r="25" spans="1:10" x14ac:dyDescent="0.25">
      <c r="A25" s="817" t="s">
        <v>1225</v>
      </c>
      <c r="B25" s="817"/>
      <c r="C25" s="817"/>
      <c r="D25" s="817"/>
      <c r="E25" s="817"/>
      <c r="F25" s="817"/>
      <c r="G25" s="817"/>
      <c r="H25" s="817"/>
      <c r="I25" s="817"/>
    </row>
    <row r="26" spans="1:10" x14ac:dyDescent="0.25">
      <c r="C26" s="180"/>
      <c r="D26" s="180"/>
      <c r="E26" s="180"/>
      <c r="F26" s="180"/>
      <c r="G26" s="180"/>
      <c r="H26" s="180"/>
    </row>
    <row r="27" spans="1:10" x14ac:dyDescent="0.25">
      <c r="C27" s="180"/>
      <c r="D27" s="180"/>
      <c r="E27" s="180"/>
      <c r="F27" s="180"/>
      <c r="G27" s="180"/>
      <c r="H27" s="180"/>
    </row>
    <row r="28" spans="1:10" x14ac:dyDescent="0.25">
      <c r="C28" s="180"/>
      <c r="D28" s="180"/>
      <c r="E28" s="180"/>
      <c r="F28" s="180"/>
      <c r="G28" s="180"/>
      <c r="H28" s="180"/>
    </row>
    <row r="29" spans="1:10" x14ac:dyDescent="0.25">
      <c r="C29" s="180"/>
      <c r="D29" s="180"/>
      <c r="E29" s="180"/>
      <c r="F29" s="180"/>
      <c r="G29" s="180"/>
      <c r="H29" s="180"/>
    </row>
    <row r="30" spans="1:10" x14ac:dyDescent="0.25">
      <c r="C30" s="180"/>
      <c r="D30" s="180"/>
      <c r="E30" s="180"/>
      <c r="F30" s="180"/>
      <c r="G30" s="180"/>
      <c r="H30" s="180"/>
    </row>
    <row r="31" spans="1:10" x14ac:dyDescent="0.25">
      <c r="C31" s="180"/>
      <c r="D31" s="180"/>
      <c r="E31" s="180"/>
      <c r="F31" s="180"/>
      <c r="G31" s="180"/>
      <c r="H31" s="180"/>
    </row>
    <row r="32" spans="1:10" x14ac:dyDescent="0.25">
      <c r="C32" s="180"/>
      <c r="D32" s="180"/>
      <c r="E32" s="180"/>
      <c r="F32" s="180"/>
      <c r="G32" s="180"/>
      <c r="H32" s="180"/>
    </row>
    <row r="33" spans="3:8" x14ac:dyDescent="0.25">
      <c r="C33" s="180"/>
      <c r="D33" s="180"/>
      <c r="E33" s="180"/>
      <c r="F33" s="180"/>
      <c r="G33" s="180"/>
      <c r="H33" s="180"/>
    </row>
    <row r="34" spans="3:8" x14ac:dyDescent="0.25">
      <c r="C34" s="180"/>
      <c r="D34" s="180"/>
      <c r="E34" s="180"/>
      <c r="F34" s="180"/>
      <c r="G34" s="180"/>
      <c r="H34" s="180"/>
    </row>
    <row r="35" spans="3:8" x14ac:dyDescent="0.25">
      <c r="C35" s="180"/>
      <c r="D35" s="180"/>
      <c r="E35" s="180"/>
      <c r="F35" s="180"/>
      <c r="G35" s="180"/>
      <c r="H35" s="180"/>
    </row>
    <row r="36" spans="3:8" x14ac:dyDescent="0.25">
      <c r="C36" s="180"/>
      <c r="D36" s="180"/>
      <c r="E36" s="180"/>
      <c r="F36" s="180"/>
      <c r="G36" s="180"/>
      <c r="H36" s="180"/>
    </row>
    <row r="37" spans="3:8" x14ac:dyDescent="0.25">
      <c r="C37" s="180"/>
      <c r="D37" s="180"/>
      <c r="E37" s="180"/>
      <c r="F37" s="180"/>
      <c r="G37" s="180"/>
      <c r="H37" s="180"/>
    </row>
    <row r="38" spans="3:8" x14ac:dyDescent="0.25">
      <c r="C38" s="180"/>
      <c r="D38" s="180"/>
      <c r="E38" s="180"/>
      <c r="F38" s="180"/>
      <c r="G38" s="180"/>
      <c r="H38" s="180"/>
    </row>
    <row r="39" spans="3:8" x14ac:dyDescent="0.25">
      <c r="C39" s="180"/>
      <c r="D39" s="180"/>
      <c r="E39" s="180"/>
      <c r="F39" s="180"/>
      <c r="G39" s="180"/>
      <c r="H39" s="180"/>
    </row>
    <row r="40" spans="3:8" x14ac:dyDescent="0.25">
      <c r="C40" s="180"/>
      <c r="D40" s="180"/>
      <c r="E40" s="180"/>
      <c r="F40" s="180"/>
      <c r="G40" s="180"/>
      <c r="H40" s="180"/>
    </row>
    <row r="41" spans="3:8" x14ac:dyDescent="0.25">
      <c r="C41" s="180"/>
      <c r="D41" s="180"/>
      <c r="E41" s="180"/>
      <c r="F41" s="180"/>
      <c r="G41" s="180"/>
      <c r="H41" s="180"/>
    </row>
    <row r="42" spans="3:8" x14ac:dyDescent="0.25">
      <c r="C42" s="180"/>
      <c r="D42" s="180"/>
      <c r="E42" s="180"/>
      <c r="F42" s="180"/>
      <c r="G42" s="180"/>
      <c r="H42" s="180"/>
    </row>
    <row r="43" spans="3:8" x14ac:dyDescent="0.25">
      <c r="C43" s="180"/>
      <c r="D43" s="180"/>
      <c r="E43" s="180"/>
      <c r="F43" s="180"/>
      <c r="G43" s="180"/>
      <c r="H43" s="180"/>
    </row>
    <row r="44" spans="3:8" x14ac:dyDescent="0.25">
      <c r="C44" s="180"/>
      <c r="D44" s="180"/>
      <c r="E44" s="180"/>
      <c r="F44" s="180"/>
      <c r="G44" s="180"/>
      <c r="H44" s="180"/>
    </row>
    <row r="45" spans="3:8" x14ac:dyDescent="0.25">
      <c r="C45" s="180"/>
      <c r="D45" s="180"/>
      <c r="E45" s="180"/>
      <c r="F45" s="180"/>
      <c r="G45" s="180"/>
      <c r="H45" s="180"/>
    </row>
    <row r="46" spans="3:8" x14ac:dyDescent="0.25">
      <c r="C46" s="180"/>
      <c r="D46" s="180"/>
      <c r="E46" s="180"/>
      <c r="F46" s="180"/>
      <c r="G46" s="180"/>
      <c r="H46" s="180"/>
    </row>
    <row r="47" spans="3:8" x14ac:dyDescent="0.25">
      <c r="C47" s="180"/>
      <c r="D47" s="180"/>
      <c r="E47" s="180"/>
      <c r="F47" s="180"/>
      <c r="G47" s="180"/>
      <c r="H47" s="180"/>
    </row>
    <row r="48" spans="3:8" x14ac:dyDescent="0.25">
      <c r="C48" s="180"/>
      <c r="D48" s="180"/>
      <c r="E48" s="180"/>
      <c r="F48" s="180"/>
      <c r="G48" s="180"/>
      <c r="H48" s="180"/>
    </row>
    <row r="49" spans="3:8" x14ac:dyDescent="0.25">
      <c r="C49" s="180"/>
      <c r="D49" s="180"/>
      <c r="E49" s="180"/>
      <c r="F49" s="180"/>
      <c r="G49" s="180"/>
      <c r="H49" s="180"/>
    </row>
    <row r="50" spans="3:8" x14ac:dyDescent="0.25">
      <c r="C50" s="180"/>
      <c r="D50" s="180"/>
      <c r="E50" s="180"/>
      <c r="F50" s="180"/>
      <c r="G50" s="180"/>
      <c r="H50" s="180"/>
    </row>
    <row r="51" spans="3:8" x14ac:dyDescent="0.25">
      <c r="C51" s="180"/>
      <c r="D51" s="180"/>
      <c r="E51" s="180"/>
      <c r="F51" s="180"/>
      <c r="G51" s="180"/>
      <c r="H51" s="180"/>
    </row>
    <row r="52" spans="3:8" x14ac:dyDescent="0.25">
      <c r="C52" s="180"/>
      <c r="D52" s="180"/>
      <c r="E52" s="180"/>
      <c r="F52" s="180"/>
      <c r="G52" s="180"/>
      <c r="H52" s="180"/>
    </row>
    <row r="53" spans="3:8" x14ac:dyDescent="0.25">
      <c r="C53" s="180"/>
      <c r="D53" s="180"/>
      <c r="E53" s="180"/>
      <c r="F53" s="180"/>
      <c r="G53" s="180"/>
      <c r="H53" s="180"/>
    </row>
    <row r="54" spans="3:8" x14ac:dyDescent="0.25">
      <c r="C54" s="180"/>
      <c r="D54" s="180"/>
      <c r="E54" s="180"/>
      <c r="F54" s="180"/>
      <c r="G54" s="180"/>
      <c r="H54" s="180"/>
    </row>
    <row r="55" spans="3:8" x14ac:dyDescent="0.25">
      <c r="C55" s="180"/>
      <c r="D55" s="180"/>
      <c r="E55" s="180"/>
      <c r="F55" s="180"/>
      <c r="G55" s="180"/>
      <c r="H55" s="180"/>
    </row>
    <row r="56" spans="3:8" x14ac:dyDescent="0.25">
      <c r="C56" s="180"/>
      <c r="D56" s="180"/>
      <c r="E56" s="180"/>
      <c r="F56" s="180"/>
      <c r="G56" s="180"/>
      <c r="H56" s="180"/>
    </row>
    <row r="57" spans="3:8" x14ac:dyDescent="0.25">
      <c r="C57" s="180"/>
      <c r="D57" s="180"/>
      <c r="E57" s="180"/>
      <c r="F57" s="180"/>
      <c r="G57" s="180"/>
      <c r="H57" s="180"/>
    </row>
    <row r="58" spans="3:8" x14ac:dyDescent="0.25">
      <c r="C58" s="180"/>
      <c r="D58" s="180"/>
      <c r="E58" s="180"/>
      <c r="F58" s="180"/>
      <c r="G58" s="180"/>
      <c r="H58" s="180"/>
    </row>
    <row r="59" spans="3:8" x14ac:dyDescent="0.25">
      <c r="C59" s="180"/>
      <c r="D59" s="180"/>
      <c r="E59" s="180"/>
      <c r="F59" s="180"/>
      <c r="G59" s="180"/>
      <c r="H59" s="180"/>
    </row>
    <row r="60" spans="3:8" x14ac:dyDescent="0.25">
      <c r="C60" s="180"/>
      <c r="D60" s="180"/>
      <c r="E60" s="180"/>
      <c r="F60" s="180"/>
      <c r="G60" s="180"/>
      <c r="H60" s="180"/>
    </row>
    <row r="61" spans="3:8" x14ac:dyDescent="0.25">
      <c r="C61" s="180"/>
      <c r="D61" s="180"/>
      <c r="E61" s="180"/>
      <c r="F61" s="180"/>
      <c r="G61" s="180"/>
      <c r="H61" s="180"/>
    </row>
    <row r="62" spans="3:8" x14ac:dyDescent="0.25">
      <c r="C62" s="180"/>
      <c r="D62" s="180"/>
      <c r="E62" s="180"/>
      <c r="F62" s="180"/>
      <c r="G62" s="180"/>
      <c r="H62" s="180"/>
    </row>
    <row r="63" spans="3:8" x14ac:dyDescent="0.25">
      <c r="C63" s="180"/>
      <c r="D63" s="180"/>
      <c r="E63" s="180"/>
      <c r="F63" s="180"/>
      <c r="G63" s="180"/>
      <c r="H63" s="180"/>
    </row>
    <row r="64" spans="3:8" x14ac:dyDescent="0.25">
      <c r="C64" s="180"/>
      <c r="D64" s="180"/>
      <c r="E64" s="180"/>
      <c r="F64" s="180"/>
      <c r="G64" s="180"/>
      <c r="H64" s="180"/>
    </row>
    <row r="65" spans="3:8" x14ac:dyDescent="0.25">
      <c r="C65" s="180"/>
      <c r="D65" s="180"/>
      <c r="E65" s="180"/>
      <c r="F65" s="180"/>
      <c r="G65" s="180"/>
      <c r="H65" s="180"/>
    </row>
    <row r="66" spans="3:8" x14ac:dyDescent="0.25">
      <c r="C66" s="180"/>
      <c r="D66" s="180"/>
      <c r="E66" s="180"/>
      <c r="F66" s="180"/>
      <c r="G66" s="180"/>
      <c r="H66" s="180"/>
    </row>
    <row r="67" spans="3:8" x14ac:dyDescent="0.25">
      <c r="C67" s="180"/>
      <c r="D67" s="180"/>
      <c r="E67" s="180"/>
      <c r="F67" s="180"/>
      <c r="G67" s="180"/>
      <c r="H67" s="180"/>
    </row>
    <row r="68" spans="3:8" x14ac:dyDescent="0.25">
      <c r="C68" s="180"/>
      <c r="D68" s="180"/>
      <c r="E68" s="180"/>
      <c r="F68" s="180"/>
      <c r="G68" s="180"/>
      <c r="H68" s="180"/>
    </row>
    <row r="69" spans="3:8" x14ac:dyDescent="0.25">
      <c r="C69" s="180"/>
      <c r="D69" s="180"/>
      <c r="E69" s="180"/>
      <c r="F69" s="180"/>
      <c r="G69" s="180"/>
      <c r="H69" s="180"/>
    </row>
    <row r="70" spans="3:8" x14ac:dyDescent="0.25">
      <c r="C70" s="180"/>
      <c r="D70" s="180"/>
      <c r="E70" s="180"/>
      <c r="F70" s="180"/>
      <c r="G70" s="180"/>
      <c r="H70" s="180"/>
    </row>
    <row r="71" spans="3:8" x14ac:dyDescent="0.25">
      <c r="C71" s="180"/>
      <c r="D71" s="180"/>
      <c r="E71" s="180"/>
      <c r="F71" s="180"/>
      <c r="G71" s="180"/>
      <c r="H71" s="180"/>
    </row>
    <row r="72" spans="3:8" x14ac:dyDescent="0.25">
      <c r="C72" s="180"/>
      <c r="D72" s="180"/>
      <c r="E72" s="180"/>
      <c r="F72" s="180"/>
      <c r="G72" s="180"/>
      <c r="H72" s="180"/>
    </row>
    <row r="73" spans="3:8" x14ac:dyDescent="0.25">
      <c r="C73" s="180"/>
      <c r="D73" s="180"/>
      <c r="E73" s="180"/>
      <c r="F73" s="180"/>
      <c r="G73" s="180"/>
      <c r="H73" s="180"/>
    </row>
    <row r="74" spans="3:8" x14ac:dyDescent="0.25">
      <c r="C74" s="180"/>
      <c r="D74" s="180"/>
      <c r="E74" s="180"/>
      <c r="F74" s="180"/>
      <c r="G74" s="180"/>
      <c r="H74" s="180"/>
    </row>
    <row r="75" spans="3:8" x14ac:dyDescent="0.25">
      <c r="C75" s="180"/>
      <c r="D75" s="180"/>
      <c r="E75" s="180"/>
      <c r="F75" s="180"/>
      <c r="G75" s="180"/>
      <c r="H75" s="180"/>
    </row>
    <row r="76" spans="3:8" x14ac:dyDescent="0.25">
      <c r="C76" s="180"/>
      <c r="D76" s="180"/>
      <c r="E76" s="180"/>
      <c r="F76" s="180"/>
      <c r="G76" s="180"/>
      <c r="H76" s="180"/>
    </row>
    <row r="77" spans="3:8" x14ac:dyDescent="0.25">
      <c r="C77" s="180"/>
      <c r="D77" s="180"/>
      <c r="E77" s="180"/>
      <c r="F77" s="180"/>
      <c r="G77" s="180"/>
      <c r="H77" s="180"/>
    </row>
    <row r="78" spans="3:8" x14ac:dyDescent="0.25">
      <c r="C78" s="180"/>
      <c r="D78" s="180"/>
      <c r="E78" s="180"/>
      <c r="F78" s="180"/>
      <c r="G78" s="180"/>
      <c r="H78" s="180"/>
    </row>
    <row r="79" spans="3:8" x14ac:dyDescent="0.25">
      <c r="C79" s="180"/>
      <c r="D79" s="180"/>
      <c r="E79" s="180"/>
      <c r="F79" s="180"/>
      <c r="G79" s="180"/>
      <c r="H79" s="180"/>
    </row>
    <row r="80" spans="3:8" x14ac:dyDescent="0.25">
      <c r="C80" s="180"/>
      <c r="D80" s="180"/>
      <c r="E80" s="180"/>
      <c r="F80" s="180"/>
      <c r="G80" s="180"/>
      <c r="H80" s="180"/>
    </row>
    <row r="81" spans="3:8" x14ac:dyDescent="0.25">
      <c r="C81" s="180"/>
      <c r="D81" s="180"/>
      <c r="E81" s="180"/>
      <c r="F81" s="180"/>
      <c r="G81" s="180"/>
      <c r="H81" s="180"/>
    </row>
    <row r="82" spans="3:8" x14ac:dyDescent="0.25">
      <c r="C82" s="180"/>
      <c r="D82" s="180"/>
      <c r="E82" s="180"/>
      <c r="F82" s="180"/>
      <c r="G82" s="180"/>
      <c r="H82" s="180"/>
    </row>
    <row r="83" spans="3:8" x14ac:dyDescent="0.25">
      <c r="C83" s="180"/>
      <c r="D83" s="180"/>
      <c r="E83" s="180"/>
      <c r="F83" s="180"/>
      <c r="G83" s="180"/>
      <c r="H83" s="180"/>
    </row>
  </sheetData>
  <mergeCells count="12">
    <mergeCell ref="A25:I25"/>
    <mergeCell ref="E3:E4"/>
    <mergeCell ref="I3:I4"/>
    <mergeCell ref="A1:I1"/>
    <mergeCell ref="A2:I2"/>
    <mergeCell ref="G3:G4"/>
    <mergeCell ref="C3:C4"/>
    <mergeCell ref="H3:H4"/>
    <mergeCell ref="A3:A4"/>
    <mergeCell ref="B3:B4"/>
    <mergeCell ref="D3:D4"/>
    <mergeCell ref="F3:F4"/>
  </mergeCells>
  <phoneticPr fontId="0" type="noConversion"/>
  <printOptions gridLines="1"/>
  <pageMargins left="0.48" right="0.44" top="0.98425196850393704" bottom="0.98425196850393704" header="0.51181102362204722" footer="0.51181102362204722"/>
  <pageSetup paperSize="9" scale="7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indexed="42"/>
    <pageSetUpPr fitToPage="1"/>
  </sheetPr>
  <dimension ref="A1:IV23"/>
  <sheetViews>
    <sheetView zoomScaleNormal="100" workbookViewId="0">
      <pane xSplit="2" ySplit="5" topLeftCell="C6" activePane="bottomRight" state="frozen"/>
      <selection pane="topRight" activeCell="C1" sqref="C1"/>
      <selection pane="bottomLeft" activeCell="A6" sqref="A6"/>
      <selection pane="bottomRight" activeCell="F9" sqref="F9"/>
    </sheetView>
  </sheetViews>
  <sheetFormatPr defaultRowHeight="15.75" x14ac:dyDescent="0.25"/>
  <cols>
    <col min="1" max="1" width="7.28515625" style="208" customWidth="1"/>
    <col min="2" max="2" width="38.85546875" style="213" customWidth="1"/>
    <col min="3" max="5" width="13.7109375" style="208" bestFit="1" customWidth="1"/>
    <col min="6" max="6" width="11.85546875" style="208" customWidth="1"/>
    <col min="7" max="8" width="11.85546875" style="208" bestFit="1" customWidth="1"/>
    <col min="9" max="9" width="13.42578125" style="208" customWidth="1"/>
    <col min="10" max="10" width="12.42578125" style="208" customWidth="1"/>
    <col min="11" max="11" width="14.5703125" style="208" customWidth="1"/>
    <col min="12" max="12" width="14.42578125" style="208" customWidth="1"/>
    <col min="13" max="13" width="14.85546875" style="208" customWidth="1"/>
    <col min="14" max="14" width="14.7109375" style="208" customWidth="1"/>
    <col min="15" max="15" width="14.140625" style="208" customWidth="1"/>
    <col min="16" max="16" width="14.28515625" style="208" customWidth="1"/>
    <col min="17" max="16384" width="9.140625" style="208"/>
  </cols>
  <sheetData>
    <row r="1" spans="1:256" ht="27.75" customHeight="1" thickBot="1" x14ac:dyDescent="0.3">
      <c r="A1" s="829" t="s">
        <v>1121</v>
      </c>
      <c r="B1" s="830"/>
      <c r="C1" s="830"/>
      <c r="D1" s="830"/>
      <c r="E1" s="830"/>
      <c r="F1" s="830"/>
      <c r="G1" s="830"/>
      <c r="H1" s="830"/>
      <c r="I1" s="830"/>
      <c r="J1" s="830"/>
      <c r="K1" s="830"/>
      <c r="L1" s="830"/>
      <c r="M1" s="830"/>
      <c r="N1" s="831"/>
    </row>
    <row r="2" spans="1:256" ht="28.5" customHeight="1" x14ac:dyDescent="0.25">
      <c r="A2" s="832" t="s">
        <v>1214</v>
      </c>
      <c r="B2" s="833"/>
      <c r="C2" s="833"/>
      <c r="D2" s="833"/>
      <c r="E2" s="833"/>
      <c r="F2" s="833"/>
      <c r="G2" s="833"/>
      <c r="H2" s="833"/>
      <c r="I2" s="834"/>
      <c r="J2" s="834"/>
      <c r="K2" s="833"/>
      <c r="L2" s="833"/>
      <c r="M2" s="833"/>
      <c r="N2" s="835"/>
    </row>
    <row r="3" spans="1:256" ht="51.75" customHeight="1" x14ac:dyDescent="0.25">
      <c r="A3" s="836" t="s">
        <v>205</v>
      </c>
      <c r="B3" s="837" t="s">
        <v>877</v>
      </c>
      <c r="C3" s="826" t="s">
        <v>335</v>
      </c>
      <c r="D3" s="826"/>
      <c r="E3" s="826" t="s">
        <v>336</v>
      </c>
      <c r="F3" s="826"/>
      <c r="G3" s="826" t="s">
        <v>337</v>
      </c>
      <c r="H3" s="815"/>
      <c r="I3" s="839" t="s">
        <v>777</v>
      </c>
      <c r="J3" s="839"/>
      <c r="K3" s="840" t="s">
        <v>309</v>
      </c>
      <c r="L3" s="826"/>
      <c r="M3" s="826" t="s">
        <v>329</v>
      </c>
      <c r="N3" s="827"/>
      <c r="O3" s="209"/>
      <c r="P3" s="209"/>
      <c r="Q3" s="209"/>
      <c r="R3" s="209"/>
      <c r="S3" s="209"/>
      <c r="T3" s="209"/>
      <c r="U3" s="209"/>
      <c r="V3" s="209"/>
      <c r="W3" s="209"/>
      <c r="X3" s="209"/>
      <c r="Y3" s="209"/>
      <c r="Z3" s="209"/>
      <c r="AA3" s="209"/>
      <c r="AB3" s="209"/>
      <c r="AC3" s="209"/>
      <c r="AD3" s="209"/>
      <c r="AE3" s="209"/>
      <c r="AF3" s="209"/>
      <c r="AG3" s="209"/>
      <c r="AH3" s="209"/>
      <c r="AI3" s="209"/>
      <c r="AJ3" s="209"/>
      <c r="AK3" s="209"/>
      <c r="AL3" s="209"/>
      <c r="AM3" s="209"/>
      <c r="AN3" s="209"/>
      <c r="AO3" s="209"/>
      <c r="AP3" s="209"/>
      <c r="AQ3" s="209"/>
      <c r="AR3" s="209"/>
      <c r="AS3" s="209"/>
      <c r="AT3" s="209"/>
      <c r="AU3" s="209"/>
      <c r="AV3" s="209"/>
      <c r="AW3" s="209"/>
      <c r="AX3" s="209"/>
      <c r="AY3" s="209"/>
      <c r="AZ3" s="209"/>
      <c r="BA3" s="209"/>
      <c r="BB3" s="209"/>
      <c r="BC3" s="209"/>
      <c r="BD3" s="209"/>
      <c r="BE3" s="209"/>
      <c r="BF3" s="209"/>
      <c r="BG3" s="209"/>
      <c r="BH3" s="209"/>
      <c r="BI3" s="209"/>
      <c r="BJ3" s="209"/>
      <c r="BK3" s="209"/>
      <c r="BL3" s="209"/>
      <c r="BM3" s="209"/>
      <c r="BN3" s="209"/>
      <c r="BO3" s="209"/>
      <c r="BP3" s="209"/>
      <c r="BQ3" s="209"/>
      <c r="BR3" s="209"/>
      <c r="BS3" s="209"/>
      <c r="BT3" s="209"/>
      <c r="BU3" s="209"/>
      <c r="BV3" s="209"/>
      <c r="BW3" s="209"/>
      <c r="BX3" s="209"/>
      <c r="BY3" s="209"/>
      <c r="BZ3" s="209"/>
      <c r="CA3" s="209"/>
      <c r="CB3" s="209"/>
      <c r="CC3" s="209"/>
      <c r="CD3" s="209"/>
      <c r="CE3" s="209"/>
      <c r="CF3" s="209"/>
      <c r="CG3" s="209"/>
      <c r="CH3" s="209"/>
      <c r="CI3" s="209"/>
      <c r="CJ3" s="209"/>
      <c r="CK3" s="209"/>
      <c r="CL3" s="209"/>
      <c r="CM3" s="209"/>
      <c r="CN3" s="209"/>
      <c r="CO3" s="209"/>
      <c r="CP3" s="209"/>
      <c r="CQ3" s="209"/>
      <c r="CR3" s="209"/>
      <c r="CS3" s="209"/>
      <c r="CT3" s="209"/>
      <c r="CU3" s="209"/>
      <c r="CV3" s="209"/>
      <c r="CW3" s="209"/>
      <c r="CX3" s="209"/>
      <c r="CY3" s="209"/>
      <c r="CZ3" s="209"/>
      <c r="DA3" s="209"/>
      <c r="DB3" s="209"/>
      <c r="DC3" s="209"/>
      <c r="DD3" s="209"/>
      <c r="DE3" s="209"/>
      <c r="DF3" s="209"/>
      <c r="DG3" s="209"/>
      <c r="DH3" s="209"/>
      <c r="DI3" s="209"/>
      <c r="DJ3" s="209"/>
      <c r="DK3" s="209"/>
      <c r="DL3" s="209"/>
      <c r="DM3" s="209"/>
      <c r="DN3" s="209"/>
      <c r="DO3" s="209"/>
      <c r="DP3" s="209"/>
      <c r="DQ3" s="209"/>
      <c r="DR3" s="209"/>
      <c r="DS3" s="209"/>
      <c r="DT3" s="209"/>
      <c r="DU3" s="209"/>
      <c r="DV3" s="209"/>
      <c r="DW3" s="209"/>
      <c r="DX3" s="209"/>
      <c r="DY3" s="209"/>
      <c r="DZ3" s="209"/>
      <c r="EA3" s="209"/>
      <c r="EB3" s="209"/>
      <c r="EC3" s="209"/>
      <c r="ED3" s="209"/>
      <c r="EE3" s="209"/>
      <c r="EF3" s="209"/>
      <c r="EG3" s="209"/>
      <c r="EH3" s="209"/>
      <c r="EI3" s="209"/>
      <c r="EJ3" s="209"/>
      <c r="EK3" s="209"/>
      <c r="EL3" s="209"/>
      <c r="EM3" s="209"/>
      <c r="EN3" s="209"/>
      <c r="EO3" s="209"/>
      <c r="EP3" s="209"/>
      <c r="EQ3" s="209"/>
      <c r="ER3" s="209"/>
      <c r="ES3" s="209"/>
      <c r="ET3" s="209"/>
      <c r="EU3" s="209"/>
      <c r="EV3" s="209"/>
      <c r="EW3" s="209"/>
      <c r="EX3" s="209"/>
      <c r="EY3" s="209"/>
      <c r="EZ3" s="209"/>
      <c r="FA3" s="209"/>
      <c r="FB3" s="209"/>
      <c r="FC3" s="209"/>
      <c r="FD3" s="209"/>
      <c r="FE3" s="209"/>
      <c r="FF3" s="209"/>
      <c r="FG3" s="209"/>
      <c r="FH3" s="209"/>
      <c r="FI3" s="209"/>
      <c r="FJ3" s="209"/>
      <c r="FK3" s="209"/>
      <c r="FL3" s="209"/>
      <c r="FM3" s="209"/>
      <c r="FN3" s="209"/>
      <c r="FO3" s="209"/>
      <c r="FP3" s="209"/>
      <c r="FQ3" s="209"/>
      <c r="FR3" s="209"/>
      <c r="FS3" s="209"/>
      <c r="FT3" s="209"/>
      <c r="FU3" s="209"/>
      <c r="FV3" s="209"/>
      <c r="FW3" s="209"/>
      <c r="FX3" s="209"/>
      <c r="FY3" s="209"/>
      <c r="FZ3" s="209"/>
      <c r="GA3" s="209"/>
      <c r="GB3" s="209"/>
      <c r="GC3" s="209"/>
      <c r="GD3" s="209"/>
      <c r="GE3" s="209"/>
      <c r="GF3" s="209"/>
      <c r="GG3" s="209"/>
      <c r="GH3" s="209"/>
      <c r="GI3" s="209"/>
      <c r="GJ3" s="209"/>
      <c r="GK3" s="209"/>
      <c r="GL3" s="209"/>
      <c r="GM3" s="209"/>
      <c r="GN3" s="209"/>
      <c r="GO3" s="209"/>
      <c r="GP3" s="209"/>
      <c r="GQ3" s="209"/>
      <c r="GR3" s="209"/>
      <c r="GS3" s="209"/>
      <c r="GT3" s="209"/>
      <c r="GU3" s="209"/>
      <c r="GV3" s="209"/>
      <c r="GW3" s="209"/>
      <c r="GX3" s="209"/>
      <c r="GY3" s="209"/>
      <c r="GZ3" s="209"/>
      <c r="HA3" s="209"/>
      <c r="HB3" s="209"/>
      <c r="HC3" s="209"/>
      <c r="HD3" s="209"/>
      <c r="HE3" s="209"/>
      <c r="HF3" s="209"/>
      <c r="HG3" s="209"/>
      <c r="HH3" s="209"/>
      <c r="HI3" s="209"/>
      <c r="HJ3" s="209"/>
      <c r="HK3" s="209"/>
      <c r="HL3" s="209"/>
      <c r="HM3" s="209"/>
      <c r="HN3" s="209"/>
      <c r="HO3" s="209"/>
      <c r="HP3" s="209"/>
      <c r="HQ3" s="209"/>
      <c r="HR3" s="209"/>
      <c r="HS3" s="209"/>
      <c r="HT3" s="209"/>
      <c r="HU3" s="209"/>
      <c r="HV3" s="209"/>
      <c r="HW3" s="209"/>
      <c r="HX3" s="209"/>
      <c r="HY3" s="209"/>
      <c r="HZ3" s="209"/>
      <c r="IA3" s="209"/>
      <c r="IB3" s="209"/>
      <c r="IC3" s="209"/>
      <c r="ID3" s="209"/>
      <c r="IE3" s="209"/>
      <c r="IF3" s="209"/>
      <c r="IG3" s="209"/>
      <c r="IH3" s="209"/>
      <c r="II3" s="209"/>
      <c r="IJ3" s="209"/>
      <c r="IK3" s="209"/>
      <c r="IL3" s="209"/>
      <c r="IM3" s="209"/>
      <c r="IN3" s="209"/>
      <c r="IO3" s="209"/>
      <c r="IP3" s="209"/>
      <c r="IQ3" s="209"/>
      <c r="IR3" s="209"/>
      <c r="IS3" s="209"/>
      <c r="IT3" s="209"/>
      <c r="IU3" s="209"/>
      <c r="IV3" s="209"/>
    </row>
    <row r="4" spans="1:256" ht="17.25" customHeight="1" x14ac:dyDescent="0.25">
      <c r="A4" s="836"/>
      <c r="B4" s="838"/>
      <c r="C4" s="380">
        <v>2017</v>
      </c>
      <c r="D4" s="380">
        <v>2018</v>
      </c>
      <c r="E4" s="456">
        <v>2017</v>
      </c>
      <c r="F4" s="456">
        <v>2018</v>
      </c>
      <c r="G4" s="456">
        <v>2017</v>
      </c>
      <c r="H4" s="456">
        <v>2018</v>
      </c>
      <c r="I4" s="456">
        <v>2017</v>
      </c>
      <c r="J4" s="456">
        <v>2018</v>
      </c>
      <c r="K4" s="456">
        <v>2017</v>
      </c>
      <c r="L4" s="456">
        <v>2018</v>
      </c>
      <c r="M4" s="456">
        <v>2017</v>
      </c>
      <c r="N4" s="456">
        <v>2018</v>
      </c>
      <c r="O4" s="209"/>
      <c r="P4" s="209"/>
      <c r="Q4" s="209"/>
      <c r="R4" s="209"/>
      <c r="S4" s="209"/>
      <c r="T4" s="209"/>
      <c r="U4" s="209"/>
      <c r="V4" s="209"/>
      <c r="W4" s="209"/>
      <c r="X4" s="209"/>
      <c r="Y4" s="209"/>
      <c r="Z4" s="209"/>
      <c r="AA4" s="209"/>
      <c r="AB4" s="209"/>
      <c r="AC4" s="209"/>
      <c r="AD4" s="209"/>
      <c r="AE4" s="209"/>
      <c r="AF4" s="209"/>
      <c r="AG4" s="209"/>
      <c r="AH4" s="209"/>
      <c r="AI4" s="209"/>
      <c r="AJ4" s="209"/>
      <c r="AK4" s="209"/>
      <c r="AL4" s="209"/>
      <c r="AM4" s="209"/>
      <c r="AN4" s="209"/>
      <c r="AO4" s="209"/>
      <c r="AP4" s="209"/>
      <c r="AQ4" s="209"/>
      <c r="AR4" s="209"/>
      <c r="AS4" s="209"/>
      <c r="AT4" s="209"/>
      <c r="AU4" s="209"/>
      <c r="AV4" s="209"/>
      <c r="AW4" s="209"/>
      <c r="AX4" s="209"/>
      <c r="AY4" s="209"/>
      <c r="AZ4" s="209"/>
      <c r="BA4" s="209"/>
      <c r="BB4" s="209"/>
      <c r="BC4" s="209"/>
      <c r="BD4" s="209"/>
      <c r="BE4" s="209"/>
      <c r="BF4" s="209"/>
      <c r="BG4" s="209"/>
      <c r="BH4" s="209"/>
      <c r="BI4" s="209"/>
      <c r="BJ4" s="209"/>
      <c r="BK4" s="209"/>
      <c r="BL4" s="209"/>
      <c r="BM4" s="209"/>
      <c r="BN4" s="209"/>
      <c r="BO4" s="209"/>
      <c r="BP4" s="209"/>
      <c r="BQ4" s="209"/>
      <c r="BR4" s="209"/>
      <c r="BS4" s="209"/>
      <c r="BT4" s="209"/>
      <c r="BU4" s="209"/>
      <c r="BV4" s="209"/>
      <c r="BW4" s="209"/>
      <c r="BX4" s="209"/>
      <c r="BY4" s="209"/>
      <c r="BZ4" s="209"/>
      <c r="CA4" s="209"/>
      <c r="CB4" s="209"/>
      <c r="CC4" s="209"/>
      <c r="CD4" s="209"/>
      <c r="CE4" s="209"/>
      <c r="CF4" s="209"/>
      <c r="CG4" s="209"/>
      <c r="CH4" s="209"/>
      <c r="CI4" s="209"/>
      <c r="CJ4" s="209"/>
      <c r="CK4" s="209"/>
      <c r="CL4" s="209"/>
      <c r="CM4" s="209"/>
      <c r="CN4" s="209"/>
      <c r="CO4" s="209"/>
      <c r="CP4" s="209"/>
      <c r="CQ4" s="209"/>
      <c r="CR4" s="209"/>
      <c r="CS4" s="209"/>
      <c r="CT4" s="209"/>
      <c r="CU4" s="209"/>
      <c r="CV4" s="209"/>
      <c r="CW4" s="209"/>
      <c r="CX4" s="209"/>
      <c r="CY4" s="209"/>
      <c r="CZ4" s="209"/>
      <c r="DA4" s="209"/>
      <c r="DB4" s="209"/>
      <c r="DC4" s="209"/>
      <c r="DD4" s="209"/>
      <c r="DE4" s="209"/>
      <c r="DF4" s="209"/>
      <c r="DG4" s="209"/>
      <c r="DH4" s="209"/>
      <c r="DI4" s="209"/>
      <c r="DJ4" s="209"/>
      <c r="DK4" s="209"/>
      <c r="DL4" s="209"/>
      <c r="DM4" s="209"/>
      <c r="DN4" s="209"/>
      <c r="DO4" s="209"/>
      <c r="DP4" s="209"/>
      <c r="DQ4" s="209"/>
      <c r="DR4" s="209"/>
      <c r="DS4" s="209"/>
      <c r="DT4" s="209"/>
      <c r="DU4" s="209"/>
      <c r="DV4" s="209"/>
      <c r="DW4" s="209"/>
      <c r="DX4" s="209"/>
      <c r="DY4" s="209"/>
      <c r="DZ4" s="209"/>
      <c r="EA4" s="209"/>
      <c r="EB4" s="209"/>
      <c r="EC4" s="209"/>
      <c r="ED4" s="209"/>
      <c r="EE4" s="209"/>
      <c r="EF4" s="209"/>
      <c r="EG4" s="209"/>
      <c r="EH4" s="209"/>
      <c r="EI4" s="209"/>
      <c r="EJ4" s="209"/>
      <c r="EK4" s="209"/>
      <c r="EL4" s="209"/>
      <c r="EM4" s="209"/>
      <c r="EN4" s="209"/>
      <c r="EO4" s="209"/>
      <c r="EP4" s="209"/>
      <c r="EQ4" s="209"/>
      <c r="ER4" s="209"/>
      <c r="ES4" s="209"/>
      <c r="ET4" s="209"/>
      <c r="EU4" s="209"/>
      <c r="EV4" s="209"/>
      <c r="EW4" s="209"/>
      <c r="EX4" s="209"/>
      <c r="EY4" s="209"/>
      <c r="EZ4" s="209"/>
      <c r="FA4" s="209"/>
      <c r="FB4" s="209"/>
      <c r="FC4" s="209"/>
      <c r="FD4" s="209"/>
      <c r="FE4" s="209"/>
      <c r="FF4" s="209"/>
      <c r="FG4" s="209"/>
      <c r="FH4" s="209"/>
      <c r="FI4" s="209"/>
      <c r="FJ4" s="209"/>
      <c r="FK4" s="209"/>
      <c r="FL4" s="209"/>
      <c r="FM4" s="209"/>
      <c r="FN4" s="209"/>
      <c r="FO4" s="209"/>
      <c r="FP4" s="209"/>
      <c r="FQ4" s="209"/>
      <c r="FR4" s="209"/>
      <c r="FS4" s="209"/>
      <c r="FT4" s="209"/>
      <c r="FU4" s="209"/>
      <c r="FV4" s="209"/>
      <c r="FW4" s="209"/>
      <c r="FX4" s="209"/>
      <c r="FY4" s="209"/>
      <c r="FZ4" s="209"/>
      <c r="GA4" s="209"/>
      <c r="GB4" s="209"/>
      <c r="GC4" s="209"/>
      <c r="GD4" s="209"/>
      <c r="GE4" s="209"/>
      <c r="GF4" s="209"/>
      <c r="GG4" s="209"/>
      <c r="GH4" s="209"/>
      <c r="GI4" s="209"/>
      <c r="GJ4" s="209"/>
      <c r="GK4" s="209"/>
      <c r="GL4" s="209"/>
      <c r="GM4" s="209"/>
      <c r="GN4" s="209"/>
      <c r="GO4" s="209"/>
      <c r="GP4" s="209"/>
      <c r="GQ4" s="209"/>
      <c r="GR4" s="209"/>
      <c r="GS4" s="209"/>
      <c r="GT4" s="209"/>
      <c r="GU4" s="209"/>
      <c r="GV4" s="209"/>
      <c r="GW4" s="209"/>
      <c r="GX4" s="209"/>
      <c r="GY4" s="209"/>
      <c r="GZ4" s="209"/>
      <c r="HA4" s="209"/>
      <c r="HB4" s="209"/>
      <c r="HC4" s="209"/>
      <c r="HD4" s="209"/>
      <c r="HE4" s="209"/>
      <c r="HF4" s="209"/>
      <c r="HG4" s="209"/>
      <c r="HH4" s="209"/>
      <c r="HI4" s="209"/>
      <c r="HJ4" s="209"/>
      <c r="HK4" s="209"/>
      <c r="HL4" s="209"/>
      <c r="HM4" s="209"/>
      <c r="HN4" s="209"/>
      <c r="HO4" s="209"/>
      <c r="HP4" s="209"/>
      <c r="HQ4" s="209"/>
      <c r="HR4" s="209"/>
      <c r="HS4" s="209"/>
      <c r="HT4" s="209"/>
      <c r="HU4" s="209"/>
      <c r="HV4" s="209"/>
      <c r="HW4" s="209"/>
      <c r="HX4" s="209"/>
      <c r="HY4" s="209"/>
      <c r="HZ4" s="209"/>
      <c r="IA4" s="209"/>
      <c r="IB4" s="209"/>
      <c r="IC4" s="209"/>
      <c r="ID4" s="209"/>
      <c r="IE4" s="209"/>
      <c r="IF4" s="209"/>
      <c r="IG4" s="209"/>
      <c r="IH4" s="209"/>
      <c r="II4" s="209"/>
      <c r="IJ4" s="209"/>
      <c r="IK4" s="209"/>
      <c r="IL4" s="209"/>
      <c r="IM4" s="209"/>
      <c r="IN4" s="209"/>
      <c r="IO4" s="209"/>
      <c r="IP4" s="209"/>
      <c r="IQ4" s="209"/>
      <c r="IR4" s="209"/>
      <c r="IS4" s="209"/>
      <c r="IT4" s="209"/>
      <c r="IU4" s="209"/>
      <c r="IV4" s="209"/>
    </row>
    <row r="5" spans="1:256" x14ac:dyDescent="0.25">
      <c r="A5" s="43"/>
      <c r="B5" s="210"/>
      <c r="C5" s="37" t="s">
        <v>286</v>
      </c>
      <c r="D5" s="37" t="s">
        <v>287</v>
      </c>
      <c r="E5" s="37" t="s">
        <v>288</v>
      </c>
      <c r="F5" s="37" t="s">
        <v>295</v>
      </c>
      <c r="G5" s="37" t="s">
        <v>289</v>
      </c>
      <c r="H5" s="239" t="s">
        <v>290</v>
      </c>
      <c r="I5" s="37" t="s">
        <v>291</v>
      </c>
      <c r="J5" s="37" t="s">
        <v>292</v>
      </c>
      <c r="K5" s="37" t="s">
        <v>293</v>
      </c>
      <c r="L5" s="37" t="s">
        <v>712</v>
      </c>
      <c r="M5" s="407" t="s">
        <v>973</v>
      </c>
      <c r="N5" s="408" t="s">
        <v>974</v>
      </c>
      <c r="O5" s="209"/>
      <c r="P5" s="209"/>
      <c r="Q5" s="211"/>
      <c r="R5" s="211"/>
      <c r="S5" s="211"/>
      <c r="T5" s="211"/>
      <c r="U5" s="211"/>
      <c r="V5" s="211"/>
      <c r="W5" s="211"/>
      <c r="X5" s="211"/>
      <c r="Y5" s="211"/>
      <c r="Z5" s="211"/>
      <c r="AA5" s="211"/>
      <c r="AB5" s="211"/>
      <c r="AC5" s="211"/>
      <c r="AD5" s="211"/>
      <c r="AE5" s="211"/>
      <c r="AF5" s="211"/>
      <c r="AG5" s="211"/>
      <c r="AH5" s="211"/>
      <c r="AI5" s="211"/>
      <c r="AJ5" s="211"/>
      <c r="AK5" s="211"/>
      <c r="AL5" s="211"/>
      <c r="AM5" s="211"/>
      <c r="AN5" s="211"/>
      <c r="AO5" s="211"/>
      <c r="AP5" s="211"/>
      <c r="AQ5" s="211"/>
      <c r="AR5" s="211"/>
      <c r="AS5" s="211"/>
      <c r="AT5" s="211"/>
      <c r="AU5" s="211"/>
      <c r="AV5" s="211"/>
      <c r="AW5" s="211"/>
      <c r="AX5" s="211"/>
      <c r="AY5" s="211"/>
      <c r="AZ5" s="211"/>
      <c r="BA5" s="211"/>
      <c r="BB5" s="211"/>
      <c r="BC5" s="211"/>
      <c r="BD5" s="211"/>
      <c r="BE5" s="211"/>
      <c r="BF5" s="211"/>
      <c r="BG5" s="211"/>
      <c r="BH5" s="211"/>
      <c r="BI5" s="211"/>
      <c r="BJ5" s="211"/>
      <c r="BK5" s="211"/>
      <c r="BL5" s="211"/>
      <c r="BM5" s="211"/>
      <c r="BN5" s="211"/>
      <c r="BO5" s="211"/>
      <c r="BP5" s="211"/>
      <c r="BQ5" s="211"/>
      <c r="BR5" s="211"/>
      <c r="BS5" s="211"/>
      <c r="BT5" s="211"/>
      <c r="BU5" s="211"/>
      <c r="BV5" s="211"/>
      <c r="BW5" s="211"/>
      <c r="BX5" s="211"/>
      <c r="BY5" s="211"/>
      <c r="BZ5" s="211"/>
      <c r="CA5" s="211"/>
      <c r="CB5" s="211"/>
      <c r="CC5" s="211"/>
      <c r="CD5" s="211"/>
      <c r="CE5" s="211"/>
      <c r="CF5" s="211"/>
      <c r="CG5" s="211"/>
      <c r="CH5" s="211"/>
      <c r="CI5" s="211"/>
      <c r="CJ5" s="211"/>
      <c r="CK5" s="211"/>
      <c r="CL5" s="211"/>
      <c r="CM5" s="211"/>
      <c r="CN5" s="211"/>
      <c r="CO5" s="211"/>
      <c r="CP5" s="211"/>
      <c r="CQ5" s="211"/>
      <c r="CR5" s="211"/>
      <c r="CS5" s="211"/>
      <c r="CT5" s="211"/>
      <c r="CU5" s="211"/>
      <c r="CV5" s="211"/>
      <c r="CW5" s="211"/>
      <c r="CX5" s="211"/>
      <c r="CY5" s="211"/>
      <c r="CZ5" s="211"/>
      <c r="DA5" s="211"/>
      <c r="DB5" s="211"/>
      <c r="DC5" s="211"/>
      <c r="DD5" s="211"/>
      <c r="DE5" s="211"/>
      <c r="DF5" s="211"/>
      <c r="DG5" s="211"/>
      <c r="DH5" s="211"/>
      <c r="DI5" s="211"/>
      <c r="DJ5" s="211"/>
      <c r="DK5" s="211"/>
      <c r="DL5" s="211"/>
      <c r="DM5" s="211"/>
      <c r="DN5" s="211"/>
      <c r="DO5" s="211"/>
      <c r="DP5" s="211"/>
      <c r="DQ5" s="211"/>
      <c r="DR5" s="211"/>
      <c r="DS5" s="211"/>
      <c r="DT5" s="211"/>
      <c r="DU5" s="211"/>
      <c r="DV5" s="211"/>
      <c r="DW5" s="211"/>
      <c r="DX5" s="211"/>
      <c r="DY5" s="211"/>
      <c r="DZ5" s="211"/>
      <c r="EA5" s="211"/>
      <c r="EB5" s="211"/>
      <c r="EC5" s="211"/>
      <c r="ED5" s="211"/>
      <c r="EE5" s="211"/>
      <c r="EF5" s="211"/>
      <c r="EG5" s="211"/>
      <c r="EH5" s="211"/>
      <c r="EI5" s="211"/>
      <c r="EJ5" s="211"/>
      <c r="EK5" s="211"/>
      <c r="EL5" s="211"/>
      <c r="EM5" s="211"/>
      <c r="EN5" s="211"/>
      <c r="EO5" s="211"/>
      <c r="EP5" s="211"/>
      <c r="EQ5" s="211"/>
      <c r="ER5" s="211"/>
      <c r="ES5" s="211"/>
      <c r="ET5" s="211"/>
      <c r="EU5" s="211"/>
      <c r="EV5" s="211"/>
      <c r="EW5" s="211"/>
      <c r="EX5" s="211"/>
      <c r="EY5" s="211"/>
      <c r="EZ5" s="211"/>
      <c r="FA5" s="211"/>
      <c r="FB5" s="211"/>
      <c r="FC5" s="211"/>
      <c r="FD5" s="211"/>
      <c r="FE5" s="211"/>
      <c r="FF5" s="211"/>
      <c r="FG5" s="211"/>
      <c r="FH5" s="211"/>
      <c r="FI5" s="211"/>
      <c r="FJ5" s="211"/>
      <c r="FK5" s="211"/>
      <c r="FL5" s="211"/>
      <c r="FM5" s="211"/>
      <c r="FN5" s="211"/>
      <c r="FO5" s="211"/>
      <c r="FP5" s="211"/>
      <c r="FQ5" s="211"/>
      <c r="FR5" s="211"/>
      <c r="FS5" s="211"/>
      <c r="FT5" s="211"/>
      <c r="FU5" s="211"/>
      <c r="FV5" s="211"/>
      <c r="FW5" s="211"/>
      <c r="FX5" s="211"/>
      <c r="FY5" s="211"/>
      <c r="FZ5" s="211"/>
      <c r="GA5" s="211"/>
      <c r="GB5" s="211"/>
      <c r="GC5" s="211"/>
      <c r="GD5" s="211"/>
      <c r="GE5" s="211"/>
      <c r="GF5" s="211"/>
      <c r="GG5" s="211"/>
      <c r="GH5" s="211"/>
      <c r="GI5" s="211"/>
      <c r="GJ5" s="211"/>
      <c r="GK5" s="211"/>
      <c r="GL5" s="211"/>
      <c r="GM5" s="211"/>
      <c r="GN5" s="211"/>
      <c r="GO5" s="211"/>
      <c r="GP5" s="211"/>
      <c r="GQ5" s="211"/>
      <c r="GR5" s="211"/>
      <c r="GS5" s="211"/>
      <c r="GT5" s="211"/>
      <c r="GU5" s="211"/>
      <c r="GV5" s="211"/>
      <c r="GW5" s="211"/>
      <c r="GX5" s="211"/>
      <c r="GY5" s="211"/>
      <c r="GZ5" s="211"/>
      <c r="HA5" s="211"/>
      <c r="HB5" s="211"/>
      <c r="HC5" s="211"/>
      <c r="HD5" s="211"/>
      <c r="HE5" s="211"/>
      <c r="HF5" s="211"/>
      <c r="HG5" s="211"/>
      <c r="HH5" s="211"/>
      <c r="HI5" s="211"/>
      <c r="HJ5" s="211"/>
      <c r="HK5" s="211"/>
      <c r="HL5" s="211"/>
      <c r="HM5" s="211"/>
      <c r="HN5" s="211"/>
      <c r="HO5" s="211"/>
      <c r="HP5" s="211"/>
      <c r="HQ5" s="211"/>
      <c r="HR5" s="211"/>
      <c r="HS5" s="211"/>
      <c r="HT5" s="211"/>
      <c r="HU5" s="211"/>
      <c r="HV5" s="211"/>
      <c r="HW5" s="211"/>
      <c r="HX5" s="211"/>
      <c r="HY5" s="211"/>
      <c r="HZ5" s="211"/>
      <c r="IA5" s="211"/>
      <c r="IB5" s="211"/>
      <c r="IC5" s="211"/>
      <c r="ID5" s="211"/>
      <c r="IE5" s="211"/>
      <c r="IF5" s="211"/>
      <c r="IG5" s="211"/>
      <c r="IH5" s="211"/>
      <c r="II5" s="211"/>
      <c r="IJ5" s="211"/>
      <c r="IK5" s="211"/>
      <c r="IL5" s="211"/>
      <c r="IM5" s="211"/>
      <c r="IN5" s="211"/>
      <c r="IO5" s="211"/>
      <c r="IP5" s="211"/>
      <c r="IQ5" s="211"/>
      <c r="IR5" s="211"/>
      <c r="IS5" s="211"/>
      <c r="IT5" s="211"/>
      <c r="IU5" s="211"/>
      <c r="IV5" s="211"/>
    </row>
    <row r="6" spans="1:256" ht="31.5" x14ac:dyDescent="0.25">
      <c r="A6" s="43">
        <v>1</v>
      </c>
      <c r="B6" s="325" t="s">
        <v>201</v>
      </c>
      <c r="C6" s="609">
        <v>1751049.64</v>
      </c>
      <c r="D6" s="610">
        <f>C17</f>
        <v>2130464.64</v>
      </c>
      <c r="E6" s="609">
        <v>401877.46</v>
      </c>
      <c r="F6" s="610">
        <f>E17</f>
        <v>47005.379999999888</v>
      </c>
      <c r="G6" s="611">
        <v>525617.68000000005</v>
      </c>
      <c r="H6" s="612">
        <f>G17</f>
        <v>475003</v>
      </c>
      <c r="I6" s="609">
        <v>0</v>
      </c>
      <c r="J6" s="610">
        <f>SUM(I17)</f>
        <v>0</v>
      </c>
      <c r="K6" s="609">
        <v>44392.43</v>
      </c>
      <c r="L6" s="610">
        <f>SUM(K17)</f>
        <v>37721.67</v>
      </c>
      <c r="M6" s="610">
        <f t="shared" ref="M6:N8" si="0">C6+E6+G6+I6+K6</f>
        <v>2722937.2100000004</v>
      </c>
      <c r="N6" s="613">
        <f t="shared" si="0"/>
        <v>2690194.69</v>
      </c>
      <c r="O6" s="209"/>
      <c r="P6" s="209"/>
    </row>
    <row r="7" spans="1:256" ht="31.5" x14ac:dyDescent="0.25">
      <c r="A7" s="43">
        <v>2</v>
      </c>
      <c r="B7" s="326" t="s">
        <v>754</v>
      </c>
      <c r="C7" s="610">
        <f t="shared" ref="C7:L7" si="1">SUM(C8:C15)</f>
        <v>405698.48</v>
      </c>
      <c r="D7" s="610">
        <f t="shared" si="1"/>
        <v>280356.2</v>
      </c>
      <c r="E7" s="610">
        <f t="shared" si="1"/>
        <v>838421.03</v>
      </c>
      <c r="F7" s="610">
        <f t="shared" si="1"/>
        <v>447085.67000000004</v>
      </c>
      <c r="G7" s="612">
        <f>SUM(G8:G15)</f>
        <v>602271.31999999995</v>
      </c>
      <c r="H7" s="612">
        <f>SUM(H8:H15)</f>
        <v>626148.4</v>
      </c>
      <c r="I7" s="610">
        <f t="shared" si="1"/>
        <v>0</v>
      </c>
      <c r="J7" s="610">
        <f t="shared" si="1"/>
        <v>0</v>
      </c>
      <c r="K7" s="610">
        <f t="shared" si="1"/>
        <v>13871</v>
      </c>
      <c r="L7" s="610">
        <f t="shared" si="1"/>
        <v>23037.75</v>
      </c>
      <c r="M7" s="610">
        <f t="shared" si="0"/>
        <v>1860261.83</v>
      </c>
      <c r="N7" s="613">
        <f t="shared" si="0"/>
        <v>1376628.02</v>
      </c>
      <c r="O7" s="209"/>
      <c r="P7" s="209"/>
    </row>
    <row r="8" spans="1:256" ht="22.5" customHeight="1" x14ac:dyDescent="0.25">
      <c r="A8" s="43">
        <v>3</v>
      </c>
      <c r="B8" s="327" t="s">
        <v>90</v>
      </c>
      <c r="C8" s="614">
        <v>405698.48</v>
      </c>
      <c r="D8" s="614">
        <v>280356.2</v>
      </c>
      <c r="E8" s="614">
        <v>590918.63</v>
      </c>
      <c r="F8" s="614">
        <v>185496.35</v>
      </c>
      <c r="G8" s="615">
        <v>0</v>
      </c>
      <c r="H8" s="615">
        <v>0</v>
      </c>
      <c r="I8" s="614">
        <v>0</v>
      </c>
      <c r="J8" s="614">
        <v>0</v>
      </c>
      <c r="K8" s="614">
        <v>0</v>
      </c>
      <c r="L8" s="614">
        <v>0</v>
      </c>
      <c r="M8" s="610">
        <f t="shared" si="0"/>
        <v>996617.11</v>
      </c>
      <c r="N8" s="613">
        <f t="shared" si="0"/>
        <v>465852.55000000005</v>
      </c>
    </row>
    <row r="9" spans="1:256" ht="21.75" customHeight="1" x14ac:dyDescent="0.25">
      <c r="A9" s="43">
        <v>4</v>
      </c>
      <c r="B9" s="327" t="s">
        <v>318</v>
      </c>
      <c r="C9" s="616" t="s">
        <v>317</v>
      </c>
      <c r="D9" s="616" t="s">
        <v>317</v>
      </c>
      <c r="E9" s="614">
        <v>244759.39</v>
      </c>
      <c r="F9" s="617">
        <v>261589.32</v>
      </c>
      <c r="G9" s="616" t="s">
        <v>317</v>
      </c>
      <c r="H9" s="616" t="s">
        <v>317</v>
      </c>
      <c r="I9" s="618" t="s">
        <v>317</v>
      </c>
      <c r="J9" s="618" t="s">
        <v>317</v>
      </c>
      <c r="K9" s="616" t="s">
        <v>317</v>
      </c>
      <c r="L9" s="616" t="s">
        <v>317</v>
      </c>
      <c r="M9" s="610">
        <f>E9</f>
        <v>244759.39</v>
      </c>
      <c r="N9" s="613">
        <f>F9</f>
        <v>261589.32</v>
      </c>
    </row>
    <row r="10" spans="1:256" ht="31.5" x14ac:dyDescent="0.25">
      <c r="A10" s="43">
        <v>5</v>
      </c>
      <c r="B10" s="327" t="s">
        <v>11</v>
      </c>
      <c r="C10" s="616" t="s">
        <v>317</v>
      </c>
      <c r="D10" s="616" t="s">
        <v>317</v>
      </c>
      <c r="E10" s="614">
        <v>0</v>
      </c>
      <c r="F10" s="614">
        <v>0</v>
      </c>
      <c r="G10" s="616" t="s">
        <v>317</v>
      </c>
      <c r="H10" s="616" t="s">
        <v>317</v>
      </c>
      <c r="I10" s="618" t="s">
        <v>317</v>
      </c>
      <c r="J10" s="618" t="s">
        <v>317</v>
      </c>
      <c r="K10" s="616" t="s">
        <v>317</v>
      </c>
      <c r="L10" s="616" t="s">
        <v>317</v>
      </c>
      <c r="M10" s="610">
        <f>E10</f>
        <v>0</v>
      </c>
      <c r="N10" s="613">
        <f>F10</f>
        <v>0</v>
      </c>
      <c r="O10" s="211"/>
      <c r="P10" s="211"/>
      <c r="Q10" s="211"/>
      <c r="R10" s="211"/>
      <c r="S10" s="211"/>
      <c r="T10" s="211"/>
      <c r="U10" s="211"/>
      <c r="V10" s="211"/>
      <c r="W10" s="211"/>
      <c r="X10" s="211"/>
      <c r="Y10" s="211"/>
      <c r="Z10" s="211"/>
      <c r="AA10" s="211"/>
      <c r="AB10" s="211"/>
      <c r="AC10" s="211"/>
      <c r="AD10" s="211"/>
      <c r="AE10" s="211"/>
      <c r="AF10" s="211"/>
      <c r="AG10" s="211"/>
      <c r="AH10" s="211"/>
      <c r="AI10" s="211"/>
      <c r="AJ10" s="211"/>
      <c r="AK10" s="211"/>
      <c r="AL10" s="211"/>
      <c r="AM10" s="211"/>
      <c r="AN10" s="211"/>
      <c r="AO10" s="211"/>
      <c r="AP10" s="211"/>
      <c r="AQ10" s="211"/>
      <c r="AR10" s="211"/>
      <c r="AS10" s="211"/>
      <c r="AT10" s="211"/>
      <c r="AU10" s="211"/>
      <c r="AV10" s="211"/>
      <c r="AW10" s="211"/>
      <c r="AX10" s="211"/>
      <c r="AY10" s="211"/>
      <c r="AZ10" s="211"/>
      <c r="BA10" s="211"/>
      <c r="BB10" s="211"/>
      <c r="BC10" s="211"/>
      <c r="BD10" s="211"/>
      <c r="BE10" s="211"/>
      <c r="BF10" s="211"/>
      <c r="BG10" s="211"/>
      <c r="BH10" s="211"/>
      <c r="BI10" s="211"/>
      <c r="BJ10" s="211"/>
      <c r="BK10" s="211"/>
      <c r="BL10" s="211"/>
      <c r="BM10" s="211"/>
      <c r="BN10" s="211"/>
      <c r="BO10" s="211"/>
      <c r="BP10" s="211"/>
      <c r="BQ10" s="211"/>
      <c r="BR10" s="211"/>
      <c r="BS10" s="211"/>
      <c r="BT10" s="211"/>
      <c r="BU10" s="211"/>
      <c r="BV10" s="211"/>
      <c r="BW10" s="211"/>
      <c r="BX10" s="211"/>
      <c r="BY10" s="211"/>
      <c r="BZ10" s="211"/>
      <c r="CA10" s="211"/>
      <c r="CB10" s="211"/>
      <c r="CC10" s="211"/>
      <c r="CD10" s="211"/>
      <c r="CE10" s="211"/>
      <c r="CF10" s="211"/>
      <c r="CG10" s="211"/>
      <c r="CH10" s="211"/>
      <c r="CI10" s="211"/>
      <c r="CJ10" s="211"/>
      <c r="CK10" s="211"/>
      <c r="CL10" s="211"/>
      <c r="CM10" s="211"/>
      <c r="CN10" s="211"/>
      <c r="CO10" s="211"/>
      <c r="CP10" s="211"/>
      <c r="CQ10" s="211"/>
      <c r="CR10" s="211"/>
      <c r="CS10" s="211"/>
      <c r="CT10" s="211"/>
      <c r="CU10" s="211"/>
      <c r="CV10" s="211"/>
      <c r="CW10" s="211"/>
      <c r="CX10" s="211"/>
      <c r="CY10" s="211"/>
      <c r="CZ10" s="211"/>
      <c r="DA10" s="211"/>
      <c r="DB10" s="211"/>
      <c r="DC10" s="211"/>
      <c r="DD10" s="211"/>
      <c r="DE10" s="211"/>
      <c r="DF10" s="211"/>
      <c r="DG10" s="211"/>
      <c r="DH10" s="211"/>
      <c r="DI10" s="211"/>
      <c r="DJ10" s="211"/>
      <c r="DK10" s="211"/>
      <c r="DL10" s="211"/>
      <c r="DM10" s="211"/>
      <c r="DN10" s="211"/>
      <c r="DO10" s="211"/>
      <c r="DP10" s="211"/>
      <c r="DQ10" s="211"/>
      <c r="DR10" s="211"/>
      <c r="DS10" s="211"/>
      <c r="DT10" s="211"/>
      <c r="DU10" s="211"/>
      <c r="DV10" s="211"/>
      <c r="DW10" s="211"/>
      <c r="DX10" s="211"/>
      <c r="DY10" s="211"/>
      <c r="DZ10" s="211"/>
      <c r="EA10" s="211"/>
      <c r="EB10" s="211"/>
      <c r="EC10" s="211"/>
      <c r="ED10" s="211"/>
      <c r="EE10" s="211"/>
      <c r="EF10" s="211"/>
      <c r="EG10" s="211"/>
      <c r="EH10" s="211"/>
      <c r="EI10" s="211"/>
      <c r="EJ10" s="211"/>
      <c r="EK10" s="211"/>
      <c r="EL10" s="211"/>
      <c r="EM10" s="211"/>
      <c r="EN10" s="211"/>
      <c r="EO10" s="211"/>
      <c r="EP10" s="211"/>
      <c r="EQ10" s="211"/>
      <c r="ER10" s="211"/>
      <c r="ES10" s="211"/>
      <c r="ET10" s="211"/>
      <c r="EU10" s="211"/>
      <c r="EV10" s="211"/>
      <c r="EW10" s="211"/>
      <c r="EX10" s="211"/>
      <c r="EY10" s="211"/>
      <c r="EZ10" s="211"/>
      <c r="FA10" s="211"/>
      <c r="FB10" s="211"/>
      <c r="FC10" s="211"/>
      <c r="FD10" s="211"/>
      <c r="FE10" s="211"/>
      <c r="FF10" s="211"/>
      <c r="FG10" s="211"/>
      <c r="FH10" s="211"/>
      <c r="FI10" s="211"/>
      <c r="FJ10" s="211"/>
      <c r="FK10" s="211"/>
      <c r="FL10" s="211"/>
      <c r="FM10" s="211"/>
      <c r="FN10" s="211"/>
      <c r="FO10" s="211"/>
      <c r="FP10" s="211"/>
      <c r="FQ10" s="211"/>
      <c r="FR10" s="211"/>
      <c r="FS10" s="211"/>
      <c r="FT10" s="211"/>
      <c r="FU10" s="211"/>
      <c r="FV10" s="211"/>
      <c r="FW10" s="211"/>
      <c r="FX10" s="211"/>
      <c r="FY10" s="211"/>
      <c r="FZ10" s="211"/>
      <c r="GA10" s="211"/>
      <c r="GB10" s="211"/>
      <c r="GC10" s="211"/>
      <c r="GD10" s="211"/>
      <c r="GE10" s="211"/>
      <c r="GF10" s="211"/>
      <c r="GG10" s="211"/>
      <c r="GH10" s="211"/>
      <c r="GI10" s="211"/>
      <c r="GJ10" s="211"/>
      <c r="GK10" s="211"/>
      <c r="GL10" s="211"/>
      <c r="GM10" s="211"/>
      <c r="GN10" s="211"/>
      <c r="GO10" s="211"/>
      <c r="GP10" s="211"/>
      <c r="GQ10" s="211"/>
      <c r="GR10" s="211"/>
      <c r="GS10" s="211"/>
      <c r="GT10" s="211"/>
      <c r="GU10" s="211"/>
      <c r="GV10" s="211"/>
      <c r="GW10" s="211"/>
      <c r="GX10" s="211"/>
      <c r="GY10" s="211"/>
      <c r="GZ10" s="211"/>
      <c r="HA10" s="211"/>
      <c r="HB10" s="211"/>
      <c r="HC10" s="211"/>
      <c r="HD10" s="211"/>
      <c r="HE10" s="211"/>
      <c r="HF10" s="211"/>
      <c r="HG10" s="211"/>
      <c r="HH10" s="211"/>
      <c r="HI10" s="211"/>
      <c r="HJ10" s="211"/>
      <c r="HK10" s="211"/>
      <c r="HL10" s="211"/>
      <c r="HM10" s="211"/>
      <c r="HN10" s="211"/>
      <c r="HO10" s="211"/>
      <c r="HP10" s="211"/>
      <c r="HQ10" s="211"/>
      <c r="HR10" s="211"/>
      <c r="HS10" s="211"/>
      <c r="HT10" s="211"/>
      <c r="HU10" s="211"/>
      <c r="HV10" s="211"/>
      <c r="HW10" s="211"/>
      <c r="HX10" s="211"/>
      <c r="HY10" s="211"/>
      <c r="HZ10" s="211"/>
      <c r="IA10" s="211"/>
      <c r="IB10" s="211"/>
      <c r="IC10" s="211"/>
      <c r="ID10" s="211"/>
      <c r="IE10" s="211"/>
      <c r="IF10" s="211"/>
      <c r="IG10" s="211"/>
      <c r="IH10" s="211"/>
      <c r="II10" s="211"/>
      <c r="IJ10" s="211"/>
      <c r="IK10" s="211"/>
      <c r="IL10" s="211"/>
      <c r="IM10" s="211"/>
      <c r="IN10" s="211"/>
      <c r="IO10" s="211"/>
      <c r="IP10" s="211"/>
      <c r="IQ10" s="211"/>
      <c r="IR10" s="211"/>
      <c r="IS10" s="211"/>
      <c r="IT10" s="211"/>
      <c r="IU10" s="211"/>
      <c r="IV10" s="211"/>
    </row>
    <row r="11" spans="1:256" ht="31.5" x14ac:dyDescent="0.25">
      <c r="A11" s="43">
        <v>6</v>
      </c>
      <c r="B11" s="327" t="s">
        <v>319</v>
      </c>
      <c r="C11" s="616" t="s">
        <v>317</v>
      </c>
      <c r="D11" s="616" t="s">
        <v>317</v>
      </c>
      <c r="E11" s="614">
        <v>0</v>
      </c>
      <c r="F11" s="614">
        <v>0</v>
      </c>
      <c r="G11" s="615">
        <v>0</v>
      </c>
      <c r="H11" s="615">
        <v>0</v>
      </c>
      <c r="I11" s="619">
        <v>0</v>
      </c>
      <c r="J11" s="619">
        <v>0</v>
      </c>
      <c r="K11" s="620">
        <v>0</v>
      </c>
      <c r="L11" s="609">
        <v>0</v>
      </c>
      <c r="M11" s="610">
        <f>E11+G11+I11+K11</f>
        <v>0</v>
      </c>
      <c r="N11" s="613">
        <f>F11+H11+J11+L11</f>
        <v>0</v>
      </c>
    </row>
    <row r="12" spans="1:256" ht="17.25" customHeight="1" x14ac:dyDescent="0.25">
      <c r="A12" s="43">
        <v>7</v>
      </c>
      <c r="B12" s="327" t="s">
        <v>320</v>
      </c>
      <c r="C12" s="614">
        <v>0</v>
      </c>
      <c r="D12" s="614">
        <v>0</v>
      </c>
      <c r="E12" s="614">
        <v>0</v>
      </c>
      <c r="F12" s="614">
        <v>0</v>
      </c>
      <c r="G12" s="615">
        <v>0</v>
      </c>
      <c r="H12" s="615">
        <v>0</v>
      </c>
      <c r="I12" s="619">
        <v>0</v>
      </c>
      <c r="J12" s="619">
        <v>0</v>
      </c>
      <c r="K12" s="614">
        <v>13871</v>
      </c>
      <c r="L12" s="614">
        <v>23037.75</v>
      </c>
      <c r="M12" s="610">
        <f>C12+E12+G12+I12+K12</f>
        <v>13871</v>
      </c>
      <c r="N12" s="613">
        <f>D12+F12+H12+J12+L12</f>
        <v>23037.75</v>
      </c>
    </row>
    <row r="13" spans="1:256" ht="18.75" x14ac:dyDescent="0.25">
      <c r="A13" s="43">
        <v>8</v>
      </c>
      <c r="B13" s="328" t="s">
        <v>91</v>
      </c>
      <c r="C13" s="616" t="s">
        <v>317</v>
      </c>
      <c r="D13" s="616" t="s">
        <v>317</v>
      </c>
      <c r="E13" s="616" t="s">
        <v>317</v>
      </c>
      <c r="F13" s="616" t="s">
        <v>317</v>
      </c>
      <c r="G13" s="615">
        <v>556395</v>
      </c>
      <c r="H13" s="615">
        <v>572651</v>
      </c>
      <c r="I13" s="621" t="s">
        <v>317</v>
      </c>
      <c r="J13" s="621" t="s">
        <v>317</v>
      </c>
      <c r="K13" s="621" t="s">
        <v>317</v>
      </c>
      <c r="L13" s="621" t="s">
        <v>317</v>
      </c>
      <c r="M13" s="610">
        <f>G13</f>
        <v>556395</v>
      </c>
      <c r="N13" s="613">
        <f>H13</f>
        <v>572651</v>
      </c>
    </row>
    <row r="14" spans="1:256" ht="19.5" customHeight="1" x14ac:dyDescent="0.25">
      <c r="A14" s="43">
        <v>9</v>
      </c>
      <c r="B14" s="327" t="s">
        <v>24</v>
      </c>
      <c r="C14" s="616" t="s">
        <v>317</v>
      </c>
      <c r="D14" s="616" t="s">
        <v>317</v>
      </c>
      <c r="E14" s="616" t="s">
        <v>317</v>
      </c>
      <c r="F14" s="616" t="s">
        <v>317</v>
      </c>
      <c r="G14" s="615">
        <v>46094</v>
      </c>
      <c r="H14" s="615">
        <v>53497.4</v>
      </c>
      <c r="I14" s="622" t="s">
        <v>317</v>
      </c>
      <c r="J14" s="622" t="s">
        <v>317</v>
      </c>
      <c r="K14" s="621" t="s">
        <v>317</v>
      </c>
      <c r="L14" s="621" t="s">
        <v>317</v>
      </c>
      <c r="M14" s="610">
        <f>G14</f>
        <v>46094</v>
      </c>
      <c r="N14" s="613">
        <f>H14</f>
        <v>53497.4</v>
      </c>
    </row>
    <row r="15" spans="1:256" ht="18.75" x14ac:dyDescent="0.25">
      <c r="A15" s="43">
        <v>10</v>
      </c>
      <c r="B15" s="327" t="s">
        <v>92</v>
      </c>
      <c r="C15" s="614">
        <v>0</v>
      </c>
      <c r="D15" s="614">
        <v>0</v>
      </c>
      <c r="E15" s="614">
        <v>2743.01</v>
      </c>
      <c r="F15" s="614">
        <v>0</v>
      </c>
      <c r="G15" s="615">
        <v>-217.68</v>
      </c>
      <c r="H15" s="615">
        <v>0</v>
      </c>
      <c r="I15" s="619">
        <v>0</v>
      </c>
      <c r="J15" s="619">
        <v>0</v>
      </c>
      <c r="K15" s="614">
        <v>0</v>
      </c>
      <c r="L15" s="614">
        <v>0</v>
      </c>
      <c r="M15" s="610">
        <f>C15+E15+G15+I15+K15</f>
        <v>2525.3300000000004</v>
      </c>
      <c r="N15" s="613">
        <f>D15+F15+H15+J15+L15</f>
        <v>0</v>
      </c>
    </row>
    <row r="16" spans="1:256" ht="31.5" x14ac:dyDescent="0.25">
      <c r="A16" s="43">
        <v>11</v>
      </c>
      <c r="B16" s="325" t="s">
        <v>202</v>
      </c>
      <c r="C16" s="623">
        <v>26283.48</v>
      </c>
      <c r="D16" s="609">
        <v>174863.67</v>
      </c>
      <c r="E16" s="623">
        <v>1193293.1100000001</v>
      </c>
      <c r="F16" s="609">
        <v>107708.4</v>
      </c>
      <c r="G16" s="624">
        <v>652886</v>
      </c>
      <c r="H16" s="624">
        <v>657775</v>
      </c>
      <c r="I16" s="623">
        <v>0</v>
      </c>
      <c r="J16" s="623">
        <v>0</v>
      </c>
      <c r="K16" s="623">
        <v>20541.759999999998</v>
      </c>
      <c r="L16" s="609">
        <v>32363.42</v>
      </c>
      <c r="M16" s="610">
        <f t="shared" ref="M16:N18" si="2">C16+E16+G16+I16+K16</f>
        <v>1893004.35</v>
      </c>
      <c r="N16" s="613">
        <f t="shared" si="2"/>
        <v>972710.49000000011</v>
      </c>
    </row>
    <row r="17" spans="1:14" ht="31.5" x14ac:dyDescent="0.25">
      <c r="A17" s="43">
        <v>12</v>
      </c>
      <c r="B17" s="325" t="s">
        <v>25</v>
      </c>
      <c r="C17" s="610">
        <f t="shared" ref="C17:L17" si="3">C6+C7-C16</f>
        <v>2130464.64</v>
      </c>
      <c r="D17" s="610">
        <f t="shared" si="3"/>
        <v>2235957.1700000004</v>
      </c>
      <c r="E17" s="610">
        <f t="shared" si="3"/>
        <v>47005.379999999888</v>
      </c>
      <c r="F17" s="610">
        <f t="shared" si="3"/>
        <v>386382.64999999991</v>
      </c>
      <c r="G17" s="612">
        <f t="shared" si="3"/>
        <v>475003</v>
      </c>
      <c r="H17" s="612">
        <f t="shared" si="3"/>
        <v>443376.39999999991</v>
      </c>
      <c r="I17" s="610">
        <f t="shared" si="3"/>
        <v>0</v>
      </c>
      <c r="J17" s="610">
        <f t="shared" si="3"/>
        <v>0</v>
      </c>
      <c r="K17" s="610">
        <f t="shared" si="3"/>
        <v>37721.67</v>
      </c>
      <c r="L17" s="610">
        <f t="shared" si="3"/>
        <v>28396</v>
      </c>
      <c r="M17" s="610">
        <f t="shared" si="2"/>
        <v>2690194.69</v>
      </c>
      <c r="N17" s="613">
        <f t="shared" si="2"/>
        <v>3094112.22</v>
      </c>
    </row>
    <row r="18" spans="1:14" ht="48.75" customHeight="1" thickBot="1" x14ac:dyDescent="0.3">
      <c r="A18" s="212">
        <v>13</v>
      </c>
      <c r="B18" s="329" t="s">
        <v>876</v>
      </c>
      <c r="C18" s="625">
        <v>0</v>
      </c>
      <c r="D18" s="625">
        <v>0</v>
      </c>
      <c r="E18" s="625">
        <v>0</v>
      </c>
      <c r="F18" s="625">
        <v>0</v>
      </c>
      <c r="G18" s="626">
        <v>0</v>
      </c>
      <c r="H18" s="626">
        <v>0</v>
      </c>
      <c r="I18" s="625">
        <v>0</v>
      </c>
      <c r="J18" s="625">
        <v>0</v>
      </c>
      <c r="K18" s="625">
        <v>0</v>
      </c>
      <c r="L18" s="625">
        <v>0</v>
      </c>
      <c r="M18" s="627">
        <f t="shared" si="2"/>
        <v>0</v>
      </c>
      <c r="N18" s="628">
        <f t="shared" si="2"/>
        <v>0</v>
      </c>
    </row>
    <row r="19" spans="1:14" x14ac:dyDescent="0.25">
      <c r="I19" s="214"/>
      <c r="J19" s="214"/>
    </row>
    <row r="20" spans="1:14" x14ac:dyDescent="0.25">
      <c r="A20" s="214" t="s">
        <v>93</v>
      </c>
      <c r="B20" s="214"/>
      <c r="C20" s="214"/>
      <c r="E20" s="214"/>
      <c r="F20" s="115"/>
      <c r="G20" s="214"/>
      <c r="H20" s="214"/>
      <c r="I20" s="214"/>
      <c r="J20" s="214"/>
      <c r="K20" s="214"/>
      <c r="L20" s="214"/>
      <c r="M20" s="214"/>
      <c r="N20" s="214"/>
    </row>
    <row r="21" spans="1:14" x14ac:dyDescent="0.25">
      <c r="A21" s="214" t="s">
        <v>94</v>
      </c>
      <c r="B21" s="214"/>
      <c r="C21" s="214"/>
      <c r="D21" s="214"/>
      <c r="E21" s="214"/>
      <c r="F21" s="214"/>
      <c r="G21" s="214"/>
      <c r="H21" s="214"/>
      <c r="I21" s="214"/>
      <c r="J21" s="214"/>
      <c r="K21" s="214"/>
      <c r="L21" s="214"/>
      <c r="M21" s="214"/>
      <c r="N21" s="214"/>
    </row>
    <row r="22" spans="1:14" ht="33" customHeight="1" x14ac:dyDescent="0.25">
      <c r="A22" s="828" t="s">
        <v>95</v>
      </c>
      <c r="B22" s="828"/>
      <c r="C22" s="828"/>
      <c r="D22" s="214"/>
      <c r="E22" s="214"/>
      <c r="F22" s="214"/>
      <c r="G22" s="214"/>
      <c r="H22" s="214"/>
      <c r="I22" s="214"/>
      <c r="J22" s="214"/>
      <c r="K22" s="214"/>
      <c r="L22" s="214"/>
      <c r="M22" s="214"/>
      <c r="N22" s="214"/>
    </row>
    <row r="23" spans="1:14" ht="15.75" customHeight="1" x14ac:dyDescent="0.25">
      <c r="A23" s="825" t="s">
        <v>1305</v>
      </c>
      <c r="B23" s="825"/>
      <c r="C23" s="825"/>
      <c r="D23" s="825"/>
      <c r="E23" s="825"/>
      <c r="F23" s="825"/>
      <c r="G23" s="825"/>
      <c r="H23" s="825"/>
      <c r="I23" s="825"/>
      <c r="J23" s="825"/>
      <c r="K23" s="825"/>
      <c r="L23" s="825"/>
      <c r="M23" s="825"/>
      <c r="N23" s="825"/>
    </row>
  </sheetData>
  <mergeCells count="12">
    <mergeCell ref="A23:N23"/>
    <mergeCell ref="M3:N3"/>
    <mergeCell ref="A22:C22"/>
    <mergeCell ref="A1:N1"/>
    <mergeCell ref="A2:N2"/>
    <mergeCell ref="A3:A4"/>
    <mergeCell ref="B3:B4"/>
    <mergeCell ref="C3:D3"/>
    <mergeCell ref="E3:F3"/>
    <mergeCell ref="G3:H3"/>
    <mergeCell ref="I3:J3"/>
    <mergeCell ref="K3:L3"/>
  </mergeCells>
  <pageMargins left="0.42" right="0.28999999999999998" top="0.74803149606299213" bottom="0.74803149606299213" header="0.31496062992125984" footer="0.31496062992125984"/>
  <pageSetup paperSize="9" scale="6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2">
    <tabColor indexed="33"/>
    <pageSetUpPr fitToPage="1"/>
  </sheetPr>
  <dimension ref="A1:E26"/>
  <sheetViews>
    <sheetView workbookViewId="0">
      <selection activeCell="E3" sqref="E3"/>
    </sheetView>
  </sheetViews>
  <sheetFormatPr defaultColWidth="62.140625" defaultRowHeight="12.75" x14ac:dyDescent="0.2"/>
  <cols>
    <col min="1" max="1" width="17.42578125" customWidth="1"/>
    <col min="2" max="2" width="40.140625" style="124" customWidth="1"/>
    <col min="3" max="3" width="64.42578125" customWidth="1"/>
    <col min="4" max="4" width="15.7109375" customWidth="1"/>
    <col min="5" max="5" width="21" customWidth="1"/>
    <col min="6" max="7" width="19.85546875" customWidth="1"/>
    <col min="8" max="8" width="17.85546875" customWidth="1"/>
    <col min="9" max="9" width="17.140625" customWidth="1"/>
    <col min="10" max="10" width="15.7109375" customWidth="1"/>
    <col min="11" max="11" width="16.85546875" customWidth="1"/>
  </cols>
  <sheetData>
    <row r="1" spans="1:5" s="133" customFormat="1" ht="48" customHeight="1" thickBot="1" x14ac:dyDescent="0.25">
      <c r="A1" s="673" t="s">
        <v>1136</v>
      </c>
      <c r="B1" s="674"/>
      <c r="C1" s="675"/>
      <c r="D1" s="406"/>
    </row>
    <row r="2" spans="1:5" ht="31.5" x14ac:dyDescent="0.2">
      <c r="A2" s="671" t="s">
        <v>704</v>
      </c>
      <c r="B2" s="672"/>
      <c r="C2" s="512" t="s">
        <v>1203</v>
      </c>
    </row>
    <row r="3" spans="1:5" ht="31.5" x14ac:dyDescent="0.2">
      <c r="A3" s="319" t="s">
        <v>311</v>
      </c>
      <c r="B3" s="257" t="s">
        <v>763</v>
      </c>
      <c r="C3" s="405" t="s">
        <v>399</v>
      </c>
    </row>
    <row r="4" spans="1:5" ht="31.5" x14ac:dyDescent="0.2">
      <c r="A4" s="317" t="s">
        <v>206</v>
      </c>
      <c r="B4" s="257" t="s">
        <v>1137</v>
      </c>
      <c r="C4" s="405" t="s">
        <v>399</v>
      </c>
    </row>
    <row r="5" spans="1:5" ht="47.25" x14ac:dyDescent="0.2">
      <c r="A5" s="496" t="s">
        <v>207</v>
      </c>
      <c r="B5" s="497" t="s">
        <v>764</v>
      </c>
      <c r="C5" s="495" t="s">
        <v>1199</v>
      </c>
      <c r="D5" s="240"/>
    </row>
    <row r="6" spans="1:5" ht="31.5" x14ac:dyDescent="0.2">
      <c r="A6" s="496" t="s">
        <v>208</v>
      </c>
      <c r="B6" s="497" t="s">
        <v>765</v>
      </c>
      <c r="C6" s="495" t="s">
        <v>1190</v>
      </c>
      <c r="D6" s="300"/>
    </row>
    <row r="7" spans="1:5" ht="15.75" x14ac:dyDescent="0.2">
      <c r="A7" s="498" t="s">
        <v>209</v>
      </c>
      <c r="B7" s="499" t="s">
        <v>766</v>
      </c>
      <c r="C7" s="468" t="s">
        <v>1191</v>
      </c>
      <c r="D7" s="240"/>
    </row>
    <row r="8" spans="1:5" ht="15.75" x14ac:dyDescent="0.2">
      <c r="A8" s="317" t="s">
        <v>210</v>
      </c>
      <c r="B8" s="257" t="s">
        <v>767</v>
      </c>
      <c r="C8" s="405" t="s">
        <v>399</v>
      </c>
    </row>
    <row r="9" spans="1:5" ht="15.75" x14ac:dyDescent="0.2">
      <c r="A9" s="317" t="s">
        <v>848</v>
      </c>
      <c r="B9" s="259" t="s">
        <v>849</v>
      </c>
      <c r="C9" s="405" t="s">
        <v>399</v>
      </c>
      <c r="E9" s="354"/>
    </row>
    <row r="10" spans="1:5" ht="15.75" x14ac:dyDescent="0.2">
      <c r="A10" s="241" t="s">
        <v>211</v>
      </c>
      <c r="B10" s="258" t="s">
        <v>705</v>
      </c>
      <c r="C10" s="405" t="s">
        <v>399</v>
      </c>
      <c r="E10" s="354"/>
    </row>
    <row r="11" spans="1:5" ht="15.75" x14ac:dyDescent="0.2">
      <c r="A11" s="317" t="s">
        <v>189</v>
      </c>
      <c r="B11" s="257" t="s">
        <v>369</v>
      </c>
      <c r="C11" s="405" t="s">
        <v>399</v>
      </c>
    </row>
    <row r="12" spans="1:5" ht="15.75" x14ac:dyDescent="0.2">
      <c r="A12" s="319" t="s">
        <v>0</v>
      </c>
      <c r="B12" s="257" t="s">
        <v>370</v>
      </c>
      <c r="C12" s="405" t="s">
        <v>399</v>
      </c>
    </row>
    <row r="13" spans="1:5" ht="15.75" x14ac:dyDescent="0.2">
      <c r="A13" s="241" t="s">
        <v>1</v>
      </c>
      <c r="B13" s="257" t="s">
        <v>371</v>
      </c>
      <c r="C13" s="405" t="s">
        <v>399</v>
      </c>
    </row>
    <row r="14" spans="1:5" ht="31.5" x14ac:dyDescent="0.2">
      <c r="A14" s="319" t="s">
        <v>2</v>
      </c>
      <c r="B14" s="257" t="s">
        <v>372</v>
      </c>
      <c r="C14" s="405" t="s">
        <v>399</v>
      </c>
    </row>
    <row r="15" spans="1:5" ht="31.5" x14ac:dyDescent="0.2">
      <c r="A15" s="319" t="s">
        <v>3</v>
      </c>
      <c r="B15" s="257" t="s">
        <v>687</v>
      </c>
      <c r="C15" s="495" t="s">
        <v>1210</v>
      </c>
    </row>
    <row r="16" spans="1:5" ht="34.5" customHeight="1" x14ac:dyDescent="0.2">
      <c r="A16" s="319" t="s">
        <v>4</v>
      </c>
      <c r="B16" s="257" t="s">
        <v>83</v>
      </c>
      <c r="C16" s="405" t="s">
        <v>399</v>
      </c>
      <c r="E16" s="240"/>
    </row>
    <row r="17" spans="1:4" ht="15.75" x14ac:dyDescent="0.2">
      <c r="A17" s="319" t="s">
        <v>5</v>
      </c>
      <c r="B17" s="257" t="s">
        <v>84</v>
      </c>
      <c r="C17" s="405" t="s">
        <v>399</v>
      </c>
    </row>
    <row r="18" spans="1:4" ht="15.75" x14ac:dyDescent="0.2">
      <c r="A18" s="319" t="s">
        <v>70</v>
      </c>
      <c r="B18" s="257" t="s">
        <v>85</v>
      </c>
      <c r="C18" s="405" t="s">
        <v>399</v>
      </c>
    </row>
    <row r="19" spans="1:4" ht="31.5" x14ac:dyDescent="0.2">
      <c r="A19" s="319" t="s">
        <v>6</v>
      </c>
      <c r="B19" s="257" t="s">
        <v>86</v>
      </c>
      <c r="C19" s="405" t="s">
        <v>399</v>
      </c>
    </row>
    <row r="20" spans="1:4" ht="31.5" x14ac:dyDescent="0.2">
      <c r="A20" s="496" t="s">
        <v>7</v>
      </c>
      <c r="B20" s="497" t="s">
        <v>688</v>
      </c>
      <c r="C20" s="495" t="s">
        <v>1192</v>
      </c>
    </row>
    <row r="21" spans="1:4" ht="15.75" x14ac:dyDescent="0.2">
      <c r="A21" s="319" t="s">
        <v>8</v>
      </c>
      <c r="B21" s="257" t="s">
        <v>689</v>
      </c>
      <c r="C21" s="405" t="s">
        <v>399</v>
      </c>
    </row>
    <row r="22" spans="1:4" ht="31.5" x14ac:dyDescent="0.2">
      <c r="A22" s="319" t="s">
        <v>9</v>
      </c>
      <c r="B22" s="257" t="s">
        <v>690</v>
      </c>
      <c r="C22" s="405" t="s">
        <v>399</v>
      </c>
      <c r="D22" s="185"/>
    </row>
    <row r="23" spans="1:4" ht="36.75" customHeight="1" x14ac:dyDescent="0.2">
      <c r="A23" s="319" t="s">
        <v>534</v>
      </c>
      <c r="B23" s="257" t="s">
        <v>1138</v>
      </c>
      <c r="C23" s="405" t="s">
        <v>399</v>
      </c>
      <c r="D23" s="185"/>
    </row>
    <row r="24" spans="1:4" ht="39" customHeight="1" x14ac:dyDescent="0.2">
      <c r="A24" s="319" t="s">
        <v>535</v>
      </c>
      <c r="B24" s="257" t="s">
        <v>1139</v>
      </c>
      <c r="C24" s="405" t="s">
        <v>399</v>
      </c>
      <c r="D24" s="185"/>
    </row>
    <row r="25" spans="1:4" x14ac:dyDescent="0.2">
      <c r="D25" s="185"/>
    </row>
    <row r="26" spans="1:4" x14ac:dyDescent="0.2">
      <c r="D26" s="185"/>
    </row>
  </sheetData>
  <mergeCells count="2">
    <mergeCell ref="A2:B2"/>
    <mergeCell ref="A1:C1"/>
  </mergeCells>
  <phoneticPr fontId="7" type="noConversion"/>
  <pageMargins left="0.49" right="0.41" top="1" bottom="1" header="0.51" footer="0.4921259845"/>
  <pageSetup paperSize="9" scale="78"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árok20">
    <tabColor indexed="42"/>
    <pageSetUpPr fitToPage="1"/>
  </sheetPr>
  <dimension ref="A1:D22"/>
  <sheetViews>
    <sheetView zoomScaleNormal="100" workbookViewId="0">
      <pane xSplit="2" ySplit="4" topLeftCell="C11" activePane="bottomRight" state="frozen"/>
      <selection pane="topRight" activeCell="C1" sqref="C1"/>
      <selection pane="bottomLeft" activeCell="A5" sqref="A5"/>
      <selection pane="bottomRight" activeCell="C14" sqref="C14"/>
    </sheetView>
  </sheetViews>
  <sheetFormatPr defaultRowHeight="15.75" x14ac:dyDescent="0.2"/>
  <cols>
    <col min="1" max="1" width="10.5703125" style="12" customWidth="1"/>
    <col min="2" max="2" width="43.140625" style="70" customWidth="1"/>
    <col min="3" max="3" width="28.42578125" style="11" customWidth="1"/>
    <col min="4" max="4" width="52.7109375" style="11" customWidth="1"/>
    <col min="5" max="16384" width="9.140625" style="11"/>
  </cols>
  <sheetData>
    <row r="1" spans="1:4" ht="50.1" customHeight="1" thickBot="1" x14ac:dyDescent="0.25">
      <c r="A1" s="688" t="s">
        <v>1122</v>
      </c>
      <c r="B1" s="689"/>
      <c r="C1" s="689"/>
      <c r="D1" s="690"/>
    </row>
    <row r="2" spans="1:4" ht="35.1" customHeight="1" x14ac:dyDescent="0.2">
      <c r="A2" s="685" t="s">
        <v>1220</v>
      </c>
      <c r="B2" s="686"/>
      <c r="C2" s="686"/>
      <c r="D2" s="687"/>
    </row>
    <row r="3" spans="1:4" ht="31.5" x14ac:dyDescent="0.2">
      <c r="A3" s="103" t="s">
        <v>205</v>
      </c>
      <c r="B3" s="91" t="s">
        <v>296</v>
      </c>
      <c r="C3" s="91" t="s">
        <v>1123</v>
      </c>
      <c r="D3" s="35" t="s">
        <v>772</v>
      </c>
    </row>
    <row r="4" spans="1:4" s="13" customFormat="1" ht="18" customHeight="1" x14ac:dyDescent="0.2">
      <c r="A4" s="99"/>
      <c r="B4" s="102" t="s">
        <v>286</v>
      </c>
      <c r="C4" s="82" t="s">
        <v>287</v>
      </c>
      <c r="D4" s="83" t="s">
        <v>288</v>
      </c>
    </row>
    <row r="5" spans="1:4" s="13" customFormat="1" ht="31.5" x14ac:dyDescent="0.2">
      <c r="A5" s="99">
        <v>1</v>
      </c>
      <c r="B5" s="68" t="s">
        <v>26</v>
      </c>
      <c r="C5" s="516">
        <f>SUM(C6:C19)</f>
        <v>9818407.1500000004</v>
      </c>
      <c r="D5" s="67"/>
    </row>
    <row r="6" spans="1:4" x14ac:dyDescent="0.2">
      <c r="A6" s="99">
        <v>2</v>
      </c>
      <c r="B6" s="61" t="s">
        <v>191</v>
      </c>
      <c r="C6" s="515">
        <v>0</v>
      </c>
      <c r="D6" s="118" t="s">
        <v>1226</v>
      </c>
    </row>
    <row r="7" spans="1:4" ht="47.25" x14ac:dyDescent="0.2">
      <c r="A7" s="99">
        <v>3</v>
      </c>
      <c r="B7" s="61" t="s">
        <v>192</v>
      </c>
      <c r="C7" s="515">
        <v>2681235.46</v>
      </c>
      <c r="D7" s="118" t="s">
        <v>1235</v>
      </c>
    </row>
    <row r="8" spans="1:4" x14ac:dyDescent="0.2">
      <c r="A8" s="99">
        <v>4</v>
      </c>
      <c r="B8" s="105" t="s">
        <v>193</v>
      </c>
      <c r="C8" s="515">
        <v>0</v>
      </c>
      <c r="D8" s="118" t="s">
        <v>1227</v>
      </c>
    </row>
    <row r="9" spans="1:4" ht="110.25" x14ac:dyDescent="0.2">
      <c r="A9" s="99">
        <v>5</v>
      </c>
      <c r="B9" s="105" t="s">
        <v>165</v>
      </c>
      <c r="C9" s="515">
        <v>6605260.6600000001</v>
      </c>
      <c r="D9" s="118" t="s">
        <v>1234</v>
      </c>
    </row>
    <row r="10" spans="1:4" x14ac:dyDescent="0.2">
      <c r="A10" s="99">
        <v>6</v>
      </c>
      <c r="B10" s="105" t="s">
        <v>276</v>
      </c>
      <c r="C10" s="515">
        <v>99372.49</v>
      </c>
      <c r="D10" s="118" t="s">
        <v>1228</v>
      </c>
    </row>
    <row r="11" spans="1:4" x14ac:dyDescent="0.2">
      <c r="A11" s="99">
        <v>7</v>
      </c>
      <c r="B11" s="105" t="s">
        <v>277</v>
      </c>
      <c r="C11" s="515">
        <v>7376.74</v>
      </c>
      <c r="D11" s="118" t="s">
        <v>1229</v>
      </c>
    </row>
    <row r="12" spans="1:4" ht="31.5" x14ac:dyDescent="0.2">
      <c r="A12" s="99">
        <v>8</v>
      </c>
      <c r="B12" s="105" t="s">
        <v>397</v>
      </c>
      <c r="C12" s="515">
        <v>0</v>
      </c>
      <c r="D12" s="118" t="s">
        <v>1227</v>
      </c>
    </row>
    <row r="13" spans="1:4" ht="31.5" x14ac:dyDescent="0.2">
      <c r="A13" s="99">
        <v>9</v>
      </c>
      <c r="B13" s="105" t="s">
        <v>166</v>
      </c>
      <c r="C13" s="515">
        <v>199589.52</v>
      </c>
      <c r="D13" s="118" t="s">
        <v>1230</v>
      </c>
    </row>
    <row r="14" spans="1:4" x14ac:dyDescent="0.2">
      <c r="A14" s="99">
        <v>10</v>
      </c>
      <c r="B14" s="105" t="s">
        <v>167</v>
      </c>
      <c r="C14" s="515">
        <v>0</v>
      </c>
      <c r="D14" s="118" t="s">
        <v>1227</v>
      </c>
    </row>
    <row r="15" spans="1:4" x14ac:dyDescent="0.2">
      <c r="A15" s="99">
        <v>11</v>
      </c>
      <c r="B15" s="105" t="s">
        <v>168</v>
      </c>
      <c r="C15" s="515">
        <v>181622.32</v>
      </c>
      <c r="D15" s="118" t="s">
        <v>1231</v>
      </c>
    </row>
    <row r="16" spans="1:4" x14ac:dyDescent="0.2">
      <c r="A16" s="99">
        <v>12</v>
      </c>
      <c r="B16" s="105" t="s">
        <v>169</v>
      </c>
      <c r="C16" s="515">
        <v>37647.949999999997</v>
      </c>
      <c r="D16" s="118" t="s">
        <v>1232</v>
      </c>
    </row>
    <row r="17" spans="1:4" x14ac:dyDescent="0.2">
      <c r="A17" s="99">
        <v>13</v>
      </c>
      <c r="B17" s="105" t="s">
        <v>170</v>
      </c>
      <c r="C17" s="515">
        <v>0</v>
      </c>
      <c r="D17" s="118" t="s">
        <v>1227</v>
      </c>
    </row>
    <row r="18" spans="1:4" x14ac:dyDescent="0.2">
      <c r="A18" s="99">
        <v>14</v>
      </c>
      <c r="B18" s="105" t="s">
        <v>171</v>
      </c>
      <c r="C18" s="515">
        <v>0</v>
      </c>
      <c r="D18" s="118" t="s">
        <v>1227</v>
      </c>
    </row>
    <row r="19" spans="1:4" ht="47.25" x14ac:dyDescent="0.2">
      <c r="A19" s="99">
        <v>15</v>
      </c>
      <c r="B19" s="105" t="s">
        <v>176</v>
      </c>
      <c r="C19" s="515">
        <v>6302.01</v>
      </c>
      <c r="D19" s="118" t="s">
        <v>1236</v>
      </c>
    </row>
    <row r="20" spans="1:4" ht="63" x14ac:dyDescent="0.2">
      <c r="A20" s="99">
        <v>16</v>
      </c>
      <c r="B20" s="68" t="s">
        <v>310</v>
      </c>
      <c r="C20" s="515">
        <v>0</v>
      </c>
      <c r="D20" s="118" t="s">
        <v>1233</v>
      </c>
    </row>
    <row r="21" spans="1:4" x14ac:dyDescent="0.2">
      <c r="A21" s="99">
        <v>17</v>
      </c>
      <c r="B21" s="104" t="s">
        <v>722</v>
      </c>
      <c r="C21" s="517">
        <v>0</v>
      </c>
      <c r="D21" s="118" t="s">
        <v>1227</v>
      </c>
    </row>
    <row r="22" spans="1:4" ht="32.25" thickBot="1" x14ac:dyDescent="0.25">
      <c r="A22" s="100">
        <v>18</v>
      </c>
      <c r="B22" s="80" t="s">
        <v>56</v>
      </c>
      <c r="C22" s="383">
        <f>+C5+C20+C21</f>
        <v>9818407.1500000004</v>
      </c>
      <c r="D22" s="77"/>
    </row>
  </sheetData>
  <mergeCells count="2">
    <mergeCell ref="A1:D1"/>
    <mergeCell ref="A2:D2"/>
  </mergeCells>
  <phoneticPr fontId="0" type="noConversion"/>
  <printOptions gridLines="1"/>
  <pageMargins left="0.74803149606299213" right="0.74803149606299213" top="0.98425196850393704" bottom="0.79" header="0.51181102362204722" footer="0.51181102362204722"/>
  <pageSetup paperSize="9" scale="7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C000"/>
    <pageSetUpPr fitToPage="1"/>
  </sheetPr>
  <dimension ref="A1:K26"/>
  <sheetViews>
    <sheetView zoomScaleNormal="100" workbookViewId="0">
      <pane xSplit="2" ySplit="5" topLeftCell="C6" activePane="bottomRight" state="frozen"/>
      <selection pane="topRight" activeCell="C1" sqref="C1"/>
      <selection pane="bottomLeft" activeCell="A6" sqref="A6"/>
      <selection pane="bottomRight" activeCell="I15" sqref="I15"/>
    </sheetView>
  </sheetViews>
  <sheetFormatPr defaultRowHeight="15.75" x14ac:dyDescent="0.2"/>
  <cols>
    <col min="1" max="1" width="7.7109375" style="20" customWidth="1"/>
    <col min="2" max="2" width="47.5703125" style="21" customWidth="1"/>
    <col min="3" max="3" width="17.85546875" style="22" customWidth="1"/>
    <col min="4" max="4" width="16.85546875" style="22" customWidth="1"/>
    <col min="5" max="5" width="17.140625" style="22" customWidth="1"/>
    <col min="6" max="6" width="18.140625" style="22" customWidth="1"/>
    <col min="7" max="7" width="17.42578125" style="22" customWidth="1"/>
    <col min="8" max="8" width="17" style="22" customWidth="1"/>
    <col min="9" max="16384" width="9.140625" style="22"/>
  </cols>
  <sheetData>
    <row r="1" spans="1:11" s="26" customFormat="1" ht="69" customHeight="1" thickBot="1" x14ac:dyDescent="0.25">
      <c r="A1" s="841" t="s">
        <v>1124</v>
      </c>
      <c r="B1" s="842"/>
      <c r="C1" s="842"/>
      <c r="D1" s="842"/>
      <c r="E1" s="842"/>
      <c r="F1" s="842"/>
      <c r="G1" s="842"/>
      <c r="H1" s="843"/>
      <c r="I1" s="243"/>
    </row>
    <row r="2" spans="1:11" s="26" customFormat="1" ht="35.1" customHeight="1" x14ac:dyDescent="0.2">
      <c r="A2" s="713" t="s">
        <v>1220</v>
      </c>
      <c r="B2" s="714"/>
      <c r="C2" s="714"/>
      <c r="D2" s="714"/>
      <c r="E2" s="714"/>
      <c r="F2" s="714"/>
      <c r="G2" s="714"/>
      <c r="H2" s="715"/>
    </row>
    <row r="3" spans="1:11" ht="27" customHeight="1" x14ac:dyDescent="0.2">
      <c r="A3" s="777" t="s">
        <v>205</v>
      </c>
      <c r="B3" s="705" t="s">
        <v>332</v>
      </c>
      <c r="C3" s="732" t="s">
        <v>304</v>
      </c>
      <c r="D3" s="732"/>
      <c r="E3" s="732" t="s">
        <v>305</v>
      </c>
      <c r="F3" s="732"/>
      <c r="G3" s="844" t="s">
        <v>227</v>
      </c>
      <c r="H3" s="845"/>
    </row>
    <row r="4" spans="1:11" ht="33" customHeight="1" x14ac:dyDescent="0.2">
      <c r="A4" s="703"/>
      <c r="B4" s="742"/>
      <c r="C4" s="14" t="s">
        <v>75</v>
      </c>
      <c r="D4" s="14" t="s">
        <v>194</v>
      </c>
      <c r="E4" s="14" t="s">
        <v>75</v>
      </c>
      <c r="F4" s="14" t="s">
        <v>194</v>
      </c>
      <c r="G4" s="14" t="s">
        <v>75</v>
      </c>
      <c r="H4" s="29" t="s">
        <v>194</v>
      </c>
      <c r="I4" s="453">
        <v>43199</v>
      </c>
    </row>
    <row r="5" spans="1:11" ht="21.6" customHeight="1" x14ac:dyDescent="0.2">
      <c r="A5" s="30"/>
      <c r="B5" s="17"/>
      <c r="C5" s="44" t="s">
        <v>286</v>
      </c>
      <c r="D5" s="44" t="s">
        <v>287</v>
      </c>
      <c r="E5" s="44" t="s">
        <v>288</v>
      </c>
      <c r="F5" s="44" t="s">
        <v>295</v>
      </c>
      <c r="G5" s="44" t="s">
        <v>33</v>
      </c>
      <c r="H5" s="244" t="s">
        <v>34</v>
      </c>
      <c r="I5" s="451" t="s">
        <v>1028</v>
      </c>
      <c r="J5" s="452"/>
    </row>
    <row r="6" spans="1:11" x14ac:dyDescent="0.2">
      <c r="A6" s="245">
        <v>1</v>
      </c>
      <c r="B6" s="191" t="s">
        <v>1017</v>
      </c>
      <c r="C6" s="192">
        <f>C7</f>
        <v>0</v>
      </c>
      <c r="D6" s="192">
        <f>D8</f>
        <v>0</v>
      </c>
      <c r="E6" s="192">
        <f>E7</f>
        <v>0</v>
      </c>
      <c r="F6" s="192">
        <f>F8</f>
        <v>0</v>
      </c>
      <c r="G6" s="192">
        <f>C6+E6</f>
        <v>0</v>
      </c>
      <c r="H6" s="246">
        <f>D6+F6</f>
        <v>0</v>
      </c>
      <c r="I6" s="446"/>
      <c r="J6" s="446"/>
      <c r="K6" s="446"/>
    </row>
    <row r="7" spans="1:11" ht="19.5" customHeight="1" x14ac:dyDescent="0.2">
      <c r="A7" s="245">
        <v>2</v>
      </c>
      <c r="B7" s="274" t="s">
        <v>1018</v>
      </c>
      <c r="C7" s="193">
        <v>0</v>
      </c>
      <c r="D7" s="275" t="s">
        <v>788</v>
      </c>
      <c r="E7" s="193">
        <v>0</v>
      </c>
      <c r="F7" s="275" t="s">
        <v>788</v>
      </c>
      <c r="G7" s="192">
        <f t="shared" ref="G7:G26" si="0">C7+E7</f>
        <v>0</v>
      </c>
      <c r="H7" s="277" t="s">
        <v>788</v>
      </c>
      <c r="I7" s="446"/>
      <c r="J7" s="446"/>
      <c r="K7" s="446"/>
    </row>
    <row r="8" spans="1:11" ht="19.5" customHeight="1" x14ac:dyDescent="0.2">
      <c r="A8" s="245">
        <f t="shared" ref="A8:A17" si="1">A7+1</f>
        <v>3</v>
      </c>
      <c r="B8" s="274" t="s">
        <v>864</v>
      </c>
      <c r="C8" s="275" t="s">
        <v>788</v>
      </c>
      <c r="D8" s="193">
        <v>0</v>
      </c>
      <c r="E8" s="275" t="s">
        <v>788</v>
      </c>
      <c r="F8" s="193">
        <v>0</v>
      </c>
      <c r="G8" s="276" t="s">
        <v>788</v>
      </c>
      <c r="H8" s="246">
        <f t="shared" ref="H8:H26" si="2">D8+F8</f>
        <v>0</v>
      </c>
      <c r="I8" s="446"/>
      <c r="J8" s="446"/>
      <c r="K8" s="446"/>
    </row>
    <row r="9" spans="1:11" ht="19.5" customHeight="1" x14ac:dyDescent="0.2">
      <c r="A9" s="245">
        <f t="shared" si="1"/>
        <v>4</v>
      </c>
      <c r="B9" s="191" t="s">
        <v>865</v>
      </c>
      <c r="C9" s="192">
        <f>SUM(C10:C11)</f>
        <v>0</v>
      </c>
      <c r="D9" s="192">
        <f>SUM(D10:D11)</f>
        <v>0</v>
      </c>
      <c r="E9" s="192">
        <f>SUM(E10:E11)</f>
        <v>0</v>
      </c>
      <c r="F9" s="192">
        <f>SUM(F10:F11)</f>
        <v>0</v>
      </c>
      <c r="G9" s="192">
        <f>C9+E9</f>
        <v>0</v>
      </c>
      <c r="H9" s="246">
        <f t="shared" si="2"/>
        <v>0</v>
      </c>
      <c r="I9" s="446"/>
      <c r="J9" s="446"/>
      <c r="K9" s="446"/>
    </row>
    <row r="10" spans="1:11" ht="19.5" customHeight="1" x14ac:dyDescent="0.2">
      <c r="A10" s="245">
        <f t="shared" si="1"/>
        <v>5</v>
      </c>
      <c r="B10" s="274" t="s">
        <v>866</v>
      </c>
      <c r="C10" s="193">
        <v>0</v>
      </c>
      <c r="D10" s="275" t="s">
        <v>788</v>
      </c>
      <c r="E10" s="193">
        <v>0</v>
      </c>
      <c r="F10" s="275" t="s">
        <v>788</v>
      </c>
      <c r="G10" s="192">
        <f>C10+E10</f>
        <v>0</v>
      </c>
      <c r="H10" s="277" t="s">
        <v>788</v>
      </c>
      <c r="I10" s="446"/>
      <c r="J10" s="446"/>
      <c r="K10" s="446"/>
    </row>
    <row r="11" spans="1:11" ht="19.5" customHeight="1" x14ac:dyDescent="0.2">
      <c r="A11" s="245">
        <f t="shared" si="1"/>
        <v>6</v>
      </c>
      <c r="B11" s="274" t="s">
        <v>867</v>
      </c>
      <c r="C11" s="275" t="s">
        <v>788</v>
      </c>
      <c r="D11" s="193">
        <v>0</v>
      </c>
      <c r="E11" s="275" t="s">
        <v>788</v>
      </c>
      <c r="F11" s="193">
        <v>0</v>
      </c>
      <c r="G11" s="276" t="s">
        <v>788</v>
      </c>
      <c r="H11" s="246">
        <f t="shared" si="2"/>
        <v>0</v>
      </c>
      <c r="I11" s="446"/>
      <c r="J11" s="446"/>
      <c r="K11" s="446"/>
    </row>
    <row r="12" spans="1:11" x14ac:dyDescent="0.2">
      <c r="A12" s="245">
        <v>7</v>
      </c>
      <c r="B12" s="447" t="s">
        <v>1019</v>
      </c>
      <c r="C12" s="192">
        <f>SUM(C13:C14)</f>
        <v>0</v>
      </c>
      <c r="D12" s="192">
        <f t="shared" ref="D12:F12" si="3">SUM(D13:D14)</f>
        <v>0</v>
      </c>
      <c r="E12" s="192">
        <f t="shared" si="3"/>
        <v>0</v>
      </c>
      <c r="F12" s="192">
        <f t="shared" si="3"/>
        <v>0</v>
      </c>
      <c r="G12" s="192">
        <f>C12+E12</f>
        <v>0</v>
      </c>
      <c r="H12" s="246">
        <f>D12+F12</f>
        <v>0</v>
      </c>
      <c r="I12" s="448" t="s">
        <v>1020</v>
      </c>
      <c r="J12" s="446"/>
      <c r="K12" s="446"/>
    </row>
    <row r="13" spans="1:11" ht="26.25" customHeight="1" x14ac:dyDescent="0.2">
      <c r="A13" s="245">
        <v>8</v>
      </c>
      <c r="B13" s="449" t="s">
        <v>1029</v>
      </c>
      <c r="C13" s="275">
        <v>0</v>
      </c>
      <c r="D13" s="275" t="s">
        <v>788</v>
      </c>
      <c r="E13" s="275">
        <v>0</v>
      </c>
      <c r="F13" s="275" t="s">
        <v>788</v>
      </c>
      <c r="G13" s="192">
        <f>C13+E13</f>
        <v>0</v>
      </c>
      <c r="H13" s="277" t="s">
        <v>788</v>
      </c>
      <c r="I13" s="448" t="s">
        <v>1020</v>
      </c>
      <c r="J13" s="446"/>
      <c r="K13" s="446"/>
    </row>
    <row r="14" spans="1:11" ht="24" customHeight="1" x14ac:dyDescent="0.2">
      <c r="A14" s="245">
        <v>9</v>
      </c>
      <c r="B14" s="449" t="s">
        <v>1030</v>
      </c>
      <c r="C14" s="275" t="s">
        <v>788</v>
      </c>
      <c r="D14" s="193">
        <v>0</v>
      </c>
      <c r="E14" s="275" t="s">
        <v>788</v>
      </c>
      <c r="F14" s="193">
        <v>0</v>
      </c>
      <c r="G14" s="276" t="s">
        <v>788</v>
      </c>
      <c r="H14" s="246">
        <f>D14+F14</f>
        <v>0</v>
      </c>
      <c r="I14" s="448" t="s">
        <v>1020</v>
      </c>
      <c r="J14" s="446"/>
      <c r="K14" s="446"/>
    </row>
    <row r="15" spans="1:11" ht="34.5" customHeight="1" x14ac:dyDescent="0.2">
      <c r="A15" s="245">
        <v>10</v>
      </c>
      <c r="B15" s="191" t="s">
        <v>1021</v>
      </c>
      <c r="C15" s="192">
        <f>C6+C9+C12</f>
        <v>0</v>
      </c>
      <c r="D15" s="192">
        <f>D6+D9+D12</f>
        <v>0</v>
      </c>
      <c r="E15" s="192">
        <f>E6+E9+E12</f>
        <v>0</v>
      </c>
      <c r="F15" s="192">
        <f>F6+F9+F12</f>
        <v>0</v>
      </c>
      <c r="G15" s="192">
        <f t="shared" ref="G15:H15" si="4">G6+G9</f>
        <v>0</v>
      </c>
      <c r="H15" s="246">
        <f t="shared" si="4"/>
        <v>0</v>
      </c>
      <c r="I15" s="448"/>
      <c r="J15" s="446"/>
      <c r="K15" s="446"/>
    </row>
    <row r="16" spans="1:11" ht="35.25" customHeight="1" x14ac:dyDescent="0.2">
      <c r="A16" s="245">
        <v>11</v>
      </c>
      <c r="B16" s="191" t="s">
        <v>1022</v>
      </c>
      <c r="C16" s="192">
        <f>C17+SUM(C20:C25)</f>
        <v>0</v>
      </c>
      <c r="D16" s="192">
        <f t="shared" ref="D16:F16" si="5">D17+SUM(D20:D25)</f>
        <v>0</v>
      </c>
      <c r="E16" s="192">
        <f t="shared" si="5"/>
        <v>0</v>
      </c>
      <c r="F16" s="192">
        <f t="shared" si="5"/>
        <v>0</v>
      </c>
      <c r="G16" s="192">
        <f>C16+E16</f>
        <v>0</v>
      </c>
      <c r="H16" s="246">
        <f t="shared" si="2"/>
        <v>0</v>
      </c>
      <c r="I16" s="448" t="s">
        <v>1027</v>
      </c>
      <c r="J16" s="446"/>
      <c r="K16" s="446"/>
    </row>
    <row r="17" spans="1:11" x14ac:dyDescent="0.2">
      <c r="A17" s="245">
        <f t="shared" si="1"/>
        <v>12</v>
      </c>
      <c r="B17" s="191" t="s">
        <v>1023</v>
      </c>
      <c r="C17" s="192">
        <f>SUM(C18:C19)</f>
        <v>0</v>
      </c>
      <c r="D17" s="192">
        <f t="shared" ref="D17:F17" si="6">SUM(D18:D19)</f>
        <v>0</v>
      </c>
      <c r="E17" s="192">
        <f t="shared" si="6"/>
        <v>0</v>
      </c>
      <c r="F17" s="192">
        <f t="shared" si="6"/>
        <v>0</v>
      </c>
      <c r="G17" s="192">
        <f>C17+E17</f>
        <v>0</v>
      </c>
      <c r="H17" s="246">
        <f t="shared" si="2"/>
        <v>0</v>
      </c>
      <c r="I17" s="448" t="s">
        <v>1020</v>
      </c>
      <c r="J17" s="446"/>
      <c r="K17" s="446"/>
    </row>
    <row r="18" spans="1:11" x14ac:dyDescent="0.2">
      <c r="A18" s="245">
        <v>13</v>
      </c>
      <c r="B18" s="195" t="s">
        <v>1024</v>
      </c>
      <c r="C18" s="275">
        <v>0</v>
      </c>
      <c r="D18" s="275" t="s">
        <v>788</v>
      </c>
      <c r="E18" s="275">
        <v>0</v>
      </c>
      <c r="F18" s="275" t="s">
        <v>788</v>
      </c>
      <c r="G18" s="192">
        <f>C18+E18</f>
        <v>0</v>
      </c>
      <c r="H18" s="277" t="s">
        <v>788</v>
      </c>
      <c r="I18" s="448" t="s">
        <v>1020</v>
      </c>
      <c r="J18" s="446"/>
      <c r="K18" s="446"/>
    </row>
    <row r="19" spans="1:11" x14ac:dyDescent="0.2">
      <c r="A19" s="245">
        <v>14</v>
      </c>
      <c r="B19" s="195" t="s">
        <v>1025</v>
      </c>
      <c r="C19" s="275" t="s">
        <v>788</v>
      </c>
      <c r="D19" s="193">
        <v>0</v>
      </c>
      <c r="E19" s="275" t="s">
        <v>788</v>
      </c>
      <c r="F19" s="193">
        <v>0</v>
      </c>
      <c r="G19" s="276" t="s">
        <v>788</v>
      </c>
      <c r="H19" s="246">
        <f>D19+F19</f>
        <v>0</v>
      </c>
      <c r="I19" s="448" t="s">
        <v>1020</v>
      </c>
      <c r="J19" s="446"/>
      <c r="K19" s="446"/>
    </row>
    <row r="20" spans="1:11" x14ac:dyDescent="0.2">
      <c r="A20" s="245">
        <v>15</v>
      </c>
      <c r="B20" s="195" t="s">
        <v>1237</v>
      </c>
      <c r="C20" s="194"/>
      <c r="D20" s="194"/>
      <c r="E20" s="194"/>
      <c r="F20" s="194"/>
      <c r="G20" s="192">
        <f t="shared" ref="G20:H25" si="7">C20+E20</f>
        <v>0</v>
      </c>
      <c r="H20" s="246">
        <f t="shared" si="7"/>
        <v>0</v>
      </c>
      <c r="I20" s="446"/>
      <c r="J20" s="446"/>
      <c r="K20" s="446"/>
    </row>
    <row r="21" spans="1:11" x14ac:dyDescent="0.2">
      <c r="A21" s="450" t="s">
        <v>281</v>
      </c>
      <c r="B21" s="195" t="s">
        <v>1237</v>
      </c>
      <c r="C21" s="194"/>
      <c r="D21" s="194"/>
      <c r="E21" s="194"/>
      <c r="F21" s="194"/>
      <c r="G21" s="192">
        <f t="shared" si="7"/>
        <v>0</v>
      </c>
      <c r="H21" s="246">
        <f t="shared" si="7"/>
        <v>0</v>
      </c>
      <c r="I21" s="446"/>
      <c r="J21" s="446"/>
      <c r="K21" s="446"/>
    </row>
    <row r="22" spans="1:11" x14ac:dyDescent="0.2">
      <c r="A22" s="450"/>
      <c r="B22" s="195"/>
      <c r="C22" s="194"/>
      <c r="D22" s="194"/>
      <c r="E22" s="194"/>
      <c r="F22" s="194"/>
      <c r="G22" s="192">
        <f t="shared" si="7"/>
        <v>0</v>
      </c>
      <c r="H22" s="246">
        <f t="shared" si="7"/>
        <v>0</v>
      </c>
      <c r="I22" s="446"/>
      <c r="J22" s="446"/>
      <c r="K22" s="446"/>
    </row>
    <row r="23" spans="1:11" x14ac:dyDescent="0.2">
      <c r="A23" s="450"/>
      <c r="B23" s="195"/>
      <c r="C23" s="194"/>
      <c r="D23" s="194"/>
      <c r="E23" s="194"/>
      <c r="F23" s="194"/>
      <c r="G23" s="192">
        <f t="shared" si="7"/>
        <v>0</v>
      </c>
      <c r="H23" s="246">
        <f t="shared" si="7"/>
        <v>0</v>
      </c>
      <c r="I23" s="446"/>
      <c r="J23" s="446"/>
      <c r="K23" s="446"/>
    </row>
    <row r="24" spans="1:11" x14ac:dyDescent="0.2">
      <c r="A24" s="450"/>
      <c r="B24" s="195"/>
      <c r="C24" s="194"/>
      <c r="D24" s="194"/>
      <c r="E24" s="194"/>
      <c r="F24" s="194"/>
      <c r="G24" s="192">
        <f t="shared" si="7"/>
        <v>0</v>
      </c>
      <c r="H24" s="246">
        <f t="shared" si="7"/>
        <v>0</v>
      </c>
      <c r="I24" s="446"/>
      <c r="J24" s="446"/>
      <c r="K24" s="446"/>
    </row>
    <row r="25" spans="1:11" x14ac:dyDescent="0.2">
      <c r="A25" s="450"/>
      <c r="B25" s="195"/>
      <c r="C25" s="194"/>
      <c r="D25" s="194"/>
      <c r="E25" s="194"/>
      <c r="F25" s="194"/>
      <c r="G25" s="192">
        <f t="shared" si="7"/>
        <v>0</v>
      </c>
      <c r="H25" s="246">
        <f t="shared" si="7"/>
        <v>0</v>
      </c>
      <c r="I25" s="446"/>
      <c r="J25" s="446"/>
      <c r="K25" s="446"/>
    </row>
    <row r="26" spans="1:11" ht="16.5" thickBot="1" x14ac:dyDescent="0.25">
      <c r="A26" s="247">
        <v>16</v>
      </c>
      <c r="B26" s="269" t="s">
        <v>1026</v>
      </c>
      <c r="C26" s="248">
        <f>C15+C16</f>
        <v>0</v>
      </c>
      <c r="D26" s="248">
        <f>D15+D16</f>
        <v>0</v>
      </c>
      <c r="E26" s="248">
        <f>E15+E16</f>
        <v>0</v>
      </c>
      <c r="F26" s="248">
        <f>F15+F16</f>
        <v>0</v>
      </c>
      <c r="G26" s="249">
        <f t="shared" si="0"/>
        <v>0</v>
      </c>
      <c r="H26" s="250">
        <f t="shared" si="2"/>
        <v>0</v>
      </c>
      <c r="I26" s="448" t="s">
        <v>1027</v>
      </c>
      <c r="J26" s="446"/>
      <c r="K26" s="446"/>
    </row>
  </sheetData>
  <sheetProtection selectLockedCells="1"/>
  <mergeCells count="7">
    <mergeCell ref="A1:H1"/>
    <mergeCell ref="A2:H2"/>
    <mergeCell ref="A3:A4"/>
    <mergeCell ref="B3:B4"/>
    <mergeCell ref="C3:D3"/>
    <mergeCell ref="E3:F3"/>
    <mergeCell ref="G3:H3"/>
  </mergeCells>
  <printOptions gridLines="1"/>
  <pageMargins left="0.74803149606299213" right="0.74803149606299213" top="0.98425196850393704" bottom="0.88" header="0.51181102362204722" footer="0.51181102362204722"/>
  <pageSetup paperSize="9" scale="80"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árok22">
    <tabColor indexed="42"/>
    <pageSetUpPr fitToPage="1"/>
  </sheetPr>
  <dimension ref="A1:I24"/>
  <sheetViews>
    <sheetView zoomScaleNormal="100" workbookViewId="0">
      <pane xSplit="2" ySplit="4" topLeftCell="C5" activePane="bottomRight" state="frozen"/>
      <selection pane="topRight" activeCell="C1" sqref="C1"/>
      <selection pane="bottomLeft" activeCell="A5" sqref="A5"/>
      <selection pane="bottomRight" activeCell="H16" sqref="H16"/>
    </sheetView>
  </sheetViews>
  <sheetFormatPr defaultRowHeight="15.75" x14ac:dyDescent="0.25"/>
  <cols>
    <col min="1" max="1" width="9.5703125" style="3" customWidth="1"/>
    <col min="2" max="2" width="58.42578125" style="1" customWidth="1"/>
    <col min="3" max="3" width="22.140625" style="19" customWidth="1"/>
    <col min="4" max="4" width="21.140625" style="19" customWidth="1"/>
    <col min="5" max="5" width="24.140625" style="19" customWidth="1"/>
    <col min="6" max="16384" width="9.140625" style="1"/>
  </cols>
  <sheetData>
    <row r="1" spans="1:9" ht="80.25" customHeight="1" thickBot="1" x14ac:dyDescent="0.3">
      <c r="A1" s="846" t="s">
        <v>1125</v>
      </c>
      <c r="B1" s="847"/>
      <c r="C1" s="847"/>
      <c r="D1" s="847"/>
      <c r="E1" s="848"/>
      <c r="F1" s="7"/>
      <c r="G1" s="7"/>
    </row>
    <row r="2" spans="1:9" ht="35.1" customHeight="1" x14ac:dyDescent="0.25">
      <c r="A2" s="685" t="s">
        <v>1217</v>
      </c>
      <c r="B2" s="686"/>
      <c r="C2" s="686"/>
      <c r="D2" s="686"/>
      <c r="E2" s="687"/>
      <c r="F2" s="7"/>
      <c r="G2" s="7"/>
    </row>
    <row r="3" spans="1:9" s="10" customFormat="1" ht="46.9" customHeight="1" x14ac:dyDescent="0.25">
      <c r="A3" s="311" t="s">
        <v>205</v>
      </c>
      <c r="B3" s="313" t="s">
        <v>332</v>
      </c>
      <c r="C3" s="313" t="s">
        <v>304</v>
      </c>
      <c r="D3" s="313" t="s">
        <v>305</v>
      </c>
      <c r="E3" s="314" t="s">
        <v>213</v>
      </c>
    </row>
    <row r="4" spans="1:9" s="10" customFormat="1" ht="16.5" customHeight="1" x14ac:dyDescent="0.25">
      <c r="A4" s="311"/>
      <c r="B4" s="313"/>
      <c r="C4" s="313" t="s">
        <v>286</v>
      </c>
      <c r="D4" s="313" t="s">
        <v>287</v>
      </c>
      <c r="E4" s="314" t="s">
        <v>30</v>
      </c>
    </row>
    <row r="5" spans="1:9" s="10" customFormat="1" ht="17.45" customHeight="1" x14ac:dyDescent="0.25">
      <c r="A5" s="311"/>
      <c r="B5" s="137" t="s">
        <v>373</v>
      </c>
      <c r="C5" s="66"/>
      <c r="D5" s="66"/>
      <c r="E5" s="126"/>
    </row>
    <row r="6" spans="1:9" s="10" customFormat="1" ht="17.45" customHeight="1" x14ac:dyDescent="0.25">
      <c r="A6" s="125">
        <v>1</v>
      </c>
      <c r="B6" s="101" t="s">
        <v>404</v>
      </c>
      <c r="C6" s="51">
        <f>SUM(C7:C10)</f>
        <v>598731.19999999995</v>
      </c>
      <c r="D6" s="51">
        <f>SUM(D7:D10)</f>
        <v>0</v>
      </c>
      <c r="E6" s="52">
        <f>C6+D6</f>
        <v>598731.19999999995</v>
      </c>
    </row>
    <row r="7" spans="1:9" s="19" customFormat="1" x14ac:dyDescent="0.2">
      <c r="A7" s="31">
        <f>A6+1</f>
        <v>2</v>
      </c>
      <c r="B7" s="123" t="s">
        <v>136</v>
      </c>
      <c r="C7" s="53">
        <v>598731.19999999995</v>
      </c>
      <c r="D7" s="541">
        <v>0</v>
      </c>
      <c r="E7" s="52">
        <f>C7+D7</f>
        <v>598731.19999999995</v>
      </c>
    </row>
    <row r="8" spans="1:9" s="19" customFormat="1" x14ac:dyDescent="0.2">
      <c r="A8" s="31">
        <f>A7+1</f>
        <v>3</v>
      </c>
      <c r="B8" s="123" t="s">
        <v>401</v>
      </c>
      <c r="C8" s="53">
        <v>0</v>
      </c>
      <c r="D8" s="53">
        <v>0</v>
      </c>
      <c r="E8" s="52">
        <f t="shared" ref="E8:E16" si="0">C8+D8</f>
        <v>0</v>
      </c>
      <c r="G8" s="316"/>
    </row>
    <row r="9" spans="1:9" s="19" customFormat="1" x14ac:dyDescent="0.2">
      <c r="A9" s="31">
        <f>A8+1</f>
        <v>4</v>
      </c>
      <c r="B9" s="123"/>
      <c r="C9" s="53">
        <v>0</v>
      </c>
      <c r="D9" s="53">
        <v>0</v>
      </c>
      <c r="E9" s="52">
        <f t="shared" si="0"/>
        <v>0</v>
      </c>
    </row>
    <row r="10" spans="1:9" s="19" customFormat="1" x14ac:dyDescent="0.2">
      <c r="A10" s="31">
        <f>A9+1</f>
        <v>5</v>
      </c>
      <c r="B10" s="123"/>
      <c r="C10" s="53">
        <v>0</v>
      </c>
      <c r="D10" s="53">
        <v>0</v>
      </c>
      <c r="E10" s="52">
        <f t="shared" si="0"/>
        <v>0</v>
      </c>
    </row>
    <row r="11" spans="1:9" s="19" customFormat="1" x14ac:dyDescent="0.2">
      <c r="A11" s="43"/>
      <c r="B11" s="137" t="s">
        <v>721</v>
      </c>
      <c r="C11" s="66"/>
      <c r="D11" s="66"/>
      <c r="E11" s="126"/>
    </row>
    <row r="12" spans="1:9" x14ac:dyDescent="0.25">
      <c r="A12" s="43">
        <v>6</v>
      </c>
      <c r="B12" s="123" t="s">
        <v>16</v>
      </c>
      <c r="C12" s="629">
        <v>1650</v>
      </c>
      <c r="D12" s="629">
        <v>0</v>
      </c>
      <c r="E12" s="52">
        <f t="shared" si="0"/>
        <v>1650</v>
      </c>
    </row>
    <row r="13" spans="1:9" x14ac:dyDescent="0.25">
      <c r="A13" s="43">
        <v>7</v>
      </c>
      <c r="B13" s="123" t="s">
        <v>17</v>
      </c>
      <c r="C13" s="53">
        <v>33920</v>
      </c>
      <c r="D13" s="53">
        <v>0</v>
      </c>
      <c r="E13" s="52">
        <f t="shared" si="0"/>
        <v>33920</v>
      </c>
    </row>
    <row r="14" spans="1:9" s="45" customFormat="1" x14ac:dyDescent="0.25">
      <c r="A14" s="43"/>
      <c r="B14" s="79"/>
      <c r="C14" s="630"/>
      <c r="D14" s="630"/>
      <c r="E14" s="126"/>
    </row>
    <row r="15" spans="1:9" x14ac:dyDescent="0.25">
      <c r="A15" s="43">
        <v>8</v>
      </c>
      <c r="B15" s="79" t="s">
        <v>405</v>
      </c>
      <c r="C15" s="631">
        <f>SUM(C16:C17)</f>
        <v>0</v>
      </c>
      <c r="D15" s="631">
        <f>SUM(D16:D17)</f>
        <v>0</v>
      </c>
      <c r="E15" s="52">
        <f t="shared" si="0"/>
        <v>0</v>
      </c>
    </row>
    <row r="16" spans="1:9" ht="31.5" x14ac:dyDescent="0.25">
      <c r="A16" s="43" t="s">
        <v>403</v>
      </c>
      <c r="B16" s="286" t="s">
        <v>812</v>
      </c>
      <c r="C16" s="629">
        <v>0</v>
      </c>
      <c r="D16" s="629">
        <v>0</v>
      </c>
      <c r="E16" s="52">
        <f t="shared" si="0"/>
        <v>0</v>
      </c>
      <c r="I16" s="315"/>
    </row>
    <row r="17" spans="1:5" x14ac:dyDescent="0.25">
      <c r="A17" s="43"/>
      <c r="B17" s="79"/>
      <c r="C17" s="630"/>
      <c r="D17" s="630"/>
      <c r="E17" s="126"/>
    </row>
    <row r="18" spans="1:5" ht="16.5" thickBot="1" x14ac:dyDescent="0.3">
      <c r="A18" s="129">
        <v>9</v>
      </c>
      <c r="B18" s="130" t="s">
        <v>691</v>
      </c>
      <c r="C18" s="529">
        <f>C6+C12+C13+C15</f>
        <v>634301.19999999995</v>
      </c>
      <c r="D18" s="529">
        <f>D6+D12+D13+D15</f>
        <v>0</v>
      </c>
      <c r="E18" s="545">
        <f>E6+E12+E13+E15</f>
        <v>634301.19999999995</v>
      </c>
    </row>
    <row r="19" spans="1:5" x14ac:dyDescent="0.25">
      <c r="E19" s="22"/>
    </row>
    <row r="21" spans="1:5" x14ac:dyDescent="0.25">
      <c r="B21" s="188"/>
      <c r="C21" s="3"/>
    </row>
    <row r="22" spans="1:5" x14ac:dyDescent="0.25">
      <c r="B22" s="3"/>
      <c r="C22" s="3"/>
    </row>
    <row r="23" spans="1:5" x14ac:dyDescent="0.25">
      <c r="B23" s="3"/>
      <c r="C23" s="3"/>
    </row>
    <row r="24" spans="1:5" x14ac:dyDescent="0.25">
      <c r="D24" s="316"/>
    </row>
  </sheetData>
  <protectedRanges>
    <protectedRange sqref="C8:D10" name="Rozsah2_1"/>
    <protectedRange sqref="C11:D11" name="Rozsah2_2"/>
  </protectedRanges>
  <mergeCells count="2">
    <mergeCell ref="A1:E1"/>
    <mergeCell ref="A2:E2"/>
  </mergeCells>
  <phoneticPr fontId="7" type="noConversion"/>
  <pageMargins left="0.79" right="0.74803149606299213" top="0.98425196850393704" bottom="0.77" header="0.51181102362204722" footer="0.51181102362204722"/>
  <pageSetup paperSize="9" scale="97"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42"/>
    <pageSetUpPr fitToPage="1"/>
  </sheetPr>
  <dimension ref="A1:G29"/>
  <sheetViews>
    <sheetView zoomScaleNormal="100" workbookViewId="0">
      <pane xSplit="2" ySplit="5" topLeftCell="C6" activePane="bottomRight" state="frozen"/>
      <selection pane="topRight" activeCell="C1" sqref="C1"/>
      <selection pane="bottomLeft" activeCell="A6" sqref="A6"/>
      <selection pane="bottomRight" activeCell="G12" sqref="G12"/>
    </sheetView>
  </sheetViews>
  <sheetFormatPr defaultRowHeight="15.75" x14ac:dyDescent="0.2"/>
  <cols>
    <col min="1" max="1" width="9.140625" style="19"/>
    <col min="2" max="2" width="75.42578125" style="71" customWidth="1"/>
    <col min="3" max="6" width="17.28515625" style="19" customWidth="1"/>
    <col min="7" max="7" width="66.42578125" style="19" customWidth="1"/>
    <col min="8" max="16384" width="9.140625" style="19"/>
  </cols>
  <sheetData>
    <row r="1" spans="1:7" ht="35.1" customHeight="1" thickBot="1" x14ac:dyDescent="0.25">
      <c r="A1" s="682" t="s">
        <v>1126</v>
      </c>
      <c r="B1" s="856"/>
      <c r="C1" s="856"/>
      <c r="D1" s="856"/>
      <c r="E1" s="856"/>
      <c r="F1" s="857"/>
    </row>
    <row r="2" spans="1:7" ht="35.1" customHeight="1" x14ac:dyDescent="0.2">
      <c r="A2" s="713" t="s">
        <v>1216</v>
      </c>
      <c r="B2" s="778"/>
      <c r="C2" s="779" t="s">
        <v>878</v>
      </c>
      <c r="D2" s="779"/>
      <c r="E2" s="779"/>
      <c r="F2" s="780"/>
    </row>
    <row r="3" spans="1:7" ht="22.9" customHeight="1" x14ac:dyDescent="0.2">
      <c r="A3" s="703" t="s">
        <v>205</v>
      </c>
      <c r="B3" s="742" t="s">
        <v>332</v>
      </c>
      <c r="C3" s="738">
        <v>2017</v>
      </c>
      <c r="D3" s="738"/>
      <c r="E3" s="738">
        <v>2018</v>
      </c>
      <c r="F3" s="789"/>
    </row>
    <row r="4" spans="1:7" ht="75" customHeight="1" x14ac:dyDescent="0.2">
      <c r="A4" s="703"/>
      <c r="B4" s="742"/>
      <c r="C4" s="458" t="s">
        <v>38</v>
      </c>
      <c r="D4" s="458" t="s">
        <v>195</v>
      </c>
      <c r="E4" s="458" t="s">
        <v>38</v>
      </c>
      <c r="F4" s="459" t="s">
        <v>196</v>
      </c>
    </row>
    <row r="5" spans="1:7" x14ac:dyDescent="0.2">
      <c r="A5" s="31"/>
      <c r="B5" s="90"/>
      <c r="C5" s="41" t="s">
        <v>286</v>
      </c>
      <c r="D5" s="41" t="s">
        <v>287</v>
      </c>
      <c r="E5" s="41" t="s">
        <v>288</v>
      </c>
      <c r="F5" s="42" t="s">
        <v>295</v>
      </c>
    </row>
    <row r="6" spans="1:7" ht="31.5" x14ac:dyDescent="0.2">
      <c r="A6" s="31">
        <v>1</v>
      </c>
      <c r="B6" s="63" t="s">
        <v>1200</v>
      </c>
      <c r="C6" s="632">
        <f t="shared" ref="C6:F6" si="0">C7+C10+C16+C19+C13+C22</f>
        <v>54480</v>
      </c>
      <c r="D6" s="632">
        <f t="shared" si="0"/>
        <v>279</v>
      </c>
      <c r="E6" s="632">
        <f t="shared" si="0"/>
        <v>68295</v>
      </c>
      <c r="F6" s="633">
        <f t="shared" si="0"/>
        <v>361</v>
      </c>
      <c r="G6" s="352"/>
    </row>
    <row r="7" spans="1:7" x14ac:dyDescent="0.2">
      <c r="A7" s="31">
        <v>2</v>
      </c>
      <c r="B7" s="63" t="s">
        <v>119</v>
      </c>
      <c r="C7" s="632">
        <f>SUM(C8:C9)</f>
        <v>7350</v>
      </c>
      <c r="D7" s="632">
        <f t="shared" ref="D7:F7" si="1">SUM(D8:D9)</f>
        <v>40</v>
      </c>
      <c r="E7" s="632">
        <f t="shared" si="1"/>
        <v>9150</v>
      </c>
      <c r="F7" s="633">
        <f t="shared" si="1"/>
        <v>47</v>
      </c>
      <c r="G7" s="352"/>
    </row>
    <row r="8" spans="1:7" x14ac:dyDescent="0.2">
      <c r="A8" s="31">
        <v>3</v>
      </c>
      <c r="B8" s="27" t="s">
        <v>57</v>
      </c>
      <c r="C8" s="634">
        <v>7350</v>
      </c>
      <c r="D8" s="634">
        <v>40</v>
      </c>
      <c r="E8" s="634">
        <v>9150</v>
      </c>
      <c r="F8" s="635">
        <v>47</v>
      </c>
      <c r="G8" s="352"/>
    </row>
    <row r="9" spans="1:7" ht="18.75" x14ac:dyDescent="0.2">
      <c r="A9" s="31">
        <v>4</v>
      </c>
      <c r="B9" s="27" t="s">
        <v>139</v>
      </c>
      <c r="C9" s="634">
        <v>0</v>
      </c>
      <c r="D9" s="634">
        <v>0</v>
      </c>
      <c r="E9" s="634">
        <v>0</v>
      </c>
      <c r="F9" s="635">
        <v>0</v>
      </c>
      <c r="G9" s="352"/>
    </row>
    <row r="10" spans="1:7" ht="21" customHeight="1" x14ac:dyDescent="0.2">
      <c r="A10" s="31">
        <v>5</v>
      </c>
      <c r="B10" s="63" t="s">
        <v>901</v>
      </c>
      <c r="C10" s="632">
        <f>SUM(C11:C12)</f>
        <v>31030</v>
      </c>
      <c r="D10" s="632">
        <f t="shared" ref="D10:F10" si="2">SUM(D11:D12)</f>
        <v>170</v>
      </c>
      <c r="E10" s="632">
        <f t="shared" si="2"/>
        <v>37635</v>
      </c>
      <c r="F10" s="633">
        <f t="shared" si="2"/>
        <v>188</v>
      </c>
      <c r="G10" s="352"/>
    </row>
    <row r="11" spans="1:7" x14ac:dyDescent="0.2">
      <c r="A11" s="31">
        <v>6</v>
      </c>
      <c r="B11" s="27" t="s">
        <v>57</v>
      </c>
      <c r="C11" s="634">
        <v>31030</v>
      </c>
      <c r="D11" s="634">
        <v>170</v>
      </c>
      <c r="E11" s="634">
        <v>37635</v>
      </c>
      <c r="F11" s="635">
        <v>188</v>
      </c>
      <c r="G11" s="352"/>
    </row>
    <row r="12" spans="1:7" ht="18.75" x14ac:dyDescent="0.2">
      <c r="A12" s="31">
        <v>7</v>
      </c>
      <c r="B12" s="27" t="s">
        <v>139</v>
      </c>
      <c r="C12" s="634">
        <v>0</v>
      </c>
      <c r="D12" s="634">
        <v>0</v>
      </c>
      <c r="E12" s="634">
        <v>0</v>
      </c>
      <c r="F12" s="635">
        <v>0</v>
      </c>
      <c r="G12" s="352"/>
    </row>
    <row r="13" spans="1:7" x14ac:dyDescent="0.2">
      <c r="A13" s="31">
        <v>8</v>
      </c>
      <c r="B13" s="312" t="s">
        <v>902</v>
      </c>
      <c r="C13" s="632">
        <f>C14+C15</f>
        <v>120</v>
      </c>
      <c r="D13" s="632">
        <f t="shared" ref="D13:F13" si="3">D14+D15</f>
        <v>2</v>
      </c>
      <c r="E13" s="632">
        <f t="shared" si="3"/>
        <v>3330</v>
      </c>
      <c r="F13" s="633">
        <f t="shared" si="3"/>
        <v>13</v>
      </c>
      <c r="G13" s="352"/>
    </row>
    <row r="14" spans="1:7" x14ac:dyDescent="0.2">
      <c r="A14" s="31">
        <v>9</v>
      </c>
      <c r="B14" s="27" t="s">
        <v>57</v>
      </c>
      <c r="C14" s="634">
        <v>120</v>
      </c>
      <c r="D14" s="634">
        <v>2</v>
      </c>
      <c r="E14" s="634">
        <v>3330</v>
      </c>
      <c r="F14" s="635">
        <v>13</v>
      </c>
      <c r="G14" s="352"/>
    </row>
    <row r="15" spans="1:7" ht="18.75" x14ac:dyDescent="0.2">
      <c r="A15" s="31">
        <v>10</v>
      </c>
      <c r="B15" s="27" t="s">
        <v>965</v>
      </c>
      <c r="C15" s="634">
        <v>0</v>
      </c>
      <c r="D15" s="634">
        <v>0</v>
      </c>
      <c r="E15" s="634">
        <v>0</v>
      </c>
      <c r="F15" s="635">
        <v>0</v>
      </c>
      <c r="G15" s="352"/>
    </row>
    <row r="16" spans="1:7" x14ac:dyDescent="0.2">
      <c r="A16" s="31">
        <v>11</v>
      </c>
      <c r="B16" s="63" t="s">
        <v>903</v>
      </c>
      <c r="C16" s="632">
        <f>SUM(C17:C18)</f>
        <v>8180</v>
      </c>
      <c r="D16" s="632">
        <f t="shared" ref="D16:F16" si="4">SUM(D17:D18)</f>
        <v>55</v>
      </c>
      <c r="E16" s="632">
        <f t="shared" si="4"/>
        <v>11730</v>
      </c>
      <c r="F16" s="633">
        <f t="shared" si="4"/>
        <v>104</v>
      </c>
    </row>
    <row r="17" spans="1:6" x14ac:dyDescent="0.2">
      <c r="A17" s="31">
        <v>12</v>
      </c>
      <c r="B17" s="27" t="s">
        <v>57</v>
      </c>
      <c r="C17" s="634">
        <v>8180</v>
      </c>
      <c r="D17" s="634">
        <v>55</v>
      </c>
      <c r="E17" s="634">
        <v>11730</v>
      </c>
      <c r="F17" s="635">
        <v>104</v>
      </c>
    </row>
    <row r="18" spans="1:6" ht="18.75" x14ac:dyDescent="0.2">
      <c r="A18" s="31">
        <v>13</v>
      </c>
      <c r="B18" s="27" t="s">
        <v>139</v>
      </c>
      <c r="C18" s="634">
        <v>0</v>
      </c>
      <c r="D18" s="634">
        <v>0</v>
      </c>
      <c r="E18" s="634">
        <v>0</v>
      </c>
      <c r="F18" s="635">
        <v>0</v>
      </c>
    </row>
    <row r="19" spans="1:6" x14ac:dyDescent="0.2">
      <c r="A19" s="31">
        <v>14</v>
      </c>
      <c r="B19" s="63" t="s">
        <v>904</v>
      </c>
      <c r="C19" s="632">
        <f>SUM(C20:C21)</f>
        <v>7800</v>
      </c>
      <c r="D19" s="632">
        <f t="shared" ref="D19:F19" si="5">SUM(D20:D21)</f>
        <v>12</v>
      </c>
      <c r="E19" s="632">
        <f t="shared" si="5"/>
        <v>6450</v>
      </c>
      <c r="F19" s="633">
        <f t="shared" si="5"/>
        <v>9</v>
      </c>
    </row>
    <row r="20" spans="1:6" x14ac:dyDescent="0.2">
      <c r="A20" s="31">
        <v>15</v>
      </c>
      <c r="B20" s="27" t="s">
        <v>57</v>
      </c>
      <c r="C20" s="634">
        <v>7800</v>
      </c>
      <c r="D20" s="634">
        <v>12</v>
      </c>
      <c r="E20" s="634">
        <v>6450</v>
      </c>
      <c r="F20" s="635">
        <v>9</v>
      </c>
    </row>
    <row r="21" spans="1:6" ht="18.75" x14ac:dyDescent="0.2">
      <c r="A21" s="31">
        <v>16</v>
      </c>
      <c r="B21" s="112" t="s">
        <v>139</v>
      </c>
      <c r="C21" s="636">
        <v>0</v>
      </c>
      <c r="D21" s="636">
        <v>0</v>
      </c>
      <c r="E21" s="636">
        <v>0</v>
      </c>
      <c r="F21" s="637">
        <v>0</v>
      </c>
    </row>
    <row r="22" spans="1:6" x14ac:dyDescent="0.2">
      <c r="A22" s="454">
        <v>17</v>
      </c>
      <c r="B22" s="465" t="s">
        <v>1148</v>
      </c>
      <c r="C22" s="632">
        <f>C23+C24</f>
        <v>0</v>
      </c>
      <c r="D22" s="632">
        <f t="shared" ref="D22:F22" si="6">D23+D24</f>
        <v>0</v>
      </c>
      <c r="E22" s="632">
        <f t="shared" si="6"/>
        <v>0</v>
      </c>
      <c r="F22" s="633">
        <f t="shared" si="6"/>
        <v>0</v>
      </c>
    </row>
    <row r="23" spans="1:6" x14ac:dyDescent="0.2">
      <c r="A23" s="454">
        <v>18</v>
      </c>
      <c r="B23" s="466" t="s">
        <v>57</v>
      </c>
      <c r="C23" s="636">
        <v>0</v>
      </c>
      <c r="D23" s="636">
        <v>0</v>
      </c>
      <c r="E23" s="636">
        <v>0</v>
      </c>
      <c r="F23" s="637">
        <v>0</v>
      </c>
    </row>
    <row r="24" spans="1:6" ht="18.75" x14ac:dyDescent="0.2">
      <c r="A24" s="454">
        <v>19</v>
      </c>
      <c r="B24" s="467" t="s">
        <v>1146</v>
      </c>
      <c r="C24" s="636">
        <v>0</v>
      </c>
      <c r="D24" s="636">
        <v>0</v>
      </c>
      <c r="E24" s="636">
        <v>0</v>
      </c>
      <c r="F24" s="637">
        <v>0</v>
      </c>
    </row>
    <row r="25" spans="1:6" ht="19.5" thickBot="1" x14ac:dyDescent="0.25">
      <c r="A25" s="32">
        <v>20</v>
      </c>
      <c r="B25" s="113" t="s">
        <v>780</v>
      </c>
      <c r="C25" s="638" t="s">
        <v>317</v>
      </c>
      <c r="D25" s="639">
        <v>261</v>
      </c>
      <c r="E25" s="638" t="s">
        <v>317</v>
      </c>
      <c r="F25" s="640">
        <v>327</v>
      </c>
    </row>
    <row r="26" spans="1:6" s="114" customFormat="1" x14ac:dyDescent="0.2">
      <c r="A26" s="330"/>
      <c r="B26" s="331"/>
      <c r="C26" s="332"/>
      <c r="D26" s="333"/>
      <c r="E26" s="332"/>
      <c r="F26" s="333"/>
    </row>
    <row r="27" spans="1:6" x14ac:dyDescent="0.2">
      <c r="A27" s="850" t="s">
        <v>709</v>
      </c>
      <c r="B27" s="851"/>
      <c r="C27" s="851"/>
      <c r="D27" s="851"/>
      <c r="E27" s="851"/>
      <c r="F27" s="852"/>
    </row>
    <row r="28" spans="1:6" x14ac:dyDescent="0.2">
      <c r="A28" s="853" t="s">
        <v>710</v>
      </c>
      <c r="B28" s="854"/>
      <c r="C28" s="854"/>
      <c r="D28" s="854"/>
      <c r="E28" s="854"/>
      <c r="F28" s="855"/>
    </row>
    <row r="29" spans="1:6" x14ac:dyDescent="0.2">
      <c r="A29" s="849" t="s">
        <v>897</v>
      </c>
      <c r="B29" s="849"/>
      <c r="C29" s="849"/>
      <c r="D29" s="849"/>
      <c r="E29" s="849"/>
      <c r="F29" s="849"/>
    </row>
  </sheetData>
  <mergeCells count="10">
    <mergeCell ref="C2:F2"/>
    <mergeCell ref="A29:F29"/>
    <mergeCell ref="A27:F27"/>
    <mergeCell ref="A28:F28"/>
    <mergeCell ref="A1:F1"/>
    <mergeCell ref="A3:A4"/>
    <mergeCell ref="B3:B4"/>
    <mergeCell ref="C3:D3"/>
    <mergeCell ref="E3:F3"/>
    <mergeCell ref="A2:B2"/>
  </mergeCells>
  <pageMargins left="0.74803149606299213" right="0.56000000000000005" top="0.98425196850393704" bottom="0.98425196850393704" header="0.51181102362204722" footer="0.51181102362204722"/>
  <pageSetup paperSize="9" scale="77"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indexed="42"/>
  </sheetPr>
  <dimension ref="A1:H16"/>
  <sheetViews>
    <sheetView zoomScaleNormal="100" workbookViewId="0">
      <pane xSplit="2" ySplit="5" topLeftCell="C6" activePane="bottomRight" state="frozen"/>
      <selection pane="topRight" activeCell="C1" sqref="C1"/>
      <selection pane="bottomLeft" activeCell="A5" sqref="A5"/>
      <selection pane="bottomRight" activeCell="E7" sqref="E7:F7"/>
    </sheetView>
  </sheetViews>
  <sheetFormatPr defaultRowHeight="18.75" x14ac:dyDescent="0.25"/>
  <cols>
    <col min="1" max="1" width="9.140625" style="216"/>
    <col min="2" max="2" width="67" style="238" customWidth="1"/>
    <col min="3" max="3" width="20.28515625" style="273" customWidth="1"/>
    <col min="4" max="4" width="23.5703125" style="273" customWidth="1"/>
    <col min="5" max="5" width="22.140625" style="273" customWidth="1"/>
    <col min="6" max="6" width="23.85546875" style="216" customWidth="1"/>
    <col min="7" max="7" width="16.140625" style="216" customWidth="1"/>
    <col min="8" max="16384" width="9.140625" style="216"/>
  </cols>
  <sheetData>
    <row r="1" spans="1:8" ht="50.1" customHeight="1" thickBot="1" x14ac:dyDescent="0.3">
      <c r="A1" s="796" t="s">
        <v>1127</v>
      </c>
      <c r="B1" s="858"/>
      <c r="C1" s="858"/>
      <c r="D1" s="859"/>
      <c r="E1" s="859"/>
      <c r="F1" s="860"/>
    </row>
    <row r="2" spans="1:8" ht="35.1" customHeight="1" thickBot="1" x14ac:dyDescent="0.3">
      <c r="A2" s="861" t="s">
        <v>1216</v>
      </c>
      <c r="B2" s="862"/>
      <c r="C2" s="862"/>
      <c r="D2" s="863"/>
      <c r="E2" s="863"/>
      <c r="F2" s="864"/>
    </row>
    <row r="3" spans="1:8" ht="33" customHeight="1" x14ac:dyDescent="0.25">
      <c r="A3" s="703" t="s">
        <v>205</v>
      </c>
      <c r="B3" s="868" t="s">
        <v>332</v>
      </c>
      <c r="C3" s="865">
        <v>2017</v>
      </c>
      <c r="D3" s="865"/>
      <c r="E3" s="865">
        <v>2018</v>
      </c>
      <c r="F3" s="866"/>
    </row>
    <row r="4" spans="1:8" ht="71.25" customHeight="1" x14ac:dyDescent="0.25">
      <c r="A4" s="703"/>
      <c r="B4" s="869"/>
      <c r="C4" s="397" t="s">
        <v>955</v>
      </c>
      <c r="D4" s="397" t="s">
        <v>956</v>
      </c>
      <c r="E4" s="397" t="s">
        <v>955</v>
      </c>
      <c r="F4" s="400" t="s">
        <v>956</v>
      </c>
    </row>
    <row r="5" spans="1:8" ht="18.75" customHeight="1" x14ac:dyDescent="0.25">
      <c r="A5" s="218"/>
      <c r="B5" s="219"/>
      <c r="C5" s="220" t="s">
        <v>286</v>
      </c>
      <c r="D5" s="220" t="s">
        <v>287</v>
      </c>
      <c r="E5" s="398" t="s">
        <v>288</v>
      </c>
      <c r="F5" s="401" t="s">
        <v>295</v>
      </c>
    </row>
    <row r="6" spans="1:8" s="270" customFormat="1" ht="34.5" customHeight="1" x14ac:dyDescent="0.2">
      <c r="A6" s="225">
        <v>1</v>
      </c>
      <c r="B6" s="399" t="s">
        <v>785</v>
      </c>
      <c r="C6" s="593">
        <v>0</v>
      </c>
      <c r="D6" s="593">
        <v>0</v>
      </c>
      <c r="E6" s="591">
        <f>C9</f>
        <v>0</v>
      </c>
      <c r="F6" s="641">
        <f>D9</f>
        <v>0</v>
      </c>
      <c r="G6" s="336"/>
      <c r="H6" s="337"/>
    </row>
    <row r="7" spans="1:8" ht="36" customHeight="1" x14ac:dyDescent="0.25">
      <c r="A7" s="225">
        <v>2</v>
      </c>
      <c r="B7" s="399" t="s">
        <v>949</v>
      </c>
      <c r="C7" s="593">
        <v>38100</v>
      </c>
      <c r="D7" s="593">
        <v>151746</v>
      </c>
      <c r="E7" s="593">
        <v>69525</v>
      </c>
      <c r="F7" s="642">
        <v>173850</v>
      </c>
    </row>
    <row r="8" spans="1:8" ht="35.25" customHeight="1" x14ac:dyDescent="0.25">
      <c r="A8" s="225">
        <v>3</v>
      </c>
      <c r="B8" s="399" t="s">
        <v>786</v>
      </c>
      <c r="C8" s="593">
        <v>38100</v>
      </c>
      <c r="D8" s="593">
        <v>151746</v>
      </c>
      <c r="E8" s="593">
        <v>69525</v>
      </c>
      <c r="F8" s="642">
        <v>173850</v>
      </c>
    </row>
    <row r="9" spans="1:8" ht="39.75" customHeight="1" x14ac:dyDescent="0.25">
      <c r="A9" s="225">
        <v>4</v>
      </c>
      <c r="B9" s="399" t="s">
        <v>950</v>
      </c>
      <c r="C9" s="591">
        <f>C6+C7-C8</f>
        <v>0</v>
      </c>
      <c r="D9" s="591">
        <f>D6+D7-D8</f>
        <v>0</v>
      </c>
      <c r="E9" s="591">
        <f>E6+E7-E8</f>
        <v>0</v>
      </c>
      <c r="F9" s="641">
        <f>F6+F7-F8</f>
        <v>0</v>
      </c>
    </row>
    <row r="10" spans="1:8" ht="36" customHeight="1" thickBot="1" x14ac:dyDescent="0.3">
      <c r="A10" s="402">
        <v>5</v>
      </c>
      <c r="B10" s="403" t="s">
        <v>951</v>
      </c>
      <c r="C10" s="643">
        <v>38</v>
      </c>
      <c r="D10" s="643">
        <v>370</v>
      </c>
      <c r="E10" s="643">
        <v>70</v>
      </c>
      <c r="F10" s="644">
        <v>351</v>
      </c>
    </row>
    <row r="11" spans="1:8" ht="21" customHeight="1" x14ac:dyDescent="0.25">
      <c r="A11" s="271"/>
      <c r="B11" s="272"/>
      <c r="C11" s="216"/>
      <c r="D11" s="216"/>
      <c r="E11" s="216"/>
      <c r="G11" s="270"/>
    </row>
    <row r="12" spans="1:8" ht="21" customHeight="1" x14ac:dyDescent="0.25">
      <c r="A12" s="867" t="s">
        <v>952</v>
      </c>
      <c r="B12" s="867"/>
      <c r="C12" s="867"/>
      <c r="D12" s="867"/>
      <c r="E12" s="867"/>
      <c r="F12" s="867"/>
    </row>
    <row r="13" spans="1:8" ht="18" x14ac:dyDescent="0.25">
      <c r="A13" s="338" t="s">
        <v>953</v>
      </c>
      <c r="B13" s="339"/>
      <c r="C13" s="334"/>
      <c r="D13" s="334"/>
      <c r="E13" s="334"/>
      <c r="F13" s="335"/>
    </row>
    <row r="14" spans="1:8" ht="18" x14ac:dyDescent="0.25">
      <c r="A14" s="338" t="s">
        <v>954</v>
      </c>
      <c r="B14" s="339"/>
      <c r="C14" s="334"/>
      <c r="D14" s="334"/>
      <c r="E14" s="334"/>
      <c r="F14" s="335"/>
    </row>
    <row r="16" spans="1:8" x14ac:dyDescent="0.25">
      <c r="C16" s="273" t="s">
        <v>158</v>
      </c>
    </row>
  </sheetData>
  <mergeCells count="7">
    <mergeCell ref="A1:F1"/>
    <mergeCell ref="A2:F2"/>
    <mergeCell ref="E3:F3"/>
    <mergeCell ref="A12:F12"/>
    <mergeCell ref="C3:D3"/>
    <mergeCell ref="B3:B4"/>
    <mergeCell ref="A3:A4"/>
  </mergeCells>
  <printOptions horizontalCentered="1"/>
  <pageMargins left="0.65" right="0.64" top="0.98425196850393704" bottom="0.73" header="0.51181102362204722" footer="0.51181102362204722"/>
  <pageSetup paperSize="9" scale="81"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árok25">
    <tabColor indexed="42"/>
    <pageSetUpPr fitToPage="1"/>
  </sheetPr>
  <dimension ref="A1:M11"/>
  <sheetViews>
    <sheetView zoomScaleNormal="100" workbookViewId="0">
      <pane xSplit="1" ySplit="5" topLeftCell="B6" activePane="bottomRight" state="frozen"/>
      <selection pane="topRight" activeCell="B1" sqref="B1"/>
      <selection pane="bottomLeft" activeCell="A6" sqref="A6"/>
      <selection pane="bottomRight" activeCell="C13" sqref="C13"/>
    </sheetView>
  </sheetViews>
  <sheetFormatPr defaultRowHeight="15.75" x14ac:dyDescent="0.2"/>
  <cols>
    <col min="1" max="1" width="8.85546875" style="74" customWidth="1"/>
    <col min="2" max="2" width="20.5703125" style="74" customWidth="1"/>
    <col min="3" max="3" width="18.28515625" style="74" customWidth="1"/>
    <col min="4" max="4" width="15.85546875" style="74" customWidth="1"/>
    <col min="5" max="5" width="15.7109375" style="74" customWidth="1"/>
    <col min="6" max="6" width="14.5703125" style="74" customWidth="1"/>
    <col min="7" max="7" width="18.7109375" style="74" customWidth="1"/>
    <col min="8" max="8" width="20.28515625" style="74" customWidth="1"/>
    <col min="9" max="9" width="18" style="74" customWidth="1"/>
    <col min="10" max="10" width="14.28515625" style="74" customWidth="1"/>
    <col min="11" max="11" width="16.85546875" style="74" customWidth="1"/>
    <col min="12" max="12" width="13.140625" style="74" customWidth="1"/>
    <col min="13" max="13" width="17.7109375" style="74" customWidth="1"/>
    <col min="14" max="16384" width="9.140625" style="74"/>
  </cols>
  <sheetData>
    <row r="1" spans="1:13" s="72" customFormat="1" ht="35.1" customHeight="1" thickBot="1" x14ac:dyDescent="0.25">
      <c r="A1" s="874" t="s">
        <v>1128</v>
      </c>
      <c r="B1" s="875"/>
      <c r="C1" s="875"/>
      <c r="D1" s="875"/>
      <c r="E1" s="875"/>
      <c r="F1" s="875"/>
      <c r="G1" s="875"/>
      <c r="H1" s="875"/>
      <c r="I1" s="875"/>
      <c r="J1" s="875"/>
      <c r="K1" s="875"/>
      <c r="L1" s="875"/>
      <c r="M1" s="876"/>
    </row>
    <row r="2" spans="1:13" s="72" customFormat="1" ht="42.75" customHeight="1" x14ac:dyDescent="0.2">
      <c r="A2" s="713" t="s">
        <v>1214</v>
      </c>
      <c r="B2" s="714"/>
      <c r="C2" s="714"/>
      <c r="D2" s="714"/>
      <c r="E2" s="714"/>
      <c r="F2" s="714"/>
      <c r="G2" s="714"/>
      <c r="H2" s="714"/>
      <c r="I2" s="714"/>
      <c r="J2" s="714"/>
      <c r="K2" s="714"/>
      <c r="L2" s="714"/>
      <c r="M2" s="715"/>
    </row>
    <row r="3" spans="1:13" s="72" customFormat="1" ht="45.75" customHeight="1" x14ac:dyDescent="0.2">
      <c r="A3" s="870" t="s">
        <v>205</v>
      </c>
      <c r="B3" s="872" t="s">
        <v>966</v>
      </c>
      <c r="C3" s="872"/>
      <c r="D3" s="872"/>
      <c r="E3" s="872"/>
      <c r="F3" s="872"/>
      <c r="G3" s="872"/>
      <c r="H3" s="872" t="s">
        <v>1129</v>
      </c>
      <c r="I3" s="872"/>
      <c r="J3" s="872"/>
      <c r="K3" s="872"/>
      <c r="L3" s="872"/>
      <c r="M3" s="873"/>
    </row>
    <row r="4" spans="1:13" s="73" customFormat="1" ht="171.75" customHeight="1" x14ac:dyDescent="0.2">
      <c r="A4" s="871"/>
      <c r="B4" s="267" t="s">
        <v>781</v>
      </c>
      <c r="C4" s="267" t="s">
        <v>782</v>
      </c>
      <c r="D4" s="267" t="s">
        <v>228</v>
      </c>
      <c r="E4" s="267" t="s">
        <v>80</v>
      </c>
      <c r="F4" s="267" t="s">
        <v>81</v>
      </c>
      <c r="G4" s="267" t="s">
        <v>203</v>
      </c>
      <c r="H4" s="267" t="s">
        <v>781</v>
      </c>
      <c r="I4" s="267" t="s">
        <v>782</v>
      </c>
      <c r="J4" s="267" t="s">
        <v>228</v>
      </c>
      <c r="K4" s="267" t="s">
        <v>80</v>
      </c>
      <c r="L4" s="93" t="s">
        <v>81</v>
      </c>
      <c r="M4" s="95" t="s">
        <v>203</v>
      </c>
    </row>
    <row r="5" spans="1:13" x14ac:dyDescent="0.2">
      <c r="A5" s="96"/>
      <c r="B5" s="94" t="s">
        <v>286</v>
      </c>
      <c r="C5" s="94" t="s">
        <v>287</v>
      </c>
      <c r="D5" s="94" t="s">
        <v>288</v>
      </c>
      <c r="E5" s="94" t="s">
        <v>295</v>
      </c>
      <c r="F5" s="94" t="s">
        <v>289</v>
      </c>
      <c r="G5" s="94" t="s">
        <v>711</v>
      </c>
      <c r="H5" s="94" t="s">
        <v>291</v>
      </c>
      <c r="I5" s="94" t="s">
        <v>292</v>
      </c>
      <c r="J5" s="94" t="s">
        <v>293</v>
      </c>
      <c r="K5" s="94" t="s">
        <v>712</v>
      </c>
      <c r="L5" s="189" t="s">
        <v>713</v>
      </c>
      <c r="M5" s="97" t="s">
        <v>900</v>
      </c>
    </row>
    <row r="6" spans="1:13" ht="36" customHeight="1" thickBot="1" x14ac:dyDescent="0.25">
      <c r="A6" s="98">
        <v>1</v>
      </c>
      <c r="B6" s="645">
        <v>11978832.6</v>
      </c>
      <c r="C6" s="645">
        <v>6920253.0300000003</v>
      </c>
      <c r="D6" s="645">
        <v>206879.5</v>
      </c>
      <c r="E6" s="645">
        <v>285011.14</v>
      </c>
      <c r="F6" s="645">
        <v>440257.83</v>
      </c>
      <c r="G6" s="646">
        <f>SUM(B6:F6)</f>
        <v>19831234.099999998</v>
      </c>
      <c r="H6" s="645">
        <f>B6+'T11-Zdroje KV'!D15-'T5 - Analýza nákladov'!E91</f>
        <v>11819257.639999999</v>
      </c>
      <c r="I6" s="645">
        <f>C6+'T11-Zdroje KV'!D16-'T5 - Analýza nákladov'!E93</f>
        <v>6337720.5600000005</v>
      </c>
      <c r="J6" s="645">
        <v>451735.11</v>
      </c>
      <c r="K6" s="645">
        <v>716510.44</v>
      </c>
      <c r="L6" s="645">
        <v>372960.49</v>
      </c>
      <c r="M6" s="647">
        <f>SUM(H6:L6)</f>
        <v>19698184.239999998</v>
      </c>
    </row>
    <row r="9" spans="1:13" ht="15.75" customHeight="1" x14ac:dyDescent="0.2">
      <c r="B9" s="364" t="s">
        <v>875</v>
      </c>
      <c r="C9" s="364"/>
    </row>
    <row r="11" spans="1:13" x14ac:dyDescent="0.2">
      <c r="B11" s="364" t="s">
        <v>728</v>
      </c>
      <c r="C11" s="364"/>
    </row>
  </sheetData>
  <mergeCells count="5">
    <mergeCell ref="A3:A4"/>
    <mergeCell ref="B3:G3"/>
    <mergeCell ref="H3:M3"/>
    <mergeCell ref="A1:M1"/>
    <mergeCell ref="A2:M2"/>
  </mergeCells>
  <phoneticPr fontId="25" type="noConversion"/>
  <pageMargins left="0.4" right="0.27" top="0.98425196850393704" bottom="0.98425196850393704" header="0.51181102362204722" footer="0.51181102362204722"/>
  <pageSetup paperSize="9" scale="67"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pageSetUpPr fitToPage="1"/>
  </sheetPr>
  <dimension ref="A1:I45"/>
  <sheetViews>
    <sheetView zoomScaleNormal="100" workbookViewId="0">
      <pane xSplit="3" ySplit="3" topLeftCell="D22" activePane="bottomRight" state="frozen"/>
      <selection pane="topRight" activeCell="D1" sqref="D1"/>
      <selection pane="bottomLeft" activeCell="A4" sqref="A4"/>
      <selection pane="bottomRight" activeCell="D30" sqref="D30"/>
    </sheetView>
  </sheetViews>
  <sheetFormatPr defaultRowHeight="15.75" x14ac:dyDescent="0.2"/>
  <cols>
    <col min="1" max="1" width="7.28515625" style="141" customWidth="1"/>
    <col min="2" max="2" width="39.85546875" style="141" customWidth="1"/>
    <col min="3" max="3" width="9.42578125" style="141" customWidth="1"/>
    <col min="4" max="4" width="18.42578125" style="141" customWidth="1"/>
    <col min="5" max="5" width="16.7109375" style="141" customWidth="1"/>
    <col min="6" max="6" width="15.42578125" style="141" customWidth="1"/>
    <col min="7" max="7" width="12.140625" style="141" bestFit="1" customWidth="1"/>
    <col min="8" max="16384" width="9.140625" style="141"/>
  </cols>
  <sheetData>
    <row r="1" spans="1:7" ht="66.75" customHeight="1" thickBot="1" x14ac:dyDescent="0.25">
      <c r="A1" s="883" t="s">
        <v>1130</v>
      </c>
      <c r="B1" s="884"/>
      <c r="C1" s="884"/>
      <c r="D1" s="884"/>
      <c r="E1" s="884"/>
      <c r="F1" s="885"/>
    </row>
    <row r="2" spans="1:7" ht="36.75" customHeight="1" thickBot="1" x14ac:dyDescent="0.25">
      <c r="A2" s="886" t="s">
        <v>1221</v>
      </c>
      <c r="B2" s="887"/>
      <c r="C2" s="887"/>
      <c r="D2" s="887"/>
      <c r="E2" s="887"/>
      <c r="F2" s="888"/>
    </row>
    <row r="3" spans="1:7" s="142" customFormat="1" ht="69" customHeight="1" thickBot="1" x14ac:dyDescent="0.25">
      <c r="A3" s="504" t="s">
        <v>537</v>
      </c>
      <c r="B3" s="504" t="s">
        <v>406</v>
      </c>
      <c r="C3" s="507" t="s">
        <v>205</v>
      </c>
      <c r="D3" s="507" t="s">
        <v>1131</v>
      </c>
      <c r="E3" s="508" t="s">
        <v>1132</v>
      </c>
      <c r="F3" s="509" t="s">
        <v>1107</v>
      </c>
      <c r="G3" s="141"/>
    </row>
    <row r="4" spans="1:7" s="142" customFormat="1" x14ac:dyDescent="0.2">
      <c r="A4" s="500"/>
      <c r="B4" s="510"/>
      <c r="C4" s="502"/>
      <c r="D4" s="502" t="s">
        <v>286</v>
      </c>
      <c r="E4" s="502" t="s">
        <v>287</v>
      </c>
      <c r="F4" s="503" t="s">
        <v>288</v>
      </c>
      <c r="G4" s="141"/>
    </row>
    <row r="5" spans="1:7" customFormat="1" x14ac:dyDescent="0.25">
      <c r="A5" s="173">
        <v>601</v>
      </c>
      <c r="B5" s="166" t="s">
        <v>611</v>
      </c>
      <c r="C5" s="167" t="s">
        <v>612</v>
      </c>
      <c r="D5" s="648">
        <v>0</v>
      </c>
      <c r="E5" s="649">
        <v>0</v>
      </c>
      <c r="F5" s="650">
        <f>E5-D5</f>
        <v>0</v>
      </c>
      <c r="G5" s="141"/>
    </row>
    <row r="6" spans="1:7" customFormat="1" x14ac:dyDescent="0.25">
      <c r="A6" s="174">
        <v>602</v>
      </c>
      <c r="B6" s="168" t="s">
        <v>613</v>
      </c>
      <c r="C6" s="169" t="s">
        <v>614</v>
      </c>
      <c r="D6" s="651">
        <v>259067.15</v>
      </c>
      <c r="E6" s="652">
        <v>266615.95</v>
      </c>
      <c r="F6" s="650">
        <f t="shared" ref="F6:F39" si="0">E6-D6</f>
        <v>7548.8000000000175</v>
      </c>
      <c r="G6" s="141"/>
    </row>
    <row r="7" spans="1:7" customFormat="1" x14ac:dyDescent="0.25">
      <c r="A7" s="174">
        <v>604</v>
      </c>
      <c r="B7" s="170" t="s">
        <v>615</v>
      </c>
      <c r="C7" s="169" t="s">
        <v>616</v>
      </c>
      <c r="D7" s="651">
        <v>0</v>
      </c>
      <c r="E7" s="652">
        <v>0</v>
      </c>
      <c r="F7" s="650">
        <f t="shared" si="0"/>
        <v>0</v>
      </c>
      <c r="G7" s="141"/>
    </row>
    <row r="8" spans="1:7" customFormat="1" x14ac:dyDescent="0.25">
      <c r="A8" s="174">
        <v>611</v>
      </c>
      <c r="B8" s="168" t="s">
        <v>617</v>
      </c>
      <c r="C8" s="169" t="s">
        <v>618</v>
      </c>
      <c r="D8" s="651">
        <v>0</v>
      </c>
      <c r="E8" s="652">
        <v>0</v>
      </c>
      <c r="F8" s="650">
        <f t="shared" si="0"/>
        <v>0</v>
      </c>
      <c r="G8" s="141"/>
    </row>
    <row r="9" spans="1:7" customFormat="1" x14ac:dyDescent="0.25">
      <c r="A9" s="174">
        <v>612</v>
      </c>
      <c r="B9" s="168" t="s">
        <v>619</v>
      </c>
      <c r="C9" s="169" t="s">
        <v>620</v>
      </c>
      <c r="D9" s="651">
        <v>0</v>
      </c>
      <c r="E9" s="652">
        <v>0</v>
      </c>
      <c r="F9" s="650">
        <f t="shared" si="0"/>
        <v>0</v>
      </c>
      <c r="G9" s="141"/>
    </row>
    <row r="10" spans="1:7" customFormat="1" x14ac:dyDescent="0.25">
      <c r="A10" s="174">
        <v>613</v>
      </c>
      <c r="B10" s="168" t="s">
        <v>621</v>
      </c>
      <c r="C10" s="169" t="s">
        <v>622</v>
      </c>
      <c r="D10" s="651">
        <v>0</v>
      </c>
      <c r="E10" s="652">
        <v>0</v>
      </c>
      <c r="F10" s="650">
        <f t="shared" si="0"/>
        <v>0</v>
      </c>
      <c r="G10" s="141"/>
    </row>
    <row r="11" spans="1:7" customFormat="1" x14ac:dyDescent="0.25">
      <c r="A11" s="174">
        <v>614</v>
      </c>
      <c r="B11" s="168" t="s">
        <v>623</v>
      </c>
      <c r="C11" s="169" t="s">
        <v>624</v>
      </c>
      <c r="D11" s="651">
        <v>0</v>
      </c>
      <c r="E11" s="652">
        <v>0</v>
      </c>
      <c r="F11" s="650">
        <f t="shared" si="0"/>
        <v>0</v>
      </c>
      <c r="G11" s="141"/>
    </row>
    <row r="12" spans="1:7" customFormat="1" x14ac:dyDescent="0.25">
      <c r="A12" s="174">
        <v>621</v>
      </c>
      <c r="B12" s="168" t="s">
        <v>625</v>
      </c>
      <c r="C12" s="169" t="s">
        <v>626</v>
      </c>
      <c r="D12" s="651">
        <v>0</v>
      </c>
      <c r="E12" s="652">
        <v>0</v>
      </c>
      <c r="F12" s="650">
        <f t="shared" si="0"/>
        <v>0</v>
      </c>
      <c r="G12" s="141"/>
    </row>
    <row r="13" spans="1:7" customFormat="1" x14ac:dyDescent="0.25">
      <c r="A13" s="174">
        <v>622</v>
      </c>
      <c r="B13" s="168" t="s">
        <v>627</v>
      </c>
      <c r="C13" s="169" t="s">
        <v>628</v>
      </c>
      <c r="D13" s="651">
        <v>0</v>
      </c>
      <c r="E13" s="652">
        <v>0</v>
      </c>
      <c r="F13" s="650">
        <f t="shared" si="0"/>
        <v>0</v>
      </c>
      <c r="G13" s="141"/>
    </row>
    <row r="14" spans="1:7" customFormat="1" x14ac:dyDescent="0.25">
      <c r="A14" s="174">
        <v>623</v>
      </c>
      <c r="B14" s="168" t="s">
        <v>629</v>
      </c>
      <c r="C14" s="169" t="s">
        <v>630</v>
      </c>
      <c r="D14" s="651">
        <v>0</v>
      </c>
      <c r="E14" s="652">
        <v>0</v>
      </c>
      <c r="F14" s="650">
        <f t="shared" si="0"/>
        <v>0</v>
      </c>
    </row>
    <row r="15" spans="1:7" customFormat="1" x14ac:dyDescent="0.25">
      <c r="A15" s="174">
        <v>624</v>
      </c>
      <c r="B15" s="168" t="s">
        <v>631</v>
      </c>
      <c r="C15" s="169" t="s">
        <v>632</v>
      </c>
      <c r="D15" s="651">
        <v>0</v>
      </c>
      <c r="E15" s="652">
        <v>0</v>
      </c>
      <c r="F15" s="650">
        <f t="shared" si="0"/>
        <v>0</v>
      </c>
    </row>
    <row r="16" spans="1:7" customFormat="1" x14ac:dyDescent="0.25">
      <c r="A16" s="174">
        <v>641</v>
      </c>
      <c r="B16" s="168" t="s">
        <v>568</v>
      </c>
      <c r="C16" s="169" t="s">
        <v>633</v>
      </c>
      <c r="D16" s="651">
        <v>0</v>
      </c>
      <c r="E16" s="652">
        <v>0</v>
      </c>
      <c r="F16" s="650">
        <f t="shared" si="0"/>
        <v>0</v>
      </c>
    </row>
    <row r="17" spans="1:6" customFormat="1" x14ac:dyDescent="0.25">
      <c r="A17" s="174">
        <v>642</v>
      </c>
      <c r="B17" s="168" t="s">
        <v>570</v>
      </c>
      <c r="C17" s="169" t="s">
        <v>634</v>
      </c>
      <c r="D17" s="651">
        <v>0</v>
      </c>
      <c r="E17" s="652">
        <v>0</v>
      </c>
      <c r="F17" s="650">
        <f t="shared" si="0"/>
        <v>0</v>
      </c>
    </row>
    <row r="18" spans="1:6" customFormat="1" x14ac:dyDescent="0.25">
      <c r="A18" s="174">
        <v>643</v>
      </c>
      <c r="B18" s="168" t="s">
        <v>635</v>
      </c>
      <c r="C18" s="169" t="s">
        <v>636</v>
      </c>
      <c r="D18" s="651">
        <v>0</v>
      </c>
      <c r="E18" s="652">
        <v>0</v>
      </c>
      <c r="F18" s="650">
        <f t="shared" si="0"/>
        <v>0</v>
      </c>
    </row>
    <row r="19" spans="1:6" customFormat="1" x14ac:dyDescent="0.25">
      <c r="A19" s="174">
        <v>644</v>
      </c>
      <c r="B19" s="168" t="s">
        <v>574</v>
      </c>
      <c r="C19" s="169" t="s">
        <v>637</v>
      </c>
      <c r="D19" s="651">
        <v>0</v>
      </c>
      <c r="E19" s="652">
        <v>0</v>
      </c>
      <c r="F19" s="650">
        <f t="shared" si="0"/>
        <v>0</v>
      </c>
    </row>
    <row r="20" spans="1:6" customFormat="1" x14ac:dyDescent="0.25">
      <c r="A20" s="174">
        <v>645</v>
      </c>
      <c r="B20" s="168" t="s">
        <v>638</v>
      </c>
      <c r="C20" s="169" t="s">
        <v>639</v>
      </c>
      <c r="D20" s="651">
        <v>0</v>
      </c>
      <c r="E20" s="652">
        <v>0</v>
      </c>
      <c r="F20" s="650">
        <f t="shared" si="0"/>
        <v>0</v>
      </c>
    </row>
    <row r="21" spans="1:6" customFormat="1" x14ac:dyDescent="0.25">
      <c r="A21" s="174">
        <v>646</v>
      </c>
      <c r="B21" s="168" t="s">
        <v>640</v>
      </c>
      <c r="C21" s="169" t="s">
        <v>641</v>
      </c>
      <c r="D21" s="651">
        <v>0</v>
      </c>
      <c r="E21" s="652">
        <v>0</v>
      </c>
      <c r="F21" s="650">
        <f t="shared" si="0"/>
        <v>0</v>
      </c>
    </row>
    <row r="22" spans="1:6" customFormat="1" x14ac:dyDescent="0.25">
      <c r="A22" s="174">
        <v>647</v>
      </c>
      <c r="B22" s="168" t="s">
        <v>642</v>
      </c>
      <c r="C22" s="169" t="s">
        <v>643</v>
      </c>
      <c r="D22" s="651">
        <v>0</v>
      </c>
      <c r="E22" s="652">
        <v>0</v>
      </c>
      <c r="F22" s="650">
        <f t="shared" si="0"/>
        <v>0</v>
      </c>
    </row>
    <row r="23" spans="1:6" customFormat="1" x14ac:dyDescent="0.25">
      <c r="A23" s="174">
        <v>648</v>
      </c>
      <c r="B23" s="168" t="s">
        <v>1016</v>
      </c>
      <c r="C23" s="169" t="s">
        <v>644</v>
      </c>
      <c r="D23" s="651">
        <v>46094</v>
      </c>
      <c r="E23" s="652">
        <v>53497.4</v>
      </c>
      <c r="F23" s="650">
        <f t="shared" si="0"/>
        <v>7403.4000000000015</v>
      </c>
    </row>
    <row r="24" spans="1:6" customFormat="1" x14ac:dyDescent="0.25">
      <c r="A24" s="174">
        <v>649</v>
      </c>
      <c r="B24" s="168" t="s">
        <v>645</v>
      </c>
      <c r="C24" s="169" t="s">
        <v>646</v>
      </c>
      <c r="D24" s="651">
        <v>0</v>
      </c>
      <c r="E24" s="652">
        <v>0</v>
      </c>
      <c r="F24" s="650">
        <f t="shared" si="0"/>
        <v>0</v>
      </c>
    </row>
    <row r="25" spans="1:6" customFormat="1" x14ac:dyDescent="0.25">
      <c r="A25" s="174">
        <v>651</v>
      </c>
      <c r="B25" s="168" t="s">
        <v>647</v>
      </c>
      <c r="C25" s="169" t="s">
        <v>648</v>
      </c>
      <c r="D25" s="651">
        <v>0</v>
      </c>
      <c r="E25" s="652">
        <v>0</v>
      </c>
      <c r="F25" s="650">
        <f t="shared" si="0"/>
        <v>0</v>
      </c>
    </row>
    <row r="26" spans="1:6" customFormat="1" x14ac:dyDescent="0.25">
      <c r="A26" s="174">
        <v>652</v>
      </c>
      <c r="B26" s="168" t="s">
        <v>649</v>
      </c>
      <c r="C26" s="169" t="s">
        <v>650</v>
      </c>
      <c r="D26" s="651">
        <v>0</v>
      </c>
      <c r="E26" s="652">
        <v>0</v>
      </c>
      <c r="F26" s="650">
        <f t="shared" si="0"/>
        <v>0</v>
      </c>
    </row>
    <row r="27" spans="1:6" customFormat="1" x14ac:dyDescent="0.25">
      <c r="A27" s="174">
        <v>653</v>
      </c>
      <c r="B27" s="168" t="s">
        <v>651</v>
      </c>
      <c r="C27" s="169" t="s">
        <v>652</v>
      </c>
      <c r="D27" s="651">
        <v>0</v>
      </c>
      <c r="E27" s="652">
        <v>0</v>
      </c>
      <c r="F27" s="650">
        <f t="shared" si="0"/>
        <v>0</v>
      </c>
    </row>
    <row r="28" spans="1:6" customFormat="1" x14ac:dyDescent="0.25">
      <c r="A28" s="174">
        <v>654</v>
      </c>
      <c r="B28" s="168" t="s">
        <v>653</v>
      </c>
      <c r="C28" s="169" t="s">
        <v>654</v>
      </c>
      <c r="D28" s="651">
        <v>0</v>
      </c>
      <c r="E28" s="652">
        <v>0</v>
      </c>
      <c r="F28" s="650">
        <f t="shared" si="0"/>
        <v>0</v>
      </c>
    </row>
    <row r="29" spans="1:6" customFormat="1" x14ac:dyDescent="0.25">
      <c r="A29" s="174">
        <v>655</v>
      </c>
      <c r="B29" s="168" t="s">
        <v>655</v>
      </c>
      <c r="C29" s="169" t="s">
        <v>656</v>
      </c>
      <c r="D29" s="651">
        <v>0</v>
      </c>
      <c r="E29" s="652">
        <v>0</v>
      </c>
      <c r="F29" s="650">
        <f t="shared" si="0"/>
        <v>0</v>
      </c>
    </row>
    <row r="30" spans="1:6" customFormat="1" x14ac:dyDescent="0.25">
      <c r="A30" s="175">
        <v>656</v>
      </c>
      <c r="B30" s="168" t="s">
        <v>657</v>
      </c>
      <c r="C30" s="169" t="s">
        <v>658</v>
      </c>
      <c r="D30" s="651">
        <v>54480</v>
      </c>
      <c r="E30" s="652">
        <v>68295</v>
      </c>
      <c r="F30" s="650">
        <f t="shared" si="0"/>
        <v>13815</v>
      </c>
    </row>
    <row r="31" spans="1:6" customFormat="1" x14ac:dyDescent="0.25">
      <c r="A31" s="175">
        <v>657</v>
      </c>
      <c r="B31" s="168" t="s">
        <v>659</v>
      </c>
      <c r="C31" s="169" t="s">
        <v>660</v>
      </c>
      <c r="D31" s="651">
        <v>0</v>
      </c>
      <c r="E31" s="652">
        <v>0</v>
      </c>
      <c r="F31" s="650">
        <f t="shared" si="0"/>
        <v>0</v>
      </c>
    </row>
    <row r="32" spans="1:6" customFormat="1" x14ac:dyDescent="0.25">
      <c r="A32" s="175">
        <v>658</v>
      </c>
      <c r="B32" s="168" t="s">
        <v>661</v>
      </c>
      <c r="C32" s="169" t="s">
        <v>662</v>
      </c>
      <c r="D32" s="651">
        <v>0</v>
      </c>
      <c r="E32" s="652">
        <v>0</v>
      </c>
      <c r="F32" s="650">
        <f t="shared" si="0"/>
        <v>0</v>
      </c>
    </row>
    <row r="33" spans="1:9" customFormat="1" x14ac:dyDescent="0.25">
      <c r="A33" s="175">
        <v>661</v>
      </c>
      <c r="B33" s="168" t="s">
        <v>663</v>
      </c>
      <c r="C33" s="169" t="s">
        <v>664</v>
      </c>
      <c r="D33" s="651">
        <v>0</v>
      </c>
      <c r="E33" s="652">
        <v>0</v>
      </c>
      <c r="F33" s="650">
        <f t="shared" si="0"/>
        <v>0</v>
      </c>
    </row>
    <row r="34" spans="1:9" customFormat="1" x14ac:dyDescent="0.25">
      <c r="A34" s="175">
        <v>662</v>
      </c>
      <c r="B34" s="168" t="s">
        <v>665</v>
      </c>
      <c r="C34" s="169" t="s">
        <v>666</v>
      </c>
      <c r="D34" s="651">
        <v>0</v>
      </c>
      <c r="E34" s="652">
        <v>0</v>
      </c>
      <c r="F34" s="650">
        <f t="shared" si="0"/>
        <v>0</v>
      </c>
    </row>
    <row r="35" spans="1:9" customFormat="1" x14ac:dyDescent="0.25">
      <c r="A35" s="175">
        <v>663</v>
      </c>
      <c r="B35" s="168" t="s">
        <v>667</v>
      </c>
      <c r="C35" s="169" t="s">
        <v>668</v>
      </c>
      <c r="D35" s="651">
        <v>0</v>
      </c>
      <c r="E35" s="652">
        <v>0</v>
      </c>
      <c r="F35" s="650">
        <f t="shared" si="0"/>
        <v>0</v>
      </c>
    </row>
    <row r="36" spans="1:9" customFormat="1" x14ac:dyDescent="0.25">
      <c r="A36" s="175">
        <v>664</v>
      </c>
      <c r="B36" s="168" t="s">
        <v>669</v>
      </c>
      <c r="C36" s="169" t="s">
        <v>670</v>
      </c>
      <c r="D36" s="651">
        <v>0</v>
      </c>
      <c r="E36" s="653">
        <v>0</v>
      </c>
      <c r="F36" s="650">
        <f t="shared" si="0"/>
        <v>0</v>
      </c>
      <c r="G36" s="141"/>
    </row>
    <row r="37" spans="1:9" customFormat="1" x14ac:dyDescent="0.25">
      <c r="A37" s="175">
        <v>665</v>
      </c>
      <c r="B37" s="168" t="s">
        <v>671</v>
      </c>
      <c r="C37" s="169" t="s">
        <v>672</v>
      </c>
      <c r="D37" s="651">
        <v>0</v>
      </c>
      <c r="E37" s="653">
        <v>0</v>
      </c>
      <c r="F37" s="650">
        <f t="shared" si="0"/>
        <v>0</v>
      </c>
      <c r="G37" s="141"/>
    </row>
    <row r="38" spans="1:9" x14ac:dyDescent="0.25">
      <c r="A38" s="175">
        <v>667</v>
      </c>
      <c r="B38" s="168" t="s">
        <v>673</v>
      </c>
      <c r="C38" s="169" t="s">
        <v>674</v>
      </c>
      <c r="D38" s="651">
        <v>0</v>
      </c>
      <c r="E38" s="653">
        <v>0</v>
      </c>
      <c r="F38" s="650">
        <f t="shared" si="0"/>
        <v>0</v>
      </c>
    </row>
    <row r="39" spans="1:9" x14ac:dyDescent="0.25">
      <c r="A39" s="175">
        <v>691</v>
      </c>
      <c r="B39" s="168" t="s">
        <v>675</v>
      </c>
      <c r="C39" s="169" t="s">
        <v>676</v>
      </c>
      <c r="D39" s="651">
        <v>187518.93</v>
      </c>
      <c r="E39" s="653">
        <v>215841.83</v>
      </c>
      <c r="F39" s="650">
        <f t="shared" si="0"/>
        <v>28322.899999999994</v>
      </c>
    </row>
    <row r="40" spans="1:9" x14ac:dyDescent="0.2">
      <c r="A40" s="877" t="s">
        <v>677</v>
      </c>
      <c r="B40" s="878"/>
      <c r="C40" s="171" t="s">
        <v>678</v>
      </c>
      <c r="D40" s="654">
        <f>SUM(D5:D39)</f>
        <v>547160.08000000007</v>
      </c>
      <c r="E40" s="655">
        <f>SUM(E5:E39)</f>
        <v>604250.18000000005</v>
      </c>
      <c r="F40" s="650">
        <f>SUM(F5:F39)</f>
        <v>57090.100000000013</v>
      </c>
    </row>
    <row r="41" spans="1:9" x14ac:dyDescent="0.2">
      <c r="A41" s="879" t="s">
        <v>679</v>
      </c>
      <c r="B41" s="880"/>
      <c r="C41" s="172" t="s">
        <v>680</v>
      </c>
      <c r="D41" s="51">
        <f>D40-T23_Náklady_soc_oblasť!D42</f>
        <v>0</v>
      </c>
      <c r="E41" s="656">
        <f>E40-T23_Náklady_soc_oblasť!E42</f>
        <v>0</v>
      </c>
      <c r="F41" s="650">
        <f>F40-T23_Náklady_soc_oblasť!F42</f>
        <v>0</v>
      </c>
    </row>
    <row r="42" spans="1:9" x14ac:dyDescent="0.25">
      <c r="A42" s="175">
        <v>591</v>
      </c>
      <c r="B42" s="168" t="s">
        <v>681</v>
      </c>
      <c r="C42" s="169" t="s">
        <v>682</v>
      </c>
      <c r="D42" s="651">
        <v>0</v>
      </c>
      <c r="E42" s="652">
        <v>0</v>
      </c>
      <c r="F42" s="650">
        <f>E42-D42</f>
        <v>0</v>
      </c>
    </row>
    <row r="43" spans="1:9" x14ac:dyDescent="0.25">
      <c r="A43" s="175">
        <v>595</v>
      </c>
      <c r="B43" s="168" t="s">
        <v>683</v>
      </c>
      <c r="C43" s="169" t="s">
        <v>684</v>
      </c>
      <c r="D43" s="651">
        <v>0</v>
      </c>
      <c r="E43" s="652">
        <v>0</v>
      </c>
      <c r="F43" s="650">
        <f>E43-D43</f>
        <v>0</v>
      </c>
    </row>
    <row r="44" spans="1:9" ht="16.5" thickBot="1" x14ac:dyDescent="0.25">
      <c r="A44" s="881" t="s">
        <v>685</v>
      </c>
      <c r="B44" s="882"/>
      <c r="C44" s="309" t="s">
        <v>686</v>
      </c>
      <c r="D44" s="657">
        <f>D41-D42-D43</f>
        <v>0</v>
      </c>
      <c r="E44" s="657">
        <f>E41-E42-E43</f>
        <v>0</v>
      </c>
      <c r="F44" s="658">
        <f>E44-D44</f>
        <v>0</v>
      </c>
    </row>
    <row r="45" spans="1:9" ht="106.5" customHeight="1" x14ac:dyDescent="0.2">
      <c r="A45" s="817" t="s">
        <v>1240</v>
      </c>
      <c r="B45" s="817"/>
      <c r="C45" s="817"/>
      <c r="D45" s="817"/>
      <c r="E45" s="817"/>
      <c r="F45" s="817"/>
      <c r="I45" s="518"/>
    </row>
  </sheetData>
  <mergeCells count="6">
    <mergeCell ref="A45:F45"/>
    <mergeCell ref="A40:B40"/>
    <mergeCell ref="A41:B41"/>
    <mergeCell ref="A44:B44"/>
    <mergeCell ref="A1:F1"/>
    <mergeCell ref="A2:F2"/>
  </mergeCells>
  <pageMargins left="0.55118110236220474" right="0.47244094488188981" top="0.59055118110236227" bottom="0.47244094488188981" header="0.15748031496062992" footer="0.15748031496062992"/>
  <pageSetup paperSize="9" scale="85"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pageSetUpPr fitToPage="1"/>
  </sheetPr>
  <dimension ref="A1:F43"/>
  <sheetViews>
    <sheetView workbookViewId="0">
      <pane xSplit="3" ySplit="3" topLeftCell="D19" activePane="bottomRight" state="frozen"/>
      <selection pane="topRight" activeCell="D1" sqref="D1"/>
      <selection pane="bottomLeft" activeCell="A4" sqref="A4"/>
      <selection pane="bottomRight" activeCell="D28" sqref="D28"/>
    </sheetView>
  </sheetViews>
  <sheetFormatPr defaultRowHeight="12.75" x14ac:dyDescent="0.2"/>
  <cols>
    <col min="1" max="1" width="8.28515625" customWidth="1"/>
    <col min="2" max="2" width="42.140625" customWidth="1"/>
    <col min="3" max="3" width="10.140625" customWidth="1"/>
    <col min="4" max="4" width="17.42578125" customWidth="1"/>
    <col min="5" max="5" width="17.140625" customWidth="1"/>
    <col min="6" max="6" width="16.5703125" customWidth="1"/>
  </cols>
  <sheetData>
    <row r="1" spans="1:6" ht="61.5" customHeight="1" thickBot="1" x14ac:dyDescent="0.25">
      <c r="A1" s="892" t="s">
        <v>1133</v>
      </c>
      <c r="B1" s="893"/>
      <c r="C1" s="893"/>
      <c r="D1" s="893"/>
      <c r="E1" s="893"/>
      <c r="F1" s="894"/>
    </row>
    <row r="2" spans="1:6" ht="47.25" customHeight="1" thickBot="1" x14ac:dyDescent="0.25">
      <c r="A2" s="889" t="s">
        <v>1216</v>
      </c>
      <c r="B2" s="890"/>
      <c r="C2" s="890"/>
      <c r="D2" s="890"/>
      <c r="E2" s="890"/>
      <c r="F2" s="891"/>
    </row>
    <row r="3" spans="1:6" ht="64.5" customHeight="1" thickBot="1" x14ac:dyDescent="0.25">
      <c r="A3" s="504" t="s">
        <v>537</v>
      </c>
      <c r="B3" s="505" t="s">
        <v>406</v>
      </c>
      <c r="C3" s="506" t="s">
        <v>205</v>
      </c>
      <c r="D3" s="507" t="s">
        <v>967</v>
      </c>
      <c r="E3" s="508" t="s">
        <v>1134</v>
      </c>
      <c r="F3" s="509" t="s">
        <v>1135</v>
      </c>
    </row>
    <row r="4" spans="1:6" ht="15.75" x14ac:dyDescent="0.2">
      <c r="A4" s="500"/>
      <c r="B4" s="501"/>
      <c r="C4" s="501"/>
      <c r="D4" s="502" t="s">
        <v>286</v>
      </c>
      <c r="E4" s="502" t="s">
        <v>287</v>
      </c>
      <c r="F4" s="503" t="s">
        <v>288</v>
      </c>
    </row>
    <row r="5" spans="1:6" ht="15.75" x14ac:dyDescent="0.25">
      <c r="A5" s="262">
        <v>501</v>
      </c>
      <c r="B5" s="156" t="s">
        <v>538</v>
      </c>
      <c r="C5" s="155" t="s">
        <v>539</v>
      </c>
      <c r="D5" s="648">
        <v>86572.73</v>
      </c>
      <c r="E5" s="649">
        <v>88700.11</v>
      </c>
      <c r="F5" s="650">
        <f>E5-D5</f>
        <v>2127.3800000000047</v>
      </c>
    </row>
    <row r="6" spans="1:6" ht="15.75" x14ac:dyDescent="0.25">
      <c r="A6" s="261">
        <v>502</v>
      </c>
      <c r="B6" s="157" t="s">
        <v>540</v>
      </c>
      <c r="C6" s="153" t="s">
        <v>541</v>
      </c>
      <c r="D6" s="651">
        <v>46110.59</v>
      </c>
      <c r="E6" s="652">
        <v>53047.13</v>
      </c>
      <c r="F6" s="659">
        <f t="shared" ref="F6:F41" si="0">E6-D6</f>
        <v>6936.5400000000009</v>
      </c>
    </row>
    <row r="7" spans="1:6" ht="15.75" x14ac:dyDescent="0.25">
      <c r="A7" s="261">
        <v>504</v>
      </c>
      <c r="B7" s="157" t="s">
        <v>542</v>
      </c>
      <c r="C7" s="153" t="s">
        <v>543</v>
      </c>
      <c r="D7" s="651">
        <v>0</v>
      </c>
      <c r="E7" s="652">
        <v>0</v>
      </c>
      <c r="F7" s="659">
        <f t="shared" si="0"/>
        <v>0</v>
      </c>
    </row>
    <row r="8" spans="1:6" ht="15.75" x14ac:dyDescent="0.25">
      <c r="A8" s="261">
        <v>511</v>
      </c>
      <c r="B8" s="157" t="s">
        <v>544</v>
      </c>
      <c r="C8" s="153" t="s">
        <v>545</v>
      </c>
      <c r="D8" s="651">
        <v>14570.04</v>
      </c>
      <c r="E8" s="652">
        <v>37332.25</v>
      </c>
      <c r="F8" s="659">
        <f t="shared" si="0"/>
        <v>22762.21</v>
      </c>
    </row>
    <row r="9" spans="1:6" ht="15.75" x14ac:dyDescent="0.25">
      <c r="A9" s="261">
        <v>512</v>
      </c>
      <c r="B9" s="157" t="s">
        <v>546</v>
      </c>
      <c r="C9" s="153" t="s">
        <v>547</v>
      </c>
      <c r="D9" s="651">
        <v>0.39</v>
      </c>
      <c r="E9" s="652">
        <v>114.63</v>
      </c>
      <c r="F9" s="659">
        <f t="shared" si="0"/>
        <v>114.24</v>
      </c>
    </row>
    <row r="10" spans="1:6" ht="15.75" x14ac:dyDescent="0.25">
      <c r="A10" s="261">
        <v>513</v>
      </c>
      <c r="B10" s="157" t="s">
        <v>548</v>
      </c>
      <c r="C10" s="153" t="s">
        <v>549</v>
      </c>
      <c r="D10" s="651">
        <v>81.63</v>
      </c>
      <c r="E10" s="652">
        <v>415.13</v>
      </c>
      <c r="F10" s="659">
        <f t="shared" si="0"/>
        <v>333.5</v>
      </c>
    </row>
    <row r="11" spans="1:6" ht="15.75" x14ac:dyDescent="0.25">
      <c r="A11" s="261">
        <v>518</v>
      </c>
      <c r="B11" s="157" t="s">
        <v>550</v>
      </c>
      <c r="C11" s="153" t="s">
        <v>551</v>
      </c>
      <c r="D11" s="651">
        <v>65279.9</v>
      </c>
      <c r="E11" s="652">
        <v>75353.440000000002</v>
      </c>
      <c r="F11" s="659">
        <f t="shared" si="0"/>
        <v>10073.540000000001</v>
      </c>
    </row>
    <row r="12" spans="1:6" ht="15.75" x14ac:dyDescent="0.25">
      <c r="A12" s="261">
        <v>521</v>
      </c>
      <c r="B12" s="157" t="s">
        <v>552</v>
      </c>
      <c r="C12" s="153" t="s">
        <v>553</v>
      </c>
      <c r="D12" s="651">
        <v>160844.41</v>
      </c>
      <c r="E12" s="652">
        <v>152010.70000000001</v>
      </c>
      <c r="F12" s="659">
        <f t="shared" si="0"/>
        <v>-8833.7099999999919</v>
      </c>
    </row>
    <row r="13" spans="1:6" ht="15.75" x14ac:dyDescent="0.25">
      <c r="A13" s="261">
        <v>524</v>
      </c>
      <c r="B13" s="157" t="s">
        <v>554</v>
      </c>
      <c r="C13" s="153" t="s">
        <v>555</v>
      </c>
      <c r="D13" s="651">
        <v>54999.32</v>
      </c>
      <c r="E13" s="652">
        <v>52988.05</v>
      </c>
      <c r="F13" s="659">
        <f t="shared" si="0"/>
        <v>-2011.2699999999968</v>
      </c>
    </row>
    <row r="14" spans="1:6" ht="15.75" x14ac:dyDescent="0.25">
      <c r="A14" s="261">
        <v>525</v>
      </c>
      <c r="B14" s="157" t="s">
        <v>556</v>
      </c>
      <c r="C14" s="153" t="s">
        <v>557</v>
      </c>
      <c r="D14" s="651">
        <v>1195.1199999999999</v>
      </c>
      <c r="E14" s="652">
        <v>1590</v>
      </c>
      <c r="F14" s="659">
        <f t="shared" si="0"/>
        <v>394.88000000000011</v>
      </c>
    </row>
    <row r="15" spans="1:6" ht="15.75" x14ac:dyDescent="0.25">
      <c r="A15" s="261">
        <v>527</v>
      </c>
      <c r="B15" s="157" t="s">
        <v>558</v>
      </c>
      <c r="C15" s="153" t="s">
        <v>559</v>
      </c>
      <c r="D15" s="651">
        <v>7437.21</v>
      </c>
      <c r="E15" s="652">
        <v>7088.93</v>
      </c>
      <c r="F15" s="659">
        <f t="shared" si="0"/>
        <v>-348.27999999999975</v>
      </c>
    </row>
    <row r="16" spans="1:6" ht="15.75" x14ac:dyDescent="0.25">
      <c r="A16" s="261">
        <v>528</v>
      </c>
      <c r="B16" s="157" t="s">
        <v>560</v>
      </c>
      <c r="C16" s="153" t="s">
        <v>561</v>
      </c>
      <c r="D16" s="651">
        <v>0</v>
      </c>
      <c r="E16" s="652">
        <v>0</v>
      </c>
      <c r="F16" s="659">
        <f t="shared" si="0"/>
        <v>0</v>
      </c>
    </row>
    <row r="17" spans="1:6" ht="15.75" x14ac:dyDescent="0.25">
      <c r="A17" s="261">
        <v>531</v>
      </c>
      <c r="B17" s="157" t="s">
        <v>562</v>
      </c>
      <c r="C17" s="153" t="s">
        <v>563</v>
      </c>
      <c r="D17" s="651">
        <v>0</v>
      </c>
      <c r="E17" s="652">
        <v>0</v>
      </c>
      <c r="F17" s="659">
        <f t="shared" si="0"/>
        <v>0</v>
      </c>
    </row>
    <row r="18" spans="1:6" ht="15.75" x14ac:dyDescent="0.25">
      <c r="A18" s="261">
        <v>532</v>
      </c>
      <c r="B18" s="157" t="s">
        <v>564</v>
      </c>
      <c r="C18" s="153" t="s">
        <v>565</v>
      </c>
      <c r="D18" s="651">
        <v>1547.57</v>
      </c>
      <c r="E18" s="652">
        <v>0</v>
      </c>
      <c r="F18" s="659">
        <f t="shared" si="0"/>
        <v>-1547.57</v>
      </c>
    </row>
    <row r="19" spans="1:6" ht="15.75" x14ac:dyDescent="0.25">
      <c r="A19" s="261">
        <v>538</v>
      </c>
      <c r="B19" s="157" t="s">
        <v>566</v>
      </c>
      <c r="C19" s="153" t="s">
        <v>567</v>
      </c>
      <c r="D19" s="651">
        <v>3397.68</v>
      </c>
      <c r="E19" s="652">
        <v>3640.86</v>
      </c>
      <c r="F19" s="659">
        <f t="shared" si="0"/>
        <v>243.18000000000029</v>
      </c>
    </row>
    <row r="20" spans="1:6" ht="15.75" x14ac:dyDescent="0.25">
      <c r="A20" s="261">
        <v>541</v>
      </c>
      <c r="B20" s="157" t="s">
        <v>568</v>
      </c>
      <c r="C20" s="153" t="s">
        <v>569</v>
      </c>
      <c r="D20" s="651">
        <v>0</v>
      </c>
      <c r="E20" s="652">
        <v>0</v>
      </c>
      <c r="F20" s="659">
        <f t="shared" si="0"/>
        <v>0</v>
      </c>
    </row>
    <row r="21" spans="1:6" ht="15.75" x14ac:dyDescent="0.25">
      <c r="A21" s="261">
        <v>542</v>
      </c>
      <c r="B21" s="157" t="s">
        <v>570</v>
      </c>
      <c r="C21" s="153" t="s">
        <v>571</v>
      </c>
      <c r="D21" s="651">
        <v>0</v>
      </c>
      <c r="E21" s="652">
        <v>0</v>
      </c>
      <c r="F21" s="659">
        <f t="shared" si="0"/>
        <v>0</v>
      </c>
    </row>
    <row r="22" spans="1:6" ht="15.75" x14ac:dyDescent="0.25">
      <c r="A22" s="261">
        <v>543</v>
      </c>
      <c r="B22" s="157" t="s">
        <v>572</v>
      </c>
      <c r="C22" s="153" t="s">
        <v>573</v>
      </c>
      <c r="D22" s="651">
        <v>0</v>
      </c>
      <c r="E22" s="652">
        <v>0</v>
      </c>
      <c r="F22" s="659">
        <f t="shared" si="0"/>
        <v>0</v>
      </c>
    </row>
    <row r="23" spans="1:6" ht="15.75" x14ac:dyDescent="0.25">
      <c r="A23" s="261">
        <v>544</v>
      </c>
      <c r="B23" s="157" t="s">
        <v>574</v>
      </c>
      <c r="C23" s="153" t="s">
        <v>575</v>
      </c>
      <c r="D23" s="651">
        <v>0</v>
      </c>
      <c r="E23" s="652">
        <v>0</v>
      </c>
      <c r="F23" s="659">
        <f t="shared" si="0"/>
        <v>0</v>
      </c>
    </row>
    <row r="24" spans="1:6" ht="15.75" x14ac:dyDescent="0.25">
      <c r="A24" s="261">
        <v>545</v>
      </c>
      <c r="B24" s="157" t="s">
        <v>576</v>
      </c>
      <c r="C24" s="153" t="s">
        <v>577</v>
      </c>
      <c r="D24" s="651">
        <v>0</v>
      </c>
      <c r="E24" s="652">
        <v>0</v>
      </c>
      <c r="F24" s="659">
        <f t="shared" si="0"/>
        <v>0</v>
      </c>
    </row>
    <row r="25" spans="1:6" ht="15.75" x14ac:dyDescent="0.25">
      <c r="A25" s="261">
        <v>546</v>
      </c>
      <c r="B25" s="157" t="s">
        <v>578</v>
      </c>
      <c r="C25" s="153" t="s">
        <v>579</v>
      </c>
      <c r="D25" s="651">
        <v>0</v>
      </c>
      <c r="E25" s="652">
        <v>0</v>
      </c>
      <c r="F25" s="659">
        <f t="shared" si="0"/>
        <v>0</v>
      </c>
    </row>
    <row r="26" spans="1:6" ht="15.75" x14ac:dyDescent="0.25">
      <c r="A26" s="261">
        <v>547</v>
      </c>
      <c r="B26" s="157" t="s">
        <v>580</v>
      </c>
      <c r="C26" s="153" t="s">
        <v>581</v>
      </c>
      <c r="D26" s="651">
        <v>0</v>
      </c>
      <c r="E26" s="652">
        <v>0</v>
      </c>
      <c r="F26" s="659">
        <f t="shared" si="0"/>
        <v>0</v>
      </c>
    </row>
    <row r="27" spans="1:6" ht="15.75" x14ac:dyDescent="0.25">
      <c r="A27" s="261">
        <v>548</v>
      </c>
      <c r="B27" s="157" t="s">
        <v>582</v>
      </c>
      <c r="C27" s="153" t="s">
        <v>583</v>
      </c>
      <c r="D27" s="651">
        <v>0</v>
      </c>
      <c r="E27" s="652">
        <v>0</v>
      </c>
      <c r="F27" s="659">
        <f t="shared" si="0"/>
        <v>0</v>
      </c>
    </row>
    <row r="28" spans="1:6" ht="15.75" x14ac:dyDescent="0.25">
      <c r="A28" s="261">
        <v>549</v>
      </c>
      <c r="B28" s="157" t="s">
        <v>584</v>
      </c>
      <c r="C28" s="153" t="s">
        <v>585</v>
      </c>
      <c r="D28" s="651">
        <v>59029.49</v>
      </c>
      <c r="E28" s="652">
        <v>76241.289999999994</v>
      </c>
      <c r="F28" s="659">
        <f t="shared" si="0"/>
        <v>17211.799999999996</v>
      </c>
    </row>
    <row r="29" spans="1:6" ht="15.75" x14ac:dyDescent="0.25">
      <c r="A29" s="261">
        <v>551</v>
      </c>
      <c r="B29" s="157" t="s">
        <v>586</v>
      </c>
      <c r="C29" s="153" t="s">
        <v>587</v>
      </c>
      <c r="D29" s="651">
        <v>0</v>
      </c>
      <c r="E29" s="652">
        <v>2230.2600000000002</v>
      </c>
      <c r="F29" s="659">
        <f t="shared" si="0"/>
        <v>2230.2600000000002</v>
      </c>
    </row>
    <row r="30" spans="1:6" ht="15.75" x14ac:dyDescent="0.25">
      <c r="A30" s="263">
        <v>552</v>
      </c>
      <c r="B30" s="157" t="s">
        <v>718</v>
      </c>
      <c r="C30" s="153" t="s">
        <v>588</v>
      </c>
      <c r="D30" s="651">
        <v>0</v>
      </c>
      <c r="E30" s="652">
        <v>0</v>
      </c>
      <c r="F30" s="659">
        <f t="shared" si="0"/>
        <v>0</v>
      </c>
    </row>
    <row r="31" spans="1:6" ht="15.75" x14ac:dyDescent="0.25">
      <c r="A31" s="263">
        <v>553</v>
      </c>
      <c r="B31" s="157" t="s">
        <v>589</v>
      </c>
      <c r="C31" s="153" t="s">
        <v>590</v>
      </c>
      <c r="D31" s="651">
        <v>0</v>
      </c>
      <c r="E31" s="652">
        <v>0</v>
      </c>
      <c r="F31" s="659">
        <f t="shared" si="0"/>
        <v>0</v>
      </c>
    </row>
    <row r="32" spans="1:6" ht="15.75" x14ac:dyDescent="0.25">
      <c r="A32" s="263">
        <v>554</v>
      </c>
      <c r="B32" s="157" t="s">
        <v>591</v>
      </c>
      <c r="C32" s="153" t="s">
        <v>592</v>
      </c>
      <c r="D32" s="651">
        <v>0</v>
      </c>
      <c r="E32" s="652">
        <v>0</v>
      </c>
      <c r="F32" s="659">
        <f t="shared" si="0"/>
        <v>0</v>
      </c>
    </row>
    <row r="33" spans="1:6" ht="15.75" x14ac:dyDescent="0.25">
      <c r="A33" s="263">
        <v>555</v>
      </c>
      <c r="B33" s="157" t="s">
        <v>593</v>
      </c>
      <c r="C33" s="153" t="s">
        <v>594</v>
      </c>
      <c r="D33" s="651">
        <v>0</v>
      </c>
      <c r="E33" s="652">
        <v>0</v>
      </c>
      <c r="F33" s="659">
        <f t="shared" si="0"/>
        <v>0</v>
      </c>
    </row>
    <row r="34" spans="1:6" ht="15.75" x14ac:dyDescent="0.25">
      <c r="A34" s="263">
        <v>556</v>
      </c>
      <c r="B34" s="157" t="s">
        <v>595</v>
      </c>
      <c r="C34" s="153" t="s">
        <v>596</v>
      </c>
      <c r="D34" s="651">
        <v>46094</v>
      </c>
      <c r="E34" s="652">
        <v>53497.4</v>
      </c>
      <c r="F34" s="659">
        <f t="shared" si="0"/>
        <v>7403.4000000000015</v>
      </c>
    </row>
    <row r="35" spans="1:6" ht="15.75" x14ac:dyDescent="0.25">
      <c r="A35" s="263">
        <v>557</v>
      </c>
      <c r="B35" s="157" t="s">
        <v>597</v>
      </c>
      <c r="C35" s="153" t="s">
        <v>598</v>
      </c>
      <c r="D35" s="651">
        <v>0</v>
      </c>
      <c r="E35" s="652">
        <v>0</v>
      </c>
      <c r="F35" s="659">
        <f t="shared" si="0"/>
        <v>0</v>
      </c>
    </row>
    <row r="36" spans="1:6" ht="15.75" x14ac:dyDescent="0.25">
      <c r="A36" s="263">
        <v>558</v>
      </c>
      <c r="B36" s="157" t="s">
        <v>599</v>
      </c>
      <c r="C36" s="153" t="s">
        <v>600</v>
      </c>
      <c r="D36" s="651">
        <v>0</v>
      </c>
      <c r="E36" s="652">
        <v>0</v>
      </c>
      <c r="F36" s="659">
        <f t="shared" si="0"/>
        <v>0</v>
      </c>
    </row>
    <row r="37" spans="1:6" ht="20.25" customHeight="1" x14ac:dyDescent="0.25">
      <c r="A37" s="263">
        <v>561</v>
      </c>
      <c r="B37" s="157" t="s">
        <v>602</v>
      </c>
      <c r="C37" s="153" t="s">
        <v>601</v>
      </c>
      <c r="D37" s="651">
        <v>0</v>
      </c>
      <c r="E37" s="652">
        <v>0</v>
      </c>
      <c r="F37" s="659">
        <f t="shared" si="0"/>
        <v>0</v>
      </c>
    </row>
    <row r="38" spans="1:6" ht="15.75" x14ac:dyDescent="0.25">
      <c r="A38" s="263">
        <v>562</v>
      </c>
      <c r="B38" s="157" t="s">
        <v>604</v>
      </c>
      <c r="C38" s="153" t="s">
        <v>603</v>
      </c>
      <c r="D38" s="651">
        <v>0</v>
      </c>
      <c r="E38" s="652">
        <v>0</v>
      </c>
      <c r="F38" s="659">
        <f t="shared" si="0"/>
        <v>0</v>
      </c>
    </row>
    <row r="39" spans="1:6" ht="15.75" x14ac:dyDescent="0.25">
      <c r="A39" s="263">
        <v>563</v>
      </c>
      <c r="B39" s="157" t="s">
        <v>606</v>
      </c>
      <c r="C39" s="153" t="s">
        <v>605</v>
      </c>
      <c r="D39" s="651">
        <v>0</v>
      </c>
      <c r="E39" s="652">
        <v>0</v>
      </c>
      <c r="F39" s="659">
        <f t="shared" si="0"/>
        <v>0</v>
      </c>
    </row>
    <row r="40" spans="1:6" ht="15.75" x14ac:dyDescent="0.25">
      <c r="A40" s="264">
        <v>565</v>
      </c>
      <c r="B40" s="268" t="s">
        <v>717</v>
      </c>
      <c r="C40" s="153" t="s">
        <v>607</v>
      </c>
      <c r="D40" s="660">
        <v>0</v>
      </c>
      <c r="E40" s="653">
        <v>0</v>
      </c>
      <c r="F40" s="659">
        <f t="shared" si="0"/>
        <v>0</v>
      </c>
    </row>
    <row r="41" spans="1:6" ht="16.5" thickBot="1" x14ac:dyDescent="0.3">
      <c r="A41" s="264">
        <v>567</v>
      </c>
      <c r="B41" s="158" t="s">
        <v>608</v>
      </c>
      <c r="C41" s="154" t="s">
        <v>609</v>
      </c>
      <c r="D41" s="660">
        <v>0</v>
      </c>
      <c r="E41" s="653">
        <v>0</v>
      </c>
      <c r="F41" s="661">
        <f t="shared" si="0"/>
        <v>0</v>
      </c>
    </row>
    <row r="42" spans="1:6" ht="24.75" customHeight="1" thickBot="1" x14ac:dyDescent="0.25">
      <c r="A42" s="895" t="s">
        <v>778</v>
      </c>
      <c r="B42" s="896"/>
      <c r="C42" s="260" t="s">
        <v>610</v>
      </c>
      <c r="D42" s="662">
        <f>SUM(D5:D41)</f>
        <v>547160.08000000007</v>
      </c>
      <c r="E42" s="663">
        <f>SUM(E5:E41)</f>
        <v>604250.18000000005</v>
      </c>
      <c r="F42" s="664">
        <f>SUM(F5:F41)</f>
        <v>57090.10000000002</v>
      </c>
    </row>
    <row r="43" spans="1:6" x14ac:dyDescent="0.2">
      <c r="B43" s="143"/>
      <c r="C43" s="143"/>
      <c r="D43" s="143"/>
      <c r="E43" s="143"/>
    </row>
  </sheetData>
  <mergeCells count="3">
    <mergeCell ref="A2:F2"/>
    <mergeCell ref="A1:F1"/>
    <mergeCell ref="A42:B42"/>
  </mergeCells>
  <pageMargins left="0.39370078740157483" right="0.23622047244094491" top="0.59055118110236227" bottom="0.74803149606299213" header="0.31496062992125984" footer="0.31496062992125984"/>
  <pageSetup paperSize="9" scale="88"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F67"/>
  <sheetViews>
    <sheetView workbookViewId="0">
      <selection sqref="A1:F1"/>
    </sheetView>
  </sheetViews>
  <sheetFormatPr defaultRowHeight="12.75" x14ac:dyDescent="0.2"/>
  <cols>
    <col min="1" max="1" width="60.85546875" customWidth="1"/>
    <col min="2" max="2" width="8.85546875" customWidth="1"/>
    <col min="3" max="3" width="13.140625" customWidth="1"/>
    <col min="4" max="4" width="14.7109375" customWidth="1"/>
    <col min="5" max="5" width="14.28515625" customWidth="1"/>
    <col min="6" max="6" width="13.7109375" customWidth="1"/>
  </cols>
  <sheetData>
    <row r="1" spans="1:6" ht="45.75" customHeight="1" x14ac:dyDescent="0.2">
      <c r="A1" s="898" t="s">
        <v>529</v>
      </c>
      <c r="B1" s="899"/>
      <c r="C1" s="899"/>
      <c r="D1" s="899"/>
      <c r="E1" s="899"/>
      <c r="F1" s="900"/>
    </row>
    <row r="2" spans="1:6" ht="19.5" customHeight="1" x14ac:dyDescent="0.25">
      <c r="A2" s="897" t="s">
        <v>396</v>
      </c>
      <c r="B2" s="897"/>
      <c r="C2" s="897"/>
      <c r="D2" s="897"/>
      <c r="E2" s="897"/>
      <c r="F2" s="897"/>
    </row>
    <row r="3" spans="1:6" ht="42" customHeight="1" x14ac:dyDescent="0.2">
      <c r="A3" s="144" t="s">
        <v>407</v>
      </c>
      <c r="B3" s="145" t="s">
        <v>408</v>
      </c>
      <c r="C3" s="152" t="s">
        <v>531</v>
      </c>
      <c r="D3" s="145" t="s">
        <v>526</v>
      </c>
      <c r="E3" s="145" t="s">
        <v>527</v>
      </c>
      <c r="F3" s="145" t="s">
        <v>528</v>
      </c>
    </row>
    <row r="4" spans="1:6" ht="15.75" x14ac:dyDescent="0.25">
      <c r="A4" s="146" t="s">
        <v>409</v>
      </c>
      <c r="B4" s="146" t="s">
        <v>410</v>
      </c>
      <c r="C4" s="147"/>
      <c r="D4" s="147"/>
      <c r="E4" s="147"/>
      <c r="F4" s="147"/>
    </row>
    <row r="5" spans="1:6" ht="15.75" x14ac:dyDescent="0.25">
      <c r="A5" s="151" t="s">
        <v>411</v>
      </c>
      <c r="B5" s="146" t="s">
        <v>412</v>
      </c>
      <c r="C5" s="147"/>
      <c r="D5" s="147"/>
      <c r="E5" s="147"/>
      <c r="F5" s="147"/>
    </row>
    <row r="6" spans="1:6" ht="15.75" x14ac:dyDescent="0.25">
      <c r="A6" s="146" t="s">
        <v>413</v>
      </c>
      <c r="B6" s="146" t="s">
        <v>414</v>
      </c>
      <c r="C6" s="147"/>
      <c r="D6" s="147"/>
      <c r="E6" s="147"/>
      <c r="F6" s="147"/>
    </row>
    <row r="7" spans="1:6" ht="15.75" x14ac:dyDescent="0.25">
      <c r="A7" s="146" t="s">
        <v>415</v>
      </c>
      <c r="B7" s="146" t="s">
        <v>416</v>
      </c>
      <c r="C7" s="147"/>
      <c r="D7" s="147"/>
      <c r="E7" s="147"/>
      <c r="F7" s="147"/>
    </row>
    <row r="8" spans="1:6" ht="15.75" x14ac:dyDescent="0.25">
      <c r="A8" s="150" t="s">
        <v>530</v>
      </c>
      <c r="B8" s="146" t="s">
        <v>417</v>
      </c>
      <c r="C8" s="147"/>
      <c r="D8" s="147"/>
      <c r="E8" s="147"/>
      <c r="F8" s="147"/>
    </row>
    <row r="9" spans="1:6" ht="15.75" x14ac:dyDescent="0.25">
      <c r="A9" s="146" t="s">
        <v>418</v>
      </c>
      <c r="B9" s="146" t="s">
        <v>419</v>
      </c>
      <c r="C9" s="147"/>
      <c r="D9" s="147"/>
      <c r="E9" s="147"/>
      <c r="F9" s="147"/>
    </row>
    <row r="10" spans="1:6" ht="15.75" x14ac:dyDescent="0.25">
      <c r="A10" s="146" t="s">
        <v>420</v>
      </c>
      <c r="B10" s="146" t="s">
        <v>421</v>
      </c>
      <c r="C10" s="147"/>
      <c r="D10" s="147"/>
      <c r="E10" s="147"/>
      <c r="F10" s="147"/>
    </row>
    <row r="11" spans="1:6" ht="15.75" x14ac:dyDescent="0.25">
      <c r="A11" s="146" t="s">
        <v>422</v>
      </c>
      <c r="B11" s="146" t="s">
        <v>423</v>
      </c>
      <c r="C11" s="147"/>
      <c r="D11" s="147"/>
      <c r="E11" s="147"/>
      <c r="F11" s="147"/>
    </row>
    <row r="12" spans="1:6" ht="15.75" x14ac:dyDescent="0.25">
      <c r="A12" s="151" t="s">
        <v>424</v>
      </c>
      <c r="B12" s="146" t="s">
        <v>425</v>
      </c>
      <c r="C12" s="147"/>
      <c r="D12" s="147"/>
      <c r="E12" s="147"/>
      <c r="F12" s="147"/>
    </row>
    <row r="13" spans="1:6" ht="15.75" x14ac:dyDescent="0.25">
      <c r="A13" s="146" t="s">
        <v>426</v>
      </c>
      <c r="B13" s="146" t="s">
        <v>427</v>
      </c>
      <c r="C13" s="147"/>
      <c r="D13" s="147"/>
      <c r="E13" s="147"/>
      <c r="F13" s="147"/>
    </row>
    <row r="14" spans="1:6" ht="15.75" x14ac:dyDescent="0.25">
      <c r="A14" s="146" t="s">
        <v>428</v>
      </c>
      <c r="B14" s="146" t="s">
        <v>429</v>
      </c>
      <c r="C14" s="147"/>
      <c r="D14" s="147"/>
      <c r="E14" s="147"/>
      <c r="F14" s="147"/>
    </row>
    <row r="15" spans="1:6" ht="15.75" x14ac:dyDescent="0.25">
      <c r="A15" s="146" t="s">
        <v>430</v>
      </c>
      <c r="B15" s="146" t="s">
        <v>431</v>
      </c>
      <c r="C15" s="147"/>
      <c r="D15" s="147"/>
      <c r="E15" s="147"/>
      <c r="F15" s="147"/>
    </row>
    <row r="16" spans="1:6" ht="15.75" x14ac:dyDescent="0.25">
      <c r="A16" s="146" t="s">
        <v>432</v>
      </c>
      <c r="B16" s="146" t="s">
        <v>433</v>
      </c>
      <c r="C16" s="147"/>
      <c r="D16" s="147"/>
      <c r="E16" s="147"/>
      <c r="F16" s="147"/>
    </row>
    <row r="17" spans="1:6" ht="15.75" x14ac:dyDescent="0.25">
      <c r="A17" s="146" t="s">
        <v>434</v>
      </c>
      <c r="B17" s="146" t="s">
        <v>435</v>
      </c>
      <c r="C17" s="147"/>
      <c r="D17" s="147"/>
      <c r="E17" s="147"/>
      <c r="F17" s="147"/>
    </row>
    <row r="18" spans="1:6" ht="15.75" x14ac:dyDescent="0.25">
      <c r="A18" s="146" t="s">
        <v>436</v>
      </c>
      <c r="B18" s="146" t="s">
        <v>437</v>
      </c>
      <c r="C18" s="147"/>
      <c r="D18" s="147"/>
      <c r="E18" s="147"/>
      <c r="F18" s="147"/>
    </row>
    <row r="19" spans="1:6" ht="15.75" x14ac:dyDescent="0.25">
      <c r="A19" s="146" t="s">
        <v>438</v>
      </c>
      <c r="B19" s="146" t="s">
        <v>439</v>
      </c>
      <c r="C19" s="147"/>
      <c r="D19" s="147"/>
      <c r="E19" s="147"/>
      <c r="F19" s="147"/>
    </row>
    <row r="20" spans="1:6" ht="15.75" x14ac:dyDescent="0.25">
      <c r="A20" s="146" t="s">
        <v>440</v>
      </c>
      <c r="B20" s="146" t="s">
        <v>441</v>
      </c>
      <c r="C20" s="147"/>
      <c r="D20" s="147"/>
      <c r="E20" s="147"/>
      <c r="F20" s="147"/>
    </row>
    <row r="21" spans="1:6" ht="15.75" x14ac:dyDescent="0.25">
      <c r="A21" s="146" t="s">
        <v>442</v>
      </c>
      <c r="B21" s="146" t="s">
        <v>443</v>
      </c>
      <c r="C21" s="147"/>
      <c r="D21" s="147"/>
      <c r="E21" s="147"/>
      <c r="F21" s="147"/>
    </row>
    <row r="22" spans="1:6" ht="15.75" x14ac:dyDescent="0.25">
      <c r="A22" s="146" t="s">
        <v>444</v>
      </c>
      <c r="B22" s="146" t="s">
        <v>445</v>
      </c>
      <c r="C22" s="147"/>
      <c r="D22" s="147"/>
      <c r="E22" s="147"/>
      <c r="F22" s="147"/>
    </row>
    <row r="23" spans="1:6" ht="15.75" x14ac:dyDescent="0.25">
      <c r="A23" s="146" t="s">
        <v>446</v>
      </c>
      <c r="B23" s="146" t="s">
        <v>447</v>
      </c>
      <c r="C23" s="147"/>
      <c r="D23" s="147"/>
      <c r="E23" s="147"/>
      <c r="F23" s="147"/>
    </row>
    <row r="24" spans="1:6" ht="15.75" x14ac:dyDescent="0.25">
      <c r="A24" s="151" t="s">
        <v>448</v>
      </c>
      <c r="B24" s="146" t="s">
        <v>449</v>
      </c>
      <c r="C24" s="147"/>
      <c r="D24" s="147"/>
      <c r="E24" s="147"/>
      <c r="F24" s="147"/>
    </row>
    <row r="25" spans="1:6" ht="15.75" x14ac:dyDescent="0.25">
      <c r="A25" s="146" t="s">
        <v>450</v>
      </c>
      <c r="B25" s="146" t="s">
        <v>451</v>
      </c>
      <c r="C25" s="147"/>
      <c r="D25" s="147"/>
      <c r="E25" s="147"/>
      <c r="F25" s="147"/>
    </row>
    <row r="26" spans="1:6" ht="15.75" x14ac:dyDescent="0.25">
      <c r="A26" s="146" t="s">
        <v>452</v>
      </c>
      <c r="B26" s="146" t="s">
        <v>453</v>
      </c>
      <c r="C26" s="147"/>
      <c r="D26" s="147"/>
      <c r="E26" s="147"/>
      <c r="F26" s="147"/>
    </row>
    <row r="27" spans="1:6" ht="15.75" x14ac:dyDescent="0.25">
      <c r="A27" s="146" t="s">
        <v>454</v>
      </c>
      <c r="B27" s="146" t="s">
        <v>455</v>
      </c>
      <c r="C27" s="147"/>
      <c r="D27" s="147"/>
      <c r="E27" s="147"/>
      <c r="F27" s="147"/>
    </row>
    <row r="28" spans="1:6" ht="15.75" x14ac:dyDescent="0.25">
      <c r="A28" s="146" t="s">
        <v>456</v>
      </c>
      <c r="B28" s="146" t="s">
        <v>457</v>
      </c>
      <c r="C28" s="147"/>
      <c r="D28" s="147"/>
      <c r="E28" s="147"/>
      <c r="F28" s="147"/>
    </row>
    <row r="29" spans="1:6" ht="15.75" x14ac:dyDescent="0.25">
      <c r="A29" s="146" t="s">
        <v>458</v>
      </c>
      <c r="B29" s="146" t="s">
        <v>459</v>
      </c>
      <c r="C29" s="147"/>
      <c r="D29" s="147"/>
      <c r="E29" s="147"/>
      <c r="F29" s="147"/>
    </row>
    <row r="30" spans="1:6" ht="15.75" x14ac:dyDescent="0.25">
      <c r="A30" s="146" t="s">
        <v>460</v>
      </c>
      <c r="B30" s="146" t="s">
        <v>461</v>
      </c>
      <c r="C30" s="147"/>
      <c r="D30" s="147"/>
      <c r="E30" s="147"/>
      <c r="F30" s="147"/>
    </row>
    <row r="31" spans="1:6" ht="15.75" x14ac:dyDescent="0.25">
      <c r="A31" s="146" t="s">
        <v>462</v>
      </c>
      <c r="B31" s="146" t="s">
        <v>463</v>
      </c>
      <c r="C31" s="147"/>
      <c r="D31" s="147"/>
      <c r="E31" s="147"/>
      <c r="F31" s="147"/>
    </row>
    <row r="32" spans="1:6" ht="15.75" x14ac:dyDescent="0.25">
      <c r="A32" s="146" t="s">
        <v>464</v>
      </c>
      <c r="B32" s="146" t="s">
        <v>465</v>
      </c>
      <c r="C32" s="147"/>
      <c r="D32" s="147"/>
      <c r="E32" s="147"/>
      <c r="F32" s="147"/>
    </row>
    <row r="33" spans="1:6" ht="15.75" x14ac:dyDescent="0.25">
      <c r="A33" s="151" t="s">
        <v>466</v>
      </c>
      <c r="B33" s="146" t="s">
        <v>467</v>
      </c>
      <c r="C33" s="147"/>
      <c r="D33" s="147"/>
      <c r="E33" s="147"/>
      <c r="F33" s="147"/>
    </row>
    <row r="34" spans="1:6" ht="15.75" x14ac:dyDescent="0.25">
      <c r="A34" s="146" t="s">
        <v>468</v>
      </c>
      <c r="B34" s="146" t="s">
        <v>469</v>
      </c>
      <c r="C34" s="147"/>
      <c r="D34" s="147"/>
      <c r="E34" s="147"/>
      <c r="F34" s="147"/>
    </row>
    <row r="35" spans="1:6" ht="15.75" x14ac:dyDescent="0.25">
      <c r="A35" s="146" t="s">
        <v>470</v>
      </c>
      <c r="B35" s="146" t="s">
        <v>471</v>
      </c>
      <c r="C35" s="147"/>
      <c r="D35" s="147"/>
      <c r="E35" s="147"/>
      <c r="F35" s="147"/>
    </row>
    <row r="36" spans="1:6" ht="15.75" x14ac:dyDescent="0.25">
      <c r="A36" s="146" t="s">
        <v>472</v>
      </c>
      <c r="B36" s="146" t="s">
        <v>473</v>
      </c>
      <c r="C36" s="147"/>
      <c r="D36" s="147"/>
      <c r="E36" s="147"/>
      <c r="F36" s="147"/>
    </row>
    <row r="37" spans="1:6" ht="15.75" x14ac:dyDescent="0.25">
      <c r="A37" s="146" t="s">
        <v>474</v>
      </c>
      <c r="B37" s="146" t="s">
        <v>475</v>
      </c>
      <c r="C37" s="147"/>
      <c r="D37" s="147"/>
      <c r="E37" s="147"/>
      <c r="F37" s="147"/>
    </row>
    <row r="38" spans="1:6" ht="15.75" x14ac:dyDescent="0.25">
      <c r="A38" s="146" t="s">
        <v>476</v>
      </c>
      <c r="B38" s="146" t="s">
        <v>477</v>
      </c>
      <c r="C38" s="147"/>
      <c r="D38" s="147"/>
      <c r="E38" s="147"/>
      <c r="F38" s="147"/>
    </row>
    <row r="39" spans="1:6" ht="15.75" x14ac:dyDescent="0.25">
      <c r="A39" s="146" t="s">
        <v>478</v>
      </c>
      <c r="B39" s="146" t="s">
        <v>479</v>
      </c>
      <c r="C39" s="147"/>
      <c r="D39" s="147"/>
      <c r="E39" s="147"/>
      <c r="F39" s="147"/>
    </row>
    <row r="40" spans="1:6" ht="15.75" x14ac:dyDescent="0.25">
      <c r="A40" s="151" t="s">
        <v>480</v>
      </c>
      <c r="B40" s="146" t="s">
        <v>481</v>
      </c>
      <c r="C40" s="147"/>
      <c r="D40" s="147"/>
      <c r="E40" s="147"/>
      <c r="F40" s="147"/>
    </row>
    <row r="41" spans="1:6" ht="15.75" x14ac:dyDescent="0.25">
      <c r="A41" s="146" t="s">
        <v>482</v>
      </c>
      <c r="B41" s="146" t="s">
        <v>483</v>
      </c>
      <c r="C41" s="147"/>
      <c r="D41" s="147"/>
      <c r="E41" s="147"/>
      <c r="F41" s="147"/>
    </row>
    <row r="42" spans="1:6" ht="15.75" x14ac:dyDescent="0.25">
      <c r="A42" s="146" t="s">
        <v>484</v>
      </c>
      <c r="B42" s="146" t="s">
        <v>485</v>
      </c>
      <c r="C42" s="147"/>
      <c r="D42" s="147"/>
      <c r="E42" s="147"/>
      <c r="F42" s="147"/>
    </row>
    <row r="43" spans="1:6" ht="15.75" x14ac:dyDescent="0.25">
      <c r="A43" s="146" t="s">
        <v>486</v>
      </c>
      <c r="B43" s="146" t="s">
        <v>487</v>
      </c>
      <c r="C43" s="147"/>
      <c r="D43" s="147"/>
      <c r="E43" s="147"/>
      <c r="F43" s="147"/>
    </row>
    <row r="44" spans="1:6" ht="15.75" x14ac:dyDescent="0.25">
      <c r="A44" s="146" t="s">
        <v>488</v>
      </c>
      <c r="B44" s="146" t="s">
        <v>489</v>
      </c>
      <c r="C44" s="147"/>
      <c r="D44" s="147"/>
      <c r="E44" s="147"/>
      <c r="F44" s="147"/>
    </row>
    <row r="45" spans="1:6" ht="15.75" x14ac:dyDescent="0.25">
      <c r="A45" s="151" t="s">
        <v>490</v>
      </c>
      <c r="B45" s="146" t="s">
        <v>491</v>
      </c>
      <c r="C45" s="147"/>
      <c r="D45" s="147"/>
      <c r="E45" s="147"/>
      <c r="F45" s="147"/>
    </row>
    <row r="46" spans="1:6" ht="15.75" x14ac:dyDescent="0.25">
      <c r="A46" s="146" t="s">
        <v>492</v>
      </c>
      <c r="B46" s="146" t="s">
        <v>493</v>
      </c>
      <c r="C46" s="147"/>
      <c r="D46" s="147"/>
      <c r="E46" s="147"/>
      <c r="F46" s="147"/>
    </row>
    <row r="47" spans="1:6" ht="15.75" x14ac:dyDescent="0.25">
      <c r="A47" s="146" t="s">
        <v>484</v>
      </c>
      <c r="B47" s="146" t="s">
        <v>494</v>
      </c>
      <c r="C47" s="147"/>
      <c r="D47" s="147"/>
      <c r="E47" s="147"/>
      <c r="F47" s="147"/>
    </row>
    <row r="48" spans="1:6" ht="15.75" x14ac:dyDescent="0.25">
      <c r="A48" s="146" t="s">
        <v>495</v>
      </c>
      <c r="B48" s="146" t="s">
        <v>496</v>
      </c>
      <c r="C48" s="147"/>
      <c r="D48" s="147"/>
      <c r="E48" s="147"/>
      <c r="F48" s="147"/>
    </row>
    <row r="49" spans="1:6" ht="15.75" x14ac:dyDescent="0.25">
      <c r="A49" s="146" t="s">
        <v>497</v>
      </c>
      <c r="B49" s="146" t="s">
        <v>498</v>
      </c>
      <c r="C49" s="147"/>
      <c r="D49" s="147"/>
      <c r="E49" s="147"/>
      <c r="F49" s="147"/>
    </row>
    <row r="50" spans="1:6" ht="15.75" x14ac:dyDescent="0.25">
      <c r="A50" s="146" t="s">
        <v>499</v>
      </c>
      <c r="B50" s="146" t="s">
        <v>500</v>
      </c>
      <c r="C50" s="147"/>
      <c r="D50" s="147"/>
      <c r="E50" s="147"/>
      <c r="F50" s="147"/>
    </row>
    <row r="51" spans="1:6" ht="15.75" x14ac:dyDescent="0.25">
      <c r="A51" s="146" t="s">
        <v>486</v>
      </c>
      <c r="B51" s="146" t="s">
        <v>501</v>
      </c>
      <c r="C51" s="147"/>
      <c r="D51" s="147"/>
      <c r="E51" s="147"/>
      <c r="F51" s="147"/>
    </row>
    <row r="52" spans="1:6" ht="15.75" x14ac:dyDescent="0.25">
      <c r="A52" s="146" t="s">
        <v>502</v>
      </c>
      <c r="B52" s="146" t="s">
        <v>503</v>
      </c>
      <c r="C52" s="147"/>
      <c r="D52" s="147"/>
      <c r="E52" s="147"/>
      <c r="F52" s="147"/>
    </row>
    <row r="53" spans="1:6" ht="15.75" x14ac:dyDescent="0.25">
      <c r="A53" s="146" t="s">
        <v>488</v>
      </c>
      <c r="B53" s="146" t="s">
        <v>504</v>
      </c>
      <c r="C53" s="147"/>
      <c r="D53" s="147"/>
      <c r="E53" s="147"/>
      <c r="F53" s="147"/>
    </row>
    <row r="54" spans="1:6" ht="15.75" x14ac:dyDescent="0.25">
      <c r="A54" s="151" t="s">
        <v>505</v>
      </c>
      <c r="B54" s="146" t="s">
        <v>506</v>
      </c>
      <c r="C54" s="147"/>
      <c r="D54" s="147"/>
      <c r="E54" s="147"/>
      <c r="F54" s="147"/>
    </row>
    <row r="55" spans="1:6" ht="15.75" x14ac:dyDescent="0.25">
      <c r="A55" s="146" t="s">
        <v>507</v>
      </c>
      <c r="B55" s="146" t="s">
        <v>508</v>
      </c>
      <c r="C55" s="147"/>
      <c r="D55" s="147"/>
      <c r="E55" s="147"/>
      <c r="F55" s="147"/>
    </row>
    <row r="56" spans="1:6" ht="15.75" x14ac:dyDescent="0.25">
      <c r="A56" s="146" t="s">
        <v>509</v>
      </c>
      <c r="B56" s="146" t="s">
        <v>510</v>
      </c>
      <c r="C56" s="147"/>
      <c r="D56" s="147"/>
      <c r="E56" s="147"/>
      <c r="F56" s="147"/>
    </row>
    <row r="57" spans="1:6" ht="15.75" x14ac:dyDescent="0.25">
      <c r="A57" s="146" t="s">
        <v>511</v>
      </c>
      <c r="B57" s="146" t="s">
        <v>512</v>
      </c>
      <c r="C57" s="147"/>
      <c r="D57" s="147"/>
      <c r="E57" s="147"/>
      <c r="F57" s="147"/>
    </row>
    <row r="58" spans="1:6" ht="15.75" x14ac:dyDescent="0.25">
      <c r="A58" s="146" t="s">
        <v>513</v>
      </c>
      <c r="B58" s="146" t="s">
        <v>514</v>
      </c>
      <c r="C58" s="147"/>
      <c r="D58" s="147"/>
      <c r="E58" s="147"/>
      <c r="F58" s="147"/>
    </row>
    <row r="59" spans="1:6" ht="15.75" x14ac:dyDescent="0.25">
      <c r="A59" s="146" t="s">
        <v>515</v>
      </c>
      <c r="B59" s="146" t="s">
        <v>516</v>
      </c>
      <c r="C59" s="147"/>
      <c r="D59" s="147"/>
      <c r="E59" s="147"/>
      <c r="F59" s="147"/>
    </row>
    <row r="60" spans="1:6" ht="15.75" x14ac:dyDescent="0.25">
      <c r="A60" s="146" t="s">
        <v>517</v>
      </c>
      <c r="B60" s="146" t="s">
        <v>518</v>
      </c>
      <c r="C60" s="147"/>
      <c r="D60" s="147"/>
      <c r="E60" s="147"/>
      <c r="F60" s="147"/>
    </row>
    <row r="61" spans="1:6" ht="15.75" x14ac:dyDescent="0.25">
      <c r="A61" s="151" t="s">
        <v>519</v>
      </c>
      <c r="B61" s="146" t="s">
        <v>520</v>
      </c>
      <c r="C61" s="147"/>
      <c r="D61" s="147"/>
      <c r="E61" s="147"/>
      <c r="F61" s="147"/>
    </row>
    <row r="62" spans="1:6" ht="15.75" x14ac:dyDescent="0.25">
      <c r="A62" s="146" t="s">
        <v>521</v>
      </c>
      <c r="B62" s="146" t="s">
        <v>522</v>
      </c>
      <c r="C62" s="147"/>
      <c r="D62" s="147"/>
      <c r="E62" s="147"/>
      <c r="F62" s="147"/>
    </row>
    <row r="63" spans="1:6" ht="15.75" x14ac:dyDescent="0.25">
      <c r="A63" s="146" t="s">
        <v>523</v>
      </c>
      <c r="B63" s="146" t="s">
        <v>524</v>
      </c>
      <c r="C63" s="147"/>
      <c r="D63" s="147"/>
      <c r="E63" s="147"/>
      <c r="F63" s="147"/>
    </row>
    <row r="64" spans="1:6" ht="15.75" x14ac:dyDescent="0.25">
      <c r="A64" s="148" t="s">
        <v>525</v>
      </c>
      <c r="B64" s="149"/>
      <c r="C64" s="147"/>
      <c r="D64" s="147"/>
      <c r="E64" s="147"/>
      <c r="F64" s="147"/>
    </row>
    <row r="65" spans="1:6" ht="15.75" x14ac:dyDescent="0.25">
      <c r="A65" s="87"/>
      <c r="B65" s="87"/>
      <c r="C65" s="87"/>
      <c r="D65" s="87"/>
      <c r="E65" s="87"/>
      <c r="F65" s="87"/>
    </row>
    <row r="66" spans="1:6" ht="15.75" x14ac:dyDescent="0.25">
      <c r="A66" s="87"/>
      <c r="B66" s="87"/>
      <c r="C66" s="87"/>
      <c r="D66" s="87"/>
      <c r="E66" s="87"/>
      <c r="F66" s="87"/>
    </row>
    <row r="67" spans="1:6" ht="15.75" x14ac:dyDescent="0.25">
      <c r="A67" s="87"/>
      <c r="B67" s="87"/>
      <c r="C67" s="87"/>
      <c r="D67" s="87"/>
      <c r="E67" s="87"/>
      <c r="F67" s="87"/>
    </row>
  </sheetData>
  <mergeCells count="2">
    <mergeCell ref="A2:F2"/>
    <mergeCell ref="A1:F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árok3">
    <tabColor indexed="60"/>
    <pageSetUpPr fitToPage="1"/>
  </sheetPr>
  <dimension ref="A1:K92"/>
  <sheetViews>
    <sheetView zoomScale="110" zoomScaleNormal="110" workbookViewId="0">
      <pane xSplit="1" ySplit="2" topLeftCell="B87" activePane="bottomRight" state="frozen"/>
      <selection pane="topRight" activeCell="B1" sqref="B1"/>
      <selection pane="bottomLeft" activeCell="A3" sqref="A3"/>
      <selection pane="bottomRight" activeCell="C68" sqref="C68"/>
    </sheetView>
  </sheetViews>
  <sheetFormatPr defaultRowHeight="15.75" x14ac:dyDescent="0.2"/>
  <cols>
    <col min="1" max="1" width="19.5703125" style="36" customWidth="1"/>
    <col min="2" max="2" width="113" style="11" customWidth="1"/>
    <col min="3" max="3" width="14.5703125" style="386" customWidth="1"/>
  </cols>
  <sheetData>
    <row r="1" spans="1:3" ht="19.5" thickBot="1" x14ac:dyDescent="0.3">
      <c r="A1" s="676" t="s">
        <v>1058</v>
      </c>
      <c r="B1" s="677"/>
      <c r="C1" s="385"/>
    </row>
    <row r="2" spans="1:3" x14ac:dyDescent="0.2">
      <c r="A2" s="159" t="s">
        <v>224</v>
      </c>
      <c r="B2" s="159" t="s">
        <v>294</v>
      </c>
    </row>
    <row r="3" spans="1:3" ht="144.75" customHeight="1" x14ac:dyDescent="0.2">
      <c r="A3" s="305" t="s">
        <v>225</v>
      </c>
      <c r="B3" s="161" t="s">
        <v>316</v>
      </c>
    </row>
    <row r="4" spans="1:3" ht="56.25" customHeight="1" x14ac:dyDescent="0.2">
      <c r="A4" s="305" t="s">
        <v>226</v>
      </c>
      <c r="B4" s="305" t="s">
        <v>76</v>
      </c>
    </row>
    <row r="5" spans="1:3" ht="47.25" x14ac:dyDescent="0.2">
      <c r="A5" s="305" t="s">
        <v>39</v>
      </c>
      <c r="B5" s="161" t="s">
        <v>1059</v>
      </c>
    </row>
    <row r="6" spans="1:3" ht="302.25" customHeight="1" x14ac:dyDescent="0.2">
      <c r="A6" s="305" t="s">
        <v>40</v>
      </c>
      <c r="B6" s="305" t="s">
        <v>749</v>
      </c>
    </row>
    <row r="7" spans="1:3" ht="38.25" customHeight="1" x14ac:dyDescent="0.2">
      <c r="A7" s="305" t="s">
        <v>41</v>
      </c>
      <c r="B7" s="161" t="s">
        <v>883</v>
      </c>
    </row>
    <row r="8" spans="1:3" ht="54" customHeight="1" x14ac:dyDescent="0.2">
      <c r="A8" s="160" t="s">
        <v>223</v>
      </c>
      <c r="B8" s="160" t="s">
        <v>716</v>
      </c>
    </row>
    <row r="9" spans="1:3" ht="21" customHeight="1" x14ac:dyDescent="0.2">
      <c r="A9" s="161" t="s">
        <v>702</v>
      </c>
      <c r="B9" s="161" t="s">
        <v>963</v>
      </c>
    </row>
    <row r="10" spans="1:3" ht="31.5" x14ac:dyDescent="0.2">
      <c r="A10" s="165" t="s">
        <v>99</v>
      </c>
      <c r="B10" s="162" t="s">
        <v>703</v>
      </c>
    </row>
    <row r="11" spans="1:3" ht="66" customHeight="1" x14ac:dyDescent="0.2">
      <c r="A11" s="160" t="s">
        <v>217</v>
      </c>
      <c r="B11" s="160" t="s">
        <v>695</v>
      </c>
    </row>
    <row r="12" spans="1:3" ht="63" x14ac:dyDescent="0.2">
      <c r="A12" s="163" t="s">
        <v>218</v>
      </c>
      <c r="B12" s="163" t="s">
        <v>940</v>
      </c>
      <c r="C12" s="396"/>
    </row>
    <row r="13" spans="1:3" ht="36" customHeight="1" x14ac:dyDescent="0.2">
      <c r="A13" s="164" t="s">
        <v>219</v>
      </c>
      <c r="B13" s="164" t="s">
        <v>932</v>
      </c>
    </row>
    <row r="14" spans="1:3" ht="66.75" customHeight="1" x14ac:dyDescent="0.2">
      <c r="A14" s="161" t="s">
        <v>220</v>
      </c>
      <c r="B14" s="187" t="s">
        <v>762</v>
      </c>
      <c r="C14" s="387"/>
    </row>
    <row r="15" spans="1:3" ht="84" customHeight="1" x14ac:dyDescent="0.2">
      <c r="A15" s="161" t="s">
        <v>221</v>
      </c>
      <c r="B15" s="187" t="s">
        <v>872</v>
      </c>
    </row>
    <row r="16" spans="1:3" ht="21.75" customHeight="1" x14ac:dyDescent="0.2">
      <c r="A16" s="161" t="s">
        <v>35</v>
      </c>
      <c r="B16" s="161" t="s">
        <v>696</v>
      </c>
    </row>
    <row r="17" spans="1:3" ht="52.5" customHeight="1" x14ac:dyDescent="0.2">
      <c r="A17" s="160" t="s">
        <v>27</v>
      </c>
      <c r="B17" s="160" t="s">
        <v>1060</v>
      </c>
    </row>
    <row r="18" spans="1:3" ht="64.5" customHeight="1" x14ac:dyDescent="0.2">
      <c r="A18" s="305" t="s">
        <v>215</v>
      </c>
      <c r="B18" s="305" t="s">
        <v>1061</v>
      </c>
    </row>
    <row r="19" spans="1:3" ht="33" customHeight="1" x14ac:dyDescent="0.2">
      <c r="A19" s="242" t="s">
        <v>298</v>
      </c>
      <c r="B19" s="242" t="s">
        <v>251</v>
      </c>
    </row>
    <row r="20" spans="1:3" ht="17.25" customHeight="1" x14ac:dyDescent="0.2">
      <c r="A20" s="305" t="s">
        <v>852</v>
      </c>
      <c r="B20" s="305" t="s">
        <v>854</v>
      </c>
    </row>
    <row r="21" spans="1:3" ht="31.5" x14ac:dyDescent="0.2">
      <c r="A21" s="305" t="s">
        <v>840</v>
      </c>
      <c r="B21" s="305" t="s">
        <v>853</v>
      </c>
    </row>
    <row r="22" spans="1:3" ht="18" customHeight="1" x14ac:dyDescent="0.2">
      <c r="A22" s="305" t="s">
        <v>719</v>
      </c>
      <c r="B22" s="305" t="s">
        <v>855</v>
      </c>
    </row>
    <row r="23" spans="1:3" ht="20.25" customHeight="1" x14ac:dyDescent="0.2">
      <c r="A23" s="305" t="s">
        <v>841</v>
      </c>
      <c r="B23" s="305" t="s">
        <v>720</v>
      </c>
    </row>
    <row r="24" spans="1:3" ht="36" customHeight="1" x14ac:dyDescent="0.2">
      <c r="A24" s="305" t="s">
        <v>905</v>
      </c>
      <c r="B24" s="305" t="s">
        <v>933</v>
      </c>
    </row>
    <row r="25" spans="1:3" ht="21" customHeight="1" x14ac:dyDescent="0.2">
      <c r="A25" s="305" t="s">
        <v>858</v>
      </c>
      <c r="B25" s="305" t="s">
        <v>1062</v>
      </c>
    </row>
    <row r="26" spans="1:3" ht="36" customHeight="1" x14ac:dyDescent="0.2">
      <c r="A26" s="305" t="s">
        <v>859</v>
      </c>
      <c r="B26" s="305" t="s">
        <v>860</v>
      </c>
    </row>
    <row r="27" spans="1:3" ht="55.5" customHeight="1" x14ac:dyDescent="0.2">
      <c r="A27" s="160" t="s">
        <v>19</v>
      </c>
      <c r="B27" s="160" t="s">
        <v>1063</v>
      </c>
    </row>
    <row r="28" spans="1:3" ht="73.5" customHeight="1" x14ac:dyDescent="0.2">
      <c r="A28" s="305" t="s">
        <v>216</v>
      </c>
      <c r="B28" s="305" t="s">
        <v>1064</v>
      </c>
    </row>
    <row r="29" spans="1:3" ht="35.25" customHeight="1" x14ac:dyDescent="0.2">
      <c r="A29" s="160" t="s">
        <v>156</v>
      </c>
      <c r="B29" s="160" t="s">
        <v>536</v>
      </c>
    </row>
    <row r="30" spans="1:3" s="115" customFormat="1" ht="213.6" customHeight="1" x14ac:dyDescent="0.2">
      <c r="A30" s="305" t="s">
        <v>344</v>
      </c>
      <c r="B30" s="161" t="s">
        <v>750</v>
      </c>
      <c r="C30" s="389"/>
    </row>
    <row r="31" spans="1:3" ht="31.5" x14ac:dyDescent="0.2">
      <c r="A31" s="164" t="s">
        <v>252</v>
      </c>
      <c r="B31" s="206" t="s">
        <v>873</v>
      </c>
    </row>
    <row r="32" spans="1:3" ht="78.75" x14ac:dyDescent="0.2">
      <c r="A32" s="161" t="s">
        <v>253</v>
      </c>
      <c r="B32" s="161" t="s">
        <v>200</v>
      </c>
      <c r="C32" s="388"/>
    </row>
    <row r="33" spans="1:3" ht="31.5" x14ac:dyDescent="0.2">
      <c r="A33" s="164" t="s">
        <v>254</v>
      </c>
      <c r="B33" s="164" t="s">
        <v>149</v>
      </c>
    </row>
    <row r="34" spans="1:3" ht="18" customHeight="1" x14ac:dyDescent="0.2">
      <c r="A34" s="164" t="s">
        <v>255</v>
      </c>
      <c r="B34" s="164" t="s">
        <v>150</v>
      </c>
    </row>
    <row r="35" spans="1:3" ht="18" customHeight="1" x14ac:dyDescent="0.2">
      <c r="A35" s="164" t="s">
        <v>256</v>
      </c>
      <c r="B35" s="164" t="s">
        <v>172</v>
      </c>
    </row>
    <row r="36" spans="1:3" ht="34.5" customHeight="1" x14ac:dyDescent="0.2">
      <c r="A36" s="164" t="s">
        <v>257</v>
      </c>
      <c r="B36" s="164" t="s">
        <v>934</v>
      </c>
    </row>
    <row r="37" spans="1:3" ht="78.75" x14ac:dyDescent="0.2">
      <c r="A37" s="164" t="s">
        <v>312</v>
      </c>
      <c r="B37" s="164" t="s">
        <v>1168</v>
      </c>
    </row>
    <row r="38" spans="1:3" ht="36.75" customHeight="1" x14ac:dyDescent="0.2">
      <c r="A38" s="164" t="s">
        <v>151</v>
      </c>
      <c r="B38" s="164" t="s">
        <v>1169</v>
      </c>
    </row>
    <row r="39" spans="1:3" ht="45" customHeight="1" x14ac:dyDescent="0.2">
      <c r="A39" s="164" t="s">
        <v>152</v>
      </c>
      <c r="B39" s="164" t="s">
        <v>1170</v>
      </c>
    </row>
    <row r="40" spans="1:3" ht="62.25" customHeight="1" x14ac:dyDescent="0.2">
      <c r="A40" s="164" t="s">
        <v>153</v>
      </c>
      <c r="B40" s="161" t="s">
        <v>906</v>
      </c>
      <c r="C40" s="388"/>
    </row>
    <row r="41" spans="1:3" ht="31.5" x14ac:dyDescent="0.2">
      <c r="A41" s="164" t="s">
        <v>154</v>
      </c>
      <c r="B41" s="164" t="s">
        <v>697</v>
      </c>
    </row>
    <row r="42" spans="1:3" ht="20.25" customHeight="1" x14ac:dyDescent="0.2">
      <c r="A42" s="161" t="s">
        <v>155</v>
      </c>
      <c r="B42" s="161" t="s">
        <v>72</v>
      </c>
    </row>
    <row r="43" spans="1:3" ht="30" customHeight="1" x14ac:dyDescent="0.2">
      <c r="A43" s="320" t="s">
        <v>869</v>
      </c>
      <c r="B43" s="320" t="s">
        <v>861</v>
      </c>
    </row>
    <row r="44" spans="1:3" ht="33.75" customHeight="1" x14ac:dyDescent="0.2">
      <c r="A44" s="160" t="s">
        <v>20</v>
      </c>
      <c r="B44" s="160" t="s">
        <v>983</v>
      </c>
    </row>
    <row r="45" spans="1:3" ht="33.75" customHeight="1" x14ac:dyDescent="0.2">
      <c r="A45" s="160" t="s">
        <v>258</v>
      </c>
      <c r="B45" s="160" t="s">
        <v>266</v>
      </c>
    </row>
    <row r="46" spans="1:3" ht="31.5" x14ac:dyDescent="0.2">
      <c r="A46" s="187" t="s">
        <v>815</v>
      </c>
      <c r="B46" s="187" t="s">
        <v>884</v>
      </c>
    </row>
    <row r="47" spans="1:3" ht="33" customHeight="1" x14ac:dyDescent="0.2">
      <c r="A47" s="161" t="s">
        <v>173</v>
      </c>
      <c r="B47" s="161" t="s">
        <v>698</v>
      </c>
    </row>
    <row r="48" spans="1:3" ht="63" x14ac:dyDescent="0.2">
      <c r="A48" s="160" t="s">
        <v>21</v>
      </c>
      <c r="B48" s="160" t="s">
        <v>751</v>
      </c>
    </row>
    <row r="49" spans="1:3" x14ac:dyDescent="0.2">
      <c r="A49" s="164" t="s">
        <v>402</v>
      </c>
      <c r="B49" s="206" t="s">
        <v>761</v>
      </c>
    </row>
    <row r="50" spans="1:3" ht="31.5" x14ac:dyDescent="0.2">
      <c r="A50" s="161" t="s">
        <v>74</v>
      </c>
      <c r="B50" s="161" t="s">
        <v>174</v>
      </c>
    </row>
    <row r="51" spans="1:3" ht="18.600000000000001" customHeight="1" x14ac:dyDescent="0.2">
      <c r="A51" s="164" t="s">
        <v>708</v>
      </c>
      <c r="B51" s="164" t="s">
        <v>874</v>
      </c>
    </row>
    <row r="52" spans="1:3" ht="50.25" customHeight="1" x14ac:dyDescent="0.2">
      <c r="A52" s="160" t="s">
        <v>297</v>
      </c>
      <c r="B52" s="160" t="s">
        <v>752</v>
      </c>
    </row>
    <row r="53" spans="1:3" s="115" customFormat="1" ht="31.5" x14ac:dyDescent="0.2">
      <c r="A53" s="160" t="s">
        <v>197</v>
      </c>
      <c r="B53" s="160" t="s">
        <v>753</v>
      </c>
      <c r="C53" s="389"/>
    </row>
    <row r="54" spans="1:3" s="115" customFormat="1" x14ac:dyDescent="0.2">
      <c r="A54" s="242" t="s">
        <v>368</v>
      </c>
      <c r="B54" s="242" t="s">
        <v>1065</v>
      </c>
      <c r="C54" s="389"/>
    </row>
    <row r="55" spans="1:3" s="115" customFormat="1" ht="31.5" x14ac:dyDescent="0.2">
      <c r="A55" s="187" t="s">
        <v>267</v>
      </c>
      <c r="B55" s="187" t="s">
        <v>175</v>
      </c>
      <c r="C55" s="389"/>
    </row>
    <row r="56" spans="1:3" s="115" customFormat="1" ht="31.5" x14ac:dyDescent="0.2">
      <c r="A56" s="206" t="s">
        <v>398</v>
      </c>
      <c r="B56" s="206" t="s">
        <v>935</v>
      </c>
      <c r="C56" s="389"/>
    </row>
    <row r="57" spans="1:3" s="115" customFormat="1" ht="34.5" x14ac:dyDescent="0.2">
      <c r="A57" s="206" t="s">
        <v>760</v>
      </c>
      <c r="B57" s="207" t="s">
        <v>937</v>
      </c>
      <c r="C57" s="389"/>
    </row>
    <row r="58" spans="1:3" s="115" customFormat="1" ht="22.5" customHeight="1" x14ac:dyDescent="0.2">
      <c r="A58" s="206" t="s">
        <v>768</v>
      </c>
      <c r="B58" s="207" t="s">
        <v>936</v>
      </c>
      <c r="C58" s="389"/>
    </row>
    <row r="59" spans="1:3" ht="47.25" x14ac:dyDescent="0.2">
      <c r="A59" s="160" t="s">
        <v>22</v>
      </c>
      <c r="B59" s="160" t="s">
        <v>187</v>
      </c>
    </row>
    <row r="60" spans="1:3" ht="31.5" x14ac:dyDescent="0.2">
      <c r="A60" s="161" t="s">
        <v>1171</v>
      </c>
      <c r="B60" s="161" t="s">
        <v>135</v>
      </c>
    </row>
    <row r="61" spans="1:3" ht="47.25" x14ac:dyDescent="0.2">
      <c r="A61" s="206" t="s">
        <v>730</v>
      </c>
      <c r="B61" s="206" t="s">
        <v>1066</v>
      </c>
    </row>
    <row r="62" spans="1:3" ht="47.25" x14ac:dyDescent="0.2">
      <c r="A62" s="206" t="s">
        <v>731</v>
      </c>
      <c r="B62" s="164" t="s">
        <v>1075</v>
      </c>
      <c r="C62" s="395"/>
    </row>
    <row r="63" spans="1:3" ht="47.25" x14ac:dyDescent="0.2">
      <c r="A63" s="187" t="s">
        <v>134</v>
      </c>
      <c r="B63" s="187" t="s">
        <v>1077</v>
      </c>
    </row>
    <row r="64" spans="1:3" ht="63.75" customHeight="1" x14ac:dyDescent="0.2">
      <c r="A64" s="206" t="s">
        <v>732</v>
      </c>
      <c r="B64" s="161" t="s">
        <v>1076</v>
      </c>
    </row>
    <row r="65" spans="1:11" s="119" customFormat="1" ht="31.5" x14ac:dyDescent="0.2">
      <c r="A65" s="160" t="s">
        <v>23</v>
      </c>
      <c r="B65" s="160" t="s">
        <v>1067</v>
      </c>
      <c r="C65" s="390"/>
    </row>
    <row r="66" spans="1:11" s="115" customFormat="1" ht="31.5" x14ac:dyDescent="0.2">
      <c r="A66" s="161" t="s">
        <v>198</v>
      </c>
      <c r="B66" s="161" t="s">
        <v>199</v>
      </c>
      <c r="C66" s="389"/>
    </row>
    <row r="67" spans="1:11" ht="31.5" x14ac:dyDescent="0.2">
      <c r="A67" s="161" t="s">
        <v>907</v>
      </c>
      <c r="B67" s="161" t="s">
        <v>1068</v>
      </c>
      <c r="C67" s="391"/>
    </row>
    <row r="68" spans="1:11" x14ac:dyDescent="0.2">
      <c r="A68" s="161" t="s">
        <v>1031</v>
      </c>
      <c r="B68" s="161" t="s">
        <v>1033</v>
      </c>
      <c r="C68" s="391"/>
    </row>
    <row r="69" spans="1:11" ht="34.5" customHeight="1" x14ac:dyDescent="0.2">
      <c r="A69" s="160" t="s">
        <v>345</v>
      </c>
      <c r="B69" s="160" t="s">
        <v>1069</v>
      </c>
      <c r="C69" s="391"/>
      <c r="K69" s="354"/>
    </row>
    <row r="70" spans="1:11" ht="34.5" customHeight="1" x14ac:dyDescent="0.2">
      <c r="A70" s="187" t="s">
        <v>330</v>
      </c>
      <c r="B70" s="187" t="s">
        <v>885</v>
      </c>
      <c r="C70" s="391"/>
    </row>
    <row r="71" spans="1:11" ht="21" customHeight="1" x14ac:dyDescent="0.2">
      <c r="A71" s="161" t="s">
        <v>346</v>
      </c>
      <c r="B71" s="161" t="s">
        <v>862</v>
      </c>
      <c r="C71" s="391"/>
    </row>
    <row r="72" spans="1:11" ht="53.25" customHeight="1" x14ac:dyDescent="0.2">
      <c r="A72" s="164" t="s">
        <v>36</v>
      </c>
      <c r="B72" s="164" t="s">
        <v>212</v>
      </c>
    </row>
    <row r="73" spans="1:11" ht="36" customHeight="1" x14ac:dyDescent="0.2">
      <c r="A73" s="161" t="s">
        <v>71</v>
      </c>
      <c r="B73" s="161" t="s">
        <v>1070</v>
      </c>
    </row>
    <row r="74" spans="1:11" ht="33.75" customHeight="1" x14ac:dyDescent="0.2">
      <c r="A74" s="200" t="s">
        <v>700</v>
      </c>
      <c r="B74" s="206" t="s">
        <v>886</v>
      </c>
    </row>
    <row r="75" spans="1:11" ht="84.75" customHeight="1" x14ac:dyDescent="0.2">
      <c r="A75" s="160" t="s">
        <v>157</v>
      </c>
      <c r="B75" s="160" t="s">
        <v>1071</v>
      </c>
    </row>
    <row r="76" spans="1:11" ht="18" customHeight="1" x14ac:dyDescent="0.2">
      <c r="A76" s="161" t="s">
        <v>78</v>
      </c>
      <c r="B76" s="161" t="s">
        <v>887</v>
      </c>
    </row>
    <row r="77" spans="1:11" ht="19.5" customHeight="1" x14ac:dyDescent="0.2">
      <c r="A77" s="164" t="s">
        <v>313</v>
      </c>
      <c r="B77" s="164" t="s">
        <v>42</v>
      </c>
    </row>
    <row r="78" spans="1:11" ht="21" customHeight="1" x14ac:dyDescent="0.2">
      <c r="A78" s="164" t="s">
        <v>77</v>
      </c>
      <c r="B78" s="164" t="s">
        <v>314</v>
      </c>
    </row>
    <row r="79" spans="1:11" ht="25.5" customHeight="1" x14ac:dyDescent="0.2">
      <c r="A79" s="164" t="s">
        <v>315</v>
      </c>
      <c r="B79" s="164" t="s">
        <v>331</v>
      </c>
    </row>
    <row r="80" spans="1:11" ht="35.25" customHeight="1" x14ac:dyDescent="0.2">
      <c r="A80" s="164" t="s">
        <v>51</v>
      </c>
      <c r="B80" s="164" t="s">
        <v>52</v>
      </c>
    </row>
    <row r="81" spans="1:6" ht="35.25" customHeight="1" x14ac:dyDescent="0.2">
      <c r="A81" s="164" t="s">
        <v>53</v>
      </c>
      <c r="B81" s="164" t="s">
        <v>54</v>
      </c>
    </row>
    <row r="82" spans="1:6" ht="47.25" x14ac:dyDescent="0.2">
      <c r="A82" s="161" t="s">
        <v>55</v>
      </c>
      <c r="B82" s="161" t="s">
        <v>1172</v>
      </c>
      <c r="C82" s="393"/>
      <c r="F82" s="354"/>
    </row>
    <row r="83" spans="1:6" ht="31.5" x14ac:dyDescent="0.2">
      <c r="A83" s="161" t="s">
        <v>48</v>
      </c>
      <c r="B83" s="161" t="s">
        <v>1072</v>
      </c>
    </row>
    <row r="84" spans="1:6" ht="61.5" customHeight="1" x14ac:dyDescent="0.2">
      <c r="A84" s="160" t="s">
        <v>159</v>
      </c>
      <c r="B84" s="160" t="s">
        <v>1073</v>
      </c>
    </row>
    <row r="85" spans="1:6" s="106" customFormat="1" ht="49.5" customHeight="1" x14ac:dyDescent="0.2">
      <c r="A85" s="164" t="s">
        <v>863</v>
      </c>
      <c r="B85" s="164" t="s">
        <v>1074</v>
      </c>
      <c r="C85" s="392"/>
    </row>
    <row r="86" spans="1:6" ht="130.5" customHeight="1" x14ac:dyDescent="0.2">
      <c r="A86" s="160" t="s">
        <v>347</v>
      </c>
      <c r="B86" s="160" t="s">
        <v>1173</v>
      </c>
    </row>
    <row r="87" spans="1:6" ht="49.5" customHeight="1" x14ac:dyDescent="0.2">
      <c r="A87" s="160" t="s">
        <v>259</v>
      </c>
      <c r="B87" s="160" t="s">
        <v>964</v>
      </c>
    </row>
    <row r="88" spans="1:6" ht="37.5" customHeight="1" x14ac:dyDescent="0.2">
      <c r="A88" s="320" t="s">
        <v>816</v>
      </c>
      <c r="B88" s="320" t="s">
        <v>888</v>
      </c>
    </row>
    <row r="89" spans="1:6" ht="31.5" x14ac:dyDescent="0.2">
      <c r="A89" s="160" t="s">
        <v>37</v>
      </c>
      <c r="B89" s="160" t="s">
        <v>813</v>
      </c>
    </row>
    <row r="90" spans="1:6" ht="66.75" customHeight="1" x14ac:dyDescent="0.2">
      <c r="A90" s="160" t="s">
        <v>284</v>
      </c>
      <c r="B90" s="160" t="s">
        <v>769</v>
      </c>
    </row>
    <row r="91" spans="1:6" ht="31.5" x14ac:dyDescent="0.2">
      <c r="A91" s="160" t="s">
        <v>532</v>
      </c>
      <c r="B91" s="160" t="s">
        <v>723</v>
      </c>
    </row>
    <row r="92" spans="1:6" ht="31.5" x14ac:dyDescent="0.2">
      <c r="A92" s="160" t="s">
        <v>533</v>
      </c>
      <c r="B92" s="160" t="s">
        <v>889</v>
      </c>
      <c r="C92" s="388"/>
    </row>
  </sheetData>
  <mergeCells count="1">
    <mergeCell ref="A1:B1"/>
  </mergeCells>
  <phoneticPr fontId="7" type="noConversion"/>
  <pageMargins left="0.55118110236220474" right="0.23622047244094491" top="0.51181102362204722" bottom="0.51181102362204722" header="0.31496062992125984" footer="0.23622047244094491"/>
  <pageSetup paperSize="9" scale="73" fitToHeight="5" orientation="portrait" r:id="rId1"/>
  <headerFooter alignWithMargins="0">
    <oddFooter>&amp;C&amp;P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árok4">
    <tabColor indexed="51"/>
  </sheetPr>
  <dimension ref="A1:H57"/>
  <sheetViews>
    <sheetView zoomScale="90" zoomScaleNormal="90" workbookViewId="0">
      <pane xSplit="1" ySplit="2" topLeftCell="B6" activePane="bottomRight" state="frozen"/>
      <selection pane="topRight" activeCell="B1" sqref="B1"/>
      <selection pane="bottomLeft" activeCell="A3" sqref="A3"/>
      <selection pane="bottomRight" activeCell="D8" sqref="D8"/>
    </sheetView>
  </sheetViews>
  <sheetFormatPr defaultRowHeight="15.75" x14ac:dyDescent="0.2"/>
  <cols>
    <col min="1" max="1" width="11.85546875" style="106" customWidth="1"/>
    <col min="2" max="2" width="44.7109375" style="109" customWidth="1"/>
    <col min="3" max="3" width="163.140625" style="107" customWidth="1"/>
    <col min="4" max="4" width="42.140625" style="106" customWidth="1"/>
    <col min="5" max="5" width="13.5703125" style="106" customWidth="1"/>
    <col min="6" max="16384" width="9.140625" style="106"/>
  </cols>
  <sheetData>
    <row r="1" spans="1:8" ht="42" customHeight="1" thickBot="1" x14ac:dyDescent="0.25">
      <c r="A1" s="676" t="s">
        <v>1147</v>
      </c>
      <c r="B1" s="678"/>
      <c r="C1" s="677"/>
    </row>
    <row r="2" spans="1:8" s="121" customFormat="1" ht="47.25" x14ac:dyDescent="0.2">
      <c r="A2" s="120" t="s">
        <v>224</v>
      </c>
      <c r="B2" s="340" t="s">
        <v>49</v>
      </c>
      <c r="C2" s="159" t="s">
        <v>50</v>
      </c>
    </row>
    <row r="3" spans="1:8" ht="38.25" customHeight="1" x14ac:dyDescent="0.2">
      <c r="A3" s="138" t="s">
        <v>223</v>
      </c>
      <c r="B3" s="341" t="s">
        <v>1082</v>
      </c>
      <c r="C3" s="161" t="s">
        <v>1078</v>
      </c>
      <c r="D3" s="121"/>
    </row>
    <row r="4" spans="1:8" s="116" customFormat="1" ht="106.5" customHeight="1" x14ac:dyDescent="0.2">
      <c r="A4" s="138" t="s">
        <v>217</v>
      </c>
      <c r="B4" s="341" t="s">
        <v>727</v>
      </c>
      <c r="C4" s="161" t="s">
        <v>941</v>
      </c>
      <c r="D4" s="121"/>
      <c r="E4" s="394"/>
    </row>
    <row r="5" spans="1:8" s="116" customFormat="1" ht="46.5" customHeight="1" x14ac:dyDescent="0.2">
      <c r="A5" s="138" t="s">
        <v>69</v>
      </c>
      <c r="B5" s="341" t="s">
        <v>733</v>
      </c>
      <c r="C5" s="344" t="s">
        <v>1079</v>
      </c>
      <c r="D5" s="121"/>
    </row>
    <row r="6" spans="1:8" ht="71.25" customHeight="1" x14ac:dyDescent="0.2">
      <c r="A6" s="138" t="s">
        <v>27</v>
      </c>
      <c r="B6" s="342" t="s">
        <v>1193</v>
      </c>
      <c r="C6" s="161" t="s">
        <v>1194</v>
      </c>
      <c r="D6" s="511" t="s">
        <v>1201</v>
      </c>
    </row>
    <row r="7" spans="1:8" ht="78.75" x14ac:dyDescent="0.2">
      <c r="A7" s="138" t="s">
        <v>298</v>
      </c>
      <c r="B7" s="341" t="s">
        <v>1195</v>
      </c>
      <c r="C7" s="187" t="s">
        <v>1196</v>
      </c>
      <c r="D7" s="511" t="s">
        <v>1201</v>
      </c>
      <c r="E7" s="384"/>
    </row>
    <row r="8" spans="1:8" ht="106.5" customHeight="1" x14ac:dyDescent="0.2">
      <c r="A8" s="138" t="s">
        <v>19</v>
      </c>
      <c r="B8" s="342" t="s">
        <v>968</v>
      </c>
      <c r="C8" s="161" t="s">
        <v>1174</v>
      </c>
      <c r="D8" s="121"/>
    </row>
    <row r="9" spans="1:8" ht="33.75" customHeight="1" x14ac:dyDescent="0.2">
      <c r="A9" s="138" t="s">
        <v>216</v>
      </c>
      <c r="B9" s="341" t="s">
        <v>241</v>
      </c>
      <c r="C9" s="161" t="s">
        <v>242</v>
      </c>
      <c r="D9" s="121"/>
    </row>
    <row r="10" spans="1:8" ht="42" customHeight="1" x14ac:dyDescent="0.2">
      <c r="A10" s="138" t="s">
        <v>1004</v>
      </c>
      <c r="B10" s="341" t="s">
        <v>928</v>
      </c>
      <c r="C10" s="161" t="s">
        <v>929</v>
      </c>
      <c r="D10" s="121"/>
      <c r="E10" s="384"/>
      <c r="F10" s="384"/>
      <c r="G10" s="384"/>
      <c r="H10" s="384"/>
    </row>
    <row r="11" spans="1:8" ht="75" customHeight="1" x14ac:dyDescent="0.2">
      <c r="A11" s="138" t="s">
        <v>156</v>
      </c>
      <c r="B11" s="341" t="s">
        <v>1177</v>
      </c>
      <c r="C11" s="161" t="s">
        <v>1080</v>
      </c>
      <c r="D11" s="121"/>
      <c r="E11" s="384"/>
    </row>
    <row r="12" spans="1:8" ht="31.5" x14ac:dyDescent="0.2">
      <c r="A12" s="138" t="s">
        <v>20</v>
      </c>
      <c r="B12" s="341" t="s">
        <v>1083</v>
      </c>
      <c r="C12" s="161" t="s">
        <v>1176</v>
      </c>
      <c r="D12" s="121"/>
      <c r="E12" s="384"/>
    </row>
    <row r="13" spans="1:8" ht="47.25" x14ac:dyDescent="0.2">
      <c r="A13" s="138" t="s">
        <v>173</v>
      </c>
      <c r="B13" s="341" t="s">
        <v>1084</v>
      </c>
      <c r="C13" s="161" t="s">
        <v>1081</v>
      </c>
      <c r="D13" s="121"/>
      <c r="E13" s="384"/>
    </row>
    <row r="14" spans="1:8" ht="75.75" customHeight="1" x14ac:dyDescent="0.2">
      <c r="A14" s="138" t="s">
        <v>258</v>
      </c>
      <c r="B14" s="341" t="s">
        <v>1085</v>
      </c>
      <c r="C14" s="161" t="s">
        <v>1086</v>
      </c>
      <c r="D14" s="121"/>
      <c r="E14" s="384"/>
    </row>
    <row r="15" spans="1:8" ht="41.25" customHeight="1" x14ac:dyDescent="0.2">
      <c r="A15" s="138" t="s">
        <v>21</v>
      </c>
      <c r="B15" s="341" t="s">
        <v>1087</v>
      </c>
      <c r="C15" s="161" t="s">
        <v>1088</v>
      </c>
      <c r="D15" s="121"/>
    </row>
    <row r="16" spans="1:8" ht="72.75" customHeight="1" x14ac:dyDescent="0.2">
      <c r="A16" s="138" t="s">
        <v>244</v>
      </c>
      <c r="B16" s="341" t="s">
        <v>1089</v>
      </c>
      <c r="C16" s="161" t="s">
        <v>908</v>
      </c>
      <c r="D16" s="121"/>
    </row>
    <row r="17" spans="1:8" ht="54" customHeight="1" x14ac:dyDescent="0.2">
      <c r="A17" s="138" t="s">
        <v>297</v>
      </c>
      <c r="B17" s="341" t="s">
        <v>1090</v>
      </c>
      <c r="C17" s="187" t="s">
        <v>1091</v>
      </c>
      <c r="D17" s="121"/>
    </row>
    <row r="18" spans="1:8" ht="40.5" customHeight="1" x14ac:dyDescent="0.2">
      <c r="A18" s="138" t="s">
        <v>197</v>
      </c>
      <c r="B18" s="341" t="s">
        <v>143</v>
      </c>
      <c r="C18" s="161" t="s">
        <v>787</v>
      </c>
      <c r="D18" s="121"/>
    </row>
    <row r="19" spans="1:8" ht="42.75" customHeight="1" x14ac:dyDescent="0.25">
      <c r="A19" s="138" t="s">
        <v>368</v>
      </c>
      <c r="B19" s="341" t="s">
        <v>1092</v>
      </c>
      <c r="C19" s="161" t="s">
        <v>943</v>
      </c>
      <c r="D19" s="121"/>
      <c r="E19" s="445" t="s">
        <v>1015</v>
      </c>
    </row>
    <row r="20" spans="1:8" ht="41.25" customHeight="1" x14ac:dyDescent="0.2">
      <c r="A20" s="138" t="s">
        <v>22</v>
      </c>
      <c r="B20" s="341" t="s">
        <v>882</v>
      </c>
      <c r="C20" s="161" t="s">
        <v>1093</v>
      </c>
      <c r="D20" s="121"/>
    </row>
    <row r="21" spans="1:8" ht="57" customHeight="1" x14ac:dyDescent="0.2">
      <c r="A21" s="138" t="s">
        <v>739</v>
      </c>
      <c r="B21" s="341" t="s">
        <v>938</v>
      </c>
      <c r="C21" s="187" t="s">
        <v>931</v>
      </c>
      <c r="D21" s="121"/>
    </row>
    <row r="22" spans="1:8" ht="38.25" customHeight="1" x14ac:dyDescent="0.2">
      <c r="A22" s="138" t="s">
        <v>740</v>
      </c>
      <c r="B22" s="341" t="s">
        <v>930</v>
      </c>
      <c r="C22" s="187" t="s">
        <v>734</v>
      </c>
      <c r="D22" s="121"/>
    </row>
    <row r="23" spans="1:8" ht="23.25" customHeight="1" x14ac:dyDescent="0.2">
      <c r="A23" s="138" t="s">
        <v>741</v>
      </c>
      <c r="B23" s="341" t="s">
        <v>735</v>
      </c>
      <c r="C23" s="187" t="s">
        <v>736</v>
      </c>
      <c r="D23" s="121"/>
    </row>
    <row r="24" spans="1:8" ht="31.5" x14ac:dyDescent="0.2">
      <c r="A24" s="138" t="s">
        <v>742</v>
      </c>
      <c r="B24" s="341" t="s">
        <v>737</v>
      </c>
      <c r="C24" s="187" t="s">
        <v>738</v>
      </c>
      <c r="D24" s="121"/>
    </row>
    <row r="25" spans="1:8" ht="72.75" customHeight="1" x14ac:dyDescent="0.2">
      <c r="A25" s="138" t="s">
        <v>23</v>
      </c>
      <c r="B25" s="341" t="s">
        <v>1204</v>
      </c>
      <c r="C25" s="187" t="s">
        <v>1208</v>
      </c>
      <c r="D25" s="511" t="s">
        <v>1201</v>
      </c>
    </row>
    <row r="26" spans="1:8" ht="78.75" x14ac:dyDescent="0.2">
      <c r="A26" s="138" t="s">
        <v>345</v>
      </c>
      <c r="B26" s="342" t="s">
        <v>969</v>
      </c>
      <c r="C26" s="187" t="s">
        <v>939</v>
      </c>
    </row>
    <row r="27" spans="1:8" ht="51.75" customHeight="1" x14ac:dyDescent="0.2">
      <c r="A27" s="138" t="s">
        <v>330</v>
      </c>
      <c r="B27" s="342" t="s">
        <v>945</v>
      </c>
      <c r="C27" s="187" t="s">
        <v>946</v>
      </c>
    </row>
    <row r="28" spans="1:8" ht="25.5" customHeight="1" x14ac:dyDescent="0.2">
      <c r="A28" s="138" t="s">
        <v>44</v>
      </c>
      <c r="B28" s="342" t="s">
        <v>870</v>
      </c>
      <c r="C28" s="187" t="s">
        <v>871</v>
      </c>
      <c r="H28" s="106" t="s">
        <v>158</v>
      </c>
    </row>
    <row r="29" spans="1:8" ht="141.75" x14ac:dyDescent="0.2">
      <c r="A29" s="138" t="s">
        <v>46</v>
      </c>
      <c r="B29" s="342" t="s">
        <v>970</v>
      </c>
      <c r="C29" s="161" t="s">
        <v>1094</v>
      </c>
    </row>
    <row r="30" spans="1:8" ht="28.5" customHeight="1" x14ac:dyDescent="0.2">
      <c r="A30" s="138" t="s">
        <v>45</v>
      </c>
      <c r="B30" s="342" t="s">
        <v>770</v>
      </c>
      <c r="C30" s="187" t="s">
        <v>1095</v>
      </c>
      <c r="D30" s="184"/>
    </row>
    <row r="31" spans="1:8" ht="39.75" customHeight="1" x14ac:dyDescent="0.2">
      <c r="A31" s="138" t="s">
        <v>47</v>
      </c>
      <c r="B31" s="342" t="s">
        <v>971</v>
      </c>
      <c r="C31" s="187" t="s">
        <v>972</v>
      </c>
    </row>
    <row r="32" spans="1:8" s="384" customFormat="1" ht="39.75" customHeight="1" x14ac:dyDescent="0.2">
      <c r="A32" s="138" t="s">
        <v>944</v>
      </c>
      <c r="B32" s="342" t="s">
        <v>947</v>
      </c>
      <c r="C32" s="187" t="s">
        <v>948</v>
      </c>
    </row>
    <row r="33" spans="1:5" ht="57" customHeight="1" x14ac:dyDescent="0.2">
      <c r="A33" s="138" t="s">
        <v>157</v>
      </c>
      <c r="B33" s="341" t="s">
        <v>881</v>
      </c>
      <c r="C33" s="344" t="s">
        <v>1096</v>
      </c>
    </row>
    <row r="34" spans="1:5" ht="51" customHeight="1" x14ac:dyDescent="0.2">
      <c r="A34" s="138" t="s">
        <v>159</v>
      </c>
      <c r="B34" s="341"/>
      <c r="C34" s="161" t="s">
        <v>1097</v>
      </c>
      <c r="D34" s="184"/>
    </row>
    <row r="35" spans="1:5" ht="70.5" customHeight="1" x14ac:dyDescent="0.2">
      <c r="A35" s="138" t="s">
        <v>274</v>
      </c>
      <c r="B35" s="343"/>
      <c r="C35" s="344" t="s">
        <v>1098</v>
      </c>
    </row>
    <row r="36" spans="1:5" ht="40.5" customHeight="1" x14ac:dyDescent="0.2">
      <c r="A36" s="138" t="s">
        <v>259</v>
      </c>
      <c r="B36" s="342" t="s">
        <v>958</v>
      </c>
      <c r="C36" s="344" t="s">
        <v>942</v>
      </c>
    </row>
    <row r="37" spans="1:5" ht="50.25" customHeight="1" x14ac:dyDescent="0.2">
      <c r="A37" s="138" t="s">
        <v>37</v>
      </c>
      <c r="B37" s="342" t="s">
        <v>1099</v>
      </c>
      <c r="C37" s="344" t="s">
        <v>957</v>
      </c>
    </row>
    <row r="38" spans="1:5" ht="108" customHeight="1" x14ac:dyDescent="0.2">
      <c r="A38" s="138" t="s">
        <v>284</v>
      </c>
      <c r="B38" s="341" t="s">
        <v>1100</v>
      </c>
      <c r="C38" s="161" t="s">
        <v>1101</v>
      </c>
      <c r="D38" s="384"/>
    </row>
    <row r="39" spans="1:5" ht="38.25" customHeight="1" x14ac:dyDescent="0.2">
      <c r="A39" s="138" t="s">
        <v>284</v>
      </c>
      <c r="B39" s="341" t="s">
        <v>875</v>
      </c>
      <c r="C39" s="344" t="s">
        <v>1102</v>
      </c>
      <c r="D39" s="384"/>
    </row>
    <row r="40" spans="1:5" ht="47.25" customHeight="1" x14ac:dyDescent="0.2">
      <c r="A40" s="138" t="s">
        <v>284</v>
      </c>
      <c r="B40" s="341" t="s">
        <v>728</v>
      </c>
      <c r="C40" s="344" t="s">
        <v>1145</v>
      </c>
      <c r="D40" s="384"/>
    </row>
    <row r="41" spans="1:5" ht="64.5" customHeight="1" x14ac:dyDescent="0.2">
      <c r="A41" s="138" t="s">
        <v>532</v>
      </c>
      <c r="B41" s="457" t="s">
        <v>1103</v>
      </c>
      <c r="C41" s="440" t="s">
        <v>1010</v>
      </c>
      <c r="D41" s="384"/>
      <c r="E41" s="384"/>
    </row>
    <row r="42" spans="1:5" ht="32.25" thickBot="1" x14ac:dyDescent="0.25">
      <c r="A42" s="439" t="s">
        <v>533</v>
      </c>
      <c r="B42" s="441" t="s">
        <v>1011</v>
      </c>
      <c r="C42" s="442" t="s">
        <v>1010</v>
      </c>
      <c r="D42" s="384"/>
      <c r="E42" s="384"/>
    </row>
    <row r="43" spans="1:5" x14ac:dyDescent="0.2">
      <c r="B43" s="108"/>
      <c r="D43" s="384"/>
    </row>
    <row r="44" spans="1:5" x14ac:dyDescent="0.2">
      <c r="B44" s="108"/>
    </row>
    <row r="45" spans="1:5" x14ac:dyDescent="0.2">
      <c r="B45" s="108"/>
    </row>
    <row r="46" spans="1:5" x14ac:dyDescent="0.2">
      <c r="B46" s="353"/>
    </row>
    <row r="47" spans="1:5" x14ac:dyDescent="0.2">
      <c r="B47" s="108"/>
    </row>
    <row r="48" spans="1:5" x14ac:dyDescent="0.2">
      <c r="B48" s="108"/>
    </row>
    <row r="49" spans="2:2" x14ac:dyDescent="0.2">
      <c r="B49" s="108"/>
    </row>
    <row r="50" spans="2:2" x14ac:dyDescent="0.2">
      <c r="B50" s="108"/>
    </row>
    <row r="51" spans="2:2" x14ac:dyDescent="0.2">
      <c r="B51" s="108"/>
    </row>
    <row r="52" spans="2:2" x14ac:dyDescent="0.2">
      <c r="B52" s="108"/>
    </row>
    <row r="53" spans="2:2" x14ac:dyDescent="0.2">
      <c r="B53" s="108"/>
    </row>
    <row r="54" spans="2:2" x14ac:dyDescent="0.2">
      <c r="B54" s="108"/>
    </row>
    <row r="55" spans="2:2" x14ac:dyDescent="0.2">
      <c r="B55" s="108"/>
    </row>
    <row r="56" spans="2:2" x14ac:dyDescent="0.2">
      <c r="B56" s="108"/>
    </row>
    <row r="57" spans="2:2" x14ac:dyDescent="0.2">
      <c r="B57" s="108"/>
    </row>
  </sheetData>
  <mergeCells count="1">
    <mergeCell ref="A1:C1"/>
  </mergeCells>
  <phoneticPr fontId="7" type="noConversion"/>
  <printOptions gridLines="1"/>
  <pageMargins left="0.47244094488188981" right="0.19685039370078741" top="0.51181102362204722" bottom="0.43307086614173229" header="0.39370078740157483" footer="0.27559055118110237"/>
  <pageSetup paperSize="9" scale="59" fitToWidth="5" fitToHeight="5" orientation="landscape" r:id="rId1"/>
  <headerFooter alignWithMargins="0">
    <oddFooter>&amp;C&amp;P zo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D19"/>
  <sheetViews>
    <sheetView zoomScaleNormal="100" workbookViewId="0">
      <selection activeCell="A2" sqref="A2"/>
    </sheetView>
  </sheetViews>
  <sheetFormatPr defaultRowHeight="12.75" x14ac:dyDescent="0.2"/>
  <cols>
    <col min="2" max="2" width="56.85546875" customWidth="1"/>
    <col min="3" max="3" width="22" customWidth="1"/>
  </cols>
  <sheetData>
    <row r="1" spans="1:4" ht="30.75" customHeight="1" thickBot="1" x14ac:dyDescent="0.25">
      <c r="A1" s="679" t="s">
        <v>836</v>
      </c>
      <c r="B1" s="680"/>
      <c r="C1" s="681"/>
    </row>
    <row r="2" spans="1:4" ht="29.25" customHeight="1" thickBot="1" x14ac:dyDescent="0.25">
      <c r="A2" s="291" t="s">
        <v>817</v>
      </c>
      <c r="B2" s="292" t="s">
        <v>818</v>
      </c>
      <c r="C2" s="293" t="s">
        <v>819</v>
      </c>
    </row>
    <row r="3" spans="1:4" ht="24" customHeight="1" x14ac:dyDescent="0.2">
      <c r="A3" s="290">
        <v>1</v>
      </c>
      <c r="B3" s="304" t="s">
        <v>827</v>
      </c>
      <c r="C3" s="294">
        <v>38623</v>
      </c>
    </row>
    <row r="4" spans="1:4" ht="24" customHeight="1" x14ac:dyDescent="0.2">
      <c r="A4" s="288">
        <v>4</v>
      </c>
      <c r="B4" s="303" t="s">
        <v>826</v>
      </c>
      <c r="C4" s="295">
        <v>39326</v>
      </c>
    </row>
    <row r="5" spans="1:4" ht="24" customHeight="1" x14ac:dyDescent="0.2">
      <c r="A5" s="288">
        <v>5</v>
      </c>
      <c r="B5" s="303" t="s">
        <v>821</v>
      </c>
      <c r="C5" s="295">
        <v>39326</v>
      </c>
    </row>
    <row r="6" spans="1:4" ht="24" customHeight="1" x14ac:dyDescent="0.2">
      <c r="A6" s="288">
        <v>6</v>
      </c>
      <c r="B6" s="303" t="s">
        <v>824</v>
      </c>
      <c r="C6" s="295">
        <v>39326</v>
      </c>
    </row>
    <row r="7" spans="1:4" ht="32.25" customHeight="1" x14ac:dyDescent="0.2">
      <c r="A7" s="288">
        <v>7</v>
      </c>
      <c r="B7" s="303" t="s">
        <v>823</v>
      </c>
      <c r="C7" s="295">
        <v>39326</v>
      </c>
    </row>
    <row r="8" spans="1:4" ht="24" customHeight="1" x14ac:dyDescent="0.2">
      <c r="A8" s="288">
        <v>8</v>
      </c>
      <c r="B8" s="303" t="s">
        <v>822</v>
      </c>
      <c r="C8" s="295">
        <v>39326</v>
      </c>
    </row>
    <row r="9" spans="1:4" ht="24" customHeight="1" x14ac:dyDescent="0.2">
      <c r="A9" s="288">
        <v>9</v>
      </c>
      <c r="B9" s="287" t="s">
        <v>829</v>
      </c>
      <c r="C9" s="295">
        <v>39326</v>
      </c>
    </row>
    <row r="10" spans="1:4" ht="24" customHeight="1" x14ac:dyDescent="0.2">
      <c r="A10" s="288">
        <v>10</v>
      </c>
      <c r="B10" s="302" t="s">
        <v>834</v>
      </c>
      <c r="C10" s="295">
        <v>40245</v>
      </c>
      <c r="D10" s="288" t="s">
        <v>838</v>
      </c>
    </row>
    <row r="11" spans="1:4" ht="24" customHeight="1" x14ac:dyDescent="0.2">
      <c r="A11" s="288">
        <v>11</v>
      </c>
      <c r="B11" s="302" t="s">
        <v>833</v>
      </c>
      <c r="C11" s="295">
        <v>40245</v>
      </c>
      <c r="D11" s="288" t="s">
        <v>838</v>
      </c>
    </row>
    <row r="12" spans="1:4" ht="24" customHeight="1" x14ac:dyDescent="0.2">
      <c r="A12" s="288">
        <v>12</v>
      </c>
      <c r="B12" s="302" t="s">
        <v>832</v>
      </c>
      <c r="C12" s="295">
        <v>40245</v>
      </c>
      <c r="D12" s="288" t="s">
        <v>838</v>
      </c>
    </row>
    <row r="13" spans="1:4" ht="24" customHeight="1" x14ac:dyDescent="0.2">
      <c r="A13" s="288">
        <v>13</v>
      </c>
      <c r="B13" s="302" t="s">
        <v>831</v>
      </c>
      <c r="C13" s="295">
        <v>40245</v>
      </c>
      <c r="D13" s="288" t="s">
        <v>838</v>
      </c>
    </row>
    <row r="14" spans="1:4" ht="24" customHeight="1" x14ac:dyDescent="0.2">
      <c r="A14" s="288">
        <v>14</v>
      </c>
      <c r="B14" s="302" t="s">
        <v>820</v>
      </c>
      <c r="C14" s="295">
        <v>40245</v>
      </c>
      <c r="D14" s="288" t="s">
        <v>838</v>
      </c>
    </row>
    <row r="15" spans="1:4" ht="24" customHeight="1" x14ac:dyDescent="0.2">
      <c r="A15" s="288">
        <v>15</v>
      </c>
      <c r="B15" s="302" t="s">
        <v>835</v>
      </c>
      <c r="C15" s="295">
        <v>40245</v>
      </c>
      <c r="D15" s="288" t="s">
        <v>838</v>
      </c>
    </row>
    <row r="16" spans="1:4" ht="24" customHeight="1" x14ac:dyDescent="0.2">
      <c r="A16" s="288">
        <v>16</v>
      </c>
      <c r="B16" s="302" t="s">
        <v>839</v>
      </c>
      <c r="C16" s="295">
        <v>40245</v>
      </c>
      <c r="D16" s="288" t="s">
        <v>838</v>
      </c>
    </row>
    <row r="17" spans="1:4" ht="24" customHeight="1" x14ac:dyDescent="0.2">
      <c r="A17" s="288">
        <v>17</v>
      </c>
      <c r="B17" s="302" t="s">
        <v>828</v>
      </c>
      <c r="C17" s="295">
        <v>40245</v>
      </c>
      <c r="D17" s="288" t="s">
        <v>838</v>
      </c>
    </row>
    <row r="18" spans="1:4" ht="24" customHeight="1" x14ac:dyDescent="0.2">
      <c r="A18" s="288">
        <v>18</v>
      </c>
      <c r="B18" s="287" t="s">
        <v>830</v>
      </c>
      <c r="C18" s="295">
        <v>40245</v>
      </c>
    </row>
    <row r="19" spans="1:4" ht="24" customHeight="1" thickBot="1" x14ac:dyDescent="0.25">
      <c r="A19" s="289">
        <v>19</v>
      </c>
      <c r="B19" s="303" t="s">
        <v>825</v>
      </c>
      <c r="C19" s="296">
        <v>41275</v>
      </c>
    </row>
  </sheetData>
  <mergeCells count="1">
    <mergeCell ref="A1:C1"/>
  </mergeCells>
  <pageMargins left="0.7" right="0.7" top="0.75" bottom="0.75" header="0.3" footer="0.3"/>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árok5">
    <tabColor indexed="42"/>
    <pageSetUpPr fitToPage="1"/>
  </sheetPr>
  <dimension ref="A1:E23"/>
  <sheetViews>
    <sheetView tabSelected="1" zoomScaleNormal="100" workbookViewId="0">
      <pane xSplit="2" ySplit="4" topLeftCell="C5" activePane="bottomRight" state="frozen"/>
      <selection pane="topRight" activeCell="C1" sqref="C1"/>
      <selection pane="bottomLeft" activeCell="A5" sqref="A5"/>
      <selection pane="bottomRight" activeCell="D22" sqref="D22"/>
    </sheetView>
  </sheetViews>
  <sheetFormatPr defaultRowHeight="15.75" x14ac:dyDescent="0.2"/>
  <cols>
    <col min="1" max="1" width="9.140625" style="24" customWidth="1"/>
    <col min="2" max="2" width="77.85546875" style="50" customWidth="1"/>
    <col min="3" max="5" width="17.42578125" style="19" customWidth="1"/>
    <col min="6" max="6" width="12.42578125" style="19" customWidth="1"/>
    <col min="7" max="16384" width="9.140625" style="19"/>
  </cols>
  <sheetData>
    <row r="1" spans="1:5" s="18" customFormat="1" ht="87" customHeight="1" thickBot="1" x14ac:dyDescent="0.25">
      <c r="A1" s="682" t="s">
        <v>1104</v>
      </c>
      <c r="B1" s="683"/>
      <c r="C1" s="683"/>
      <c r="D1" s="683"/>
      <c r="E1" s="684"/>
    </row>
    <row r="2" spans="1:5" s="18" customFormat="1" ht="35.1" customHeight="1" x14ac:dyDescent="0.2">
      <c r="A2" s="685" t="s">
        <v>1216</v>
      </c>
      <c r="B2" s="686"/>
      <c r="C2" s="686"/>
      <c r="D2" s="686"/>
      <c r="E2" s="687"/>
    </row>
    <row r="3" spans="1:5" ht="43.5" customHeight="1" x14ac:dyDescent="0.2">
      <c r="A3" s="377" t="s">
        <v>205</v>
      </c>
      <c r="B3" s="379" t="s">
        <v>204</v>
      </c>
      <c r="C3" s="378" t="s">
        <v>304</v>
      </c>
      <c r="D3" s="378" t="s">
        <v>305</v>
      </c>
      <c r="E3" s="35" t="s">
        <v>227</v>
      </c>
    </row>
    <row r="4" spans="1:5" ht="17.25" customHeight="1" x14ac:dyDescent="0.2">
      <c r="A4" s="31"/>
      <c r="B4" s="312"/>
      <c r="C4" s="38" t="s">
        <v>286</v>
      </c>
      <c r="D4" s="38" t="s">
        <v>287</v>
      </c>
      <c r="E4" s="39" t="s">
        <v>30</v>
      </c>
    </row>
    <row r="5" spans="1:5" x14ac:dyDescent="0.2">
      <c r="A5" s="31">
        <v>1</v>
      </c>
      <c r="B5" s="312" t="s">
        <v>363</v>
      </c>
      <c r="C5" s="51">
        <f>C6</f>
        <v>7876127</v>
      </c>
      <c r="D5" s="51">
        <f>D6</f>
        <v>300000</v>
      </c>
      <c r="E5" s="52">
        <f t="shared" ref="E5:E6" si="0">SUM(C5:D5)</f>
        <v>8176127</v>
      </c>
    </row>
    <row r="6" spans="1:5" x14ac:dyDescent="0.2">
      <c r="A6" s="31">
        <f>A5+1</f>
        <v>2</v>
      </c>
      <c r="B6" s="27" t="s">
        <v>268</v>
      </c>
      <c r="C6" s="53">
        <v>7876127</v>
      </c>
      <c r="D6" s="53">
        <v>300000</v>
      </c>
      <c r="E6" s="52">
        <f t="shared" si="0"/>
        <v>8176127</v>
      </c>
    </row>
    <row r="7" spans="1:5" ht="15.75" customHeight="1" x14ac:dyDescent="0.2">
      <c r="A7" s="31">
        <f>A6+1</f>
        <v>3</v>
      </c>
      <c r="B7" s="312" t="s">
        <v>364</v>
      </c>
      <c r="C7" s="51">
        <f>SUM(C8:C12)</f>
        <v>3942993</v>
      </c>
      <c r="D7" s="51">
        <f>SUM(D8:D12)</f>
        <v>0</v>
      </c>
      <c r="E7" s="52">
        <f>SUM(C7:D7)</f>
        <v>3942993</v>
      </c>
    </row>
    <row r="8" spans="1:5" x14ac:dyDescent="0.2">
      <c r="A8" s="31">
        <f t="shared" ref="A8:A19" si="1">A7+1</f>
        <v>4</v>
      </c>
      <c r="B8" s="27" t="s">
        <v>269</v>
      </c>
      <c r="C8" s="53">
        <v>3633937</v>
      </c>
      <c r="D8" s="306" t="s">
        <v>317</v>
      </c>
      <c r="E8" s="52">
        <f t="shared" ref="E8:E19" si="2">SUM(C8:D8)</f>
        <v>3633937</v>
      </c>
    </row>
    <row r="9" spans="1:5" x14ac:dyDescent="0.2">
      <c r="A9" s="31">
        <f t="shared" si="1"/>
        <v>5</v>
      </c>
      <c r="B9" s="27" t="s">
        <v>270</v>
      </c>
      <c r="C9" s="53">
        <v>234340</v>
      </c>
      <c r="D9" s="306" t="s">
        <v>317</v>
      </c>
      <c r="E9" s="52">
        <f t="shared" si="2"/>
        <v>234340</v>
      </c>
    </row>
    <row r="10" spans="1:5" x14ac:dyDescent="0.2">
      <c r="A10" s="31">
        <f t="shared" si="1"/>
        <v>6</v>
      </c>
      <c r="B10" s="27" t="s">
        <v>271</v>
      </c>
      <c r="C10" s="306" t="s">
        <v>317</v>
      </c>
      <c r="D10" s="306" t="s">
        <v>317</v>
      </c>
      <c r="E10" s="52">
        <f t="shared" si="2"/>
        <v>0</v>
      </c>
    </row>
    <row r="11" spans="1:5" x14ac:dyDescent="0.2">
      <c r="A11" s="31">
        <f t="shared" si="1"/>
        <v>7</v>
      </c>
      <c r="B11" s="27" t="s">
        <v>272</v>
      </c>
      <c r="C11" s="306" t="s">
        <v>317</v>
      </c>
      <c r="D11" s="306" t="s">
        <v>317</v>
      </c>
      <c r="E11" s="52">
        <f t="shared" si="2"/>
        <v>0</v>
      </c>
    </row>
    <row r="12" spans="1:5" x14ac:dyDescent="0.2">
      <c r="A12" s="31">
        <f t="shared" si="1"/>
        <v>8</v>
      </c>
      <c r="B12" s="27" t="s">
        <v>144</v>
      </c>
      <c r="C12" s="53">
        <v>74716</v>
      </c>
      <c r="D12" s="306" t="s">
        <v>317</v>
      </c>
      <c r="E12" s="52">
        <f t="shared" si="2"/>
        <v>74716</v>
      </c>
    </row>
    <row r="13" spans="1:5" ht="15.75" customHeight="1" x14ac:dyDescent="0.2">
      <c r="A13" s="31">
        <f t="shared" si="1"/>
        <v>9</v>
      </c>
      <c r="B13" s="312" t="s">
        <v>365</v>
      </c>
      <c r="C13" s="51">
        <f>C14</f>
        <v>21906</v>
      </c>
      <c r="D13" s="51">
        <f>D14</f>
        <v>0</v>
      </c>
      <c r="E13" s="52">
        <f t="shared" si="2"/>
        <v>21906</v>
      </c>
    </row>
    <row r="14" spans="1:5" x14ac:dyDescent="0.2">
      <c r="A14" s="31">
        <f t="shared" si="1"/>
        <v>10</v>
      </c>
      <c r="B14" s="27" t="s">
        <v>145</v>
      </c>
      <c r="C14" s="53">
        <v>21906</v>
      </c>
      <c r="D14" s="53">
        <v>0</v>
      </c>
      <c r="E14" s="52">
        <f t="shared" si="2"/>
        <v>21906</v>
      </c>
    </row>
    <row r="15" spans="1:5" x14ac:dyDescent="0.2">
      <c r="A15" s="31">
        <f t="shared" si="1"/>
        <v>11</v>
      </c>
      <c r="B15" s="312" t="s">
        <v>366</v>
      </c>
      <c r="C15" s="51">
        <f>SUM(C16:C18)</f>
        <v>777574</v>
      </c>
      <c r="D15" s="51">
        <f>SUM(D16:D18)</f>
        <v>0</v>
      </c>
      <c r="E15" s="52">
        <f t="shared" si="2"/>
        <v>777574</v>
      </c>
    </row>
    <row r="16" spans="1:5" x14ac:dyDescent="0.2">
      <c r="A16" s="31">
        <f t="shared" si="1"/>
        <v>12</v>
      </c>
      <c r="B16" s="27" t="s">
        <v>146</v>
      </c>
      <c r="C16" s="53">
        <v>329276</v>
      </c>
      <c r="D16" s="306" t="s">
        <v>317</v>
      </c>
      <c r="E16" s="52">
        <f t="shared" si="2"/>
        <v>329276</v>
      </c>
    </row>
    <row r="17" spans="1:5" x14ac:dyDescent="0.2">
      <c r="A17" s="31">
        <f t="shared" si="1"/>
        <v>13</v>
      </c>
      <c r="B17" s="27" t="s">
        <v>147</v>
      </c>
      <c r="C17" s="53">
        <v>243375</v>
      </c>
      <c r="D17" s="306" t="s">
        <v>317</v>
      </c>
      <c r="E17" s="52">
        <f t="shared" si="2"/>
        <v>243375</v>
      </c>
    </row>
    <row r="18" spans="1:5" x14ac:dyDescent="0.2">
      <c r="A18" s="31">
        <f t="shared" si="1"/>
        <v>14</v>
      </c>
      <c r="B18" s="27" t="s">
        <v>148</v>
      </c>
      <c r="C18" s="53">
        <v>204923</v>
      </c>
      <c r="D18" s="306" t="s">
        <v>317</v>
      </c>
      <c r="E18" s="52">
        <f t="shared" si="2"/>
        <v>204923</v>
      </c>
    </row>
    <row r="19" spans="1:5" ht="16.5" thickBot="1" x14ac:dyDescent="0.25">
      <c r="A19" s="32">
        <f t="shared" si="1"/>
        <v>15</v>
      </c>
      <c r="B19" s="48" t="s">
        <v>367</v>
      </c>
      <c r="C19" s="54">
        <f>C5+C7+C13+C15</f>
        <v>12618600</v>
      </c>
      <c r="D19" s="54">
        <f>D5+D7+D13+D15</f>
        <v>300000</v>
      </c>
      <c r="E19" s="55">
        <f t="shared" si="2"/>
        <v>12918600</v>
      </c>
    </row>
    <row r="20" spans="1:5" x14ac:dyDescent="0.2">
      <c r="A20" s="20"/>
      <c r="B20" s="49"/>
      <c r="C20" s="22"/>
      <c r="D20" s="22"/>
    </row>
    <row r="21" spans="1:5" x14ac:dyDescent="0.2">
      <c r="A21" s="23"/>
      <c r="B21" s="122"/>
    </row>
    <row r="23" spans="1:5" x14ac:dyDescent="0.2">
      <c r="B23" s="50" t="s">
        <v>158</v>
      </c>
    </row>
  </sheetData>
  <sheetProtection selectLockedCells="1"/>
  <protectedRanges>
    <protectedRange sqref="C16 C14:D14 C6:D6 C18 C8:D12 D16:D18" name="Rozsah2"/>
    <protectedRange sqref="C19:D19" name="Rozsah1"/>
  </protectedRanges>
  <mergeCells count="2">
    <mergeCell ref="A1:E1"/>
    <mergeCell ref="A2:E2"/>
  </mergeCells>
  <phoneticPr fontId="0" type="noConversion"/>
  <printOptions gridLines="1"/>
  <pageMargins left="0.74803149606299213" right="0.74803149606299213" top="0.98425196850393704" bottom="0.98425196850393704" header="0.51181102362204722" footer="0.51181102362204722"/>
  <pageSetup paperSize="9" scale="9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árok6">
    <tabColor indexed="42"/>
    <pageSetUpPr fitToPage="1"/>
  </sheetPr>
  <dimension ref="A1:G49"/>
  <sheetViews>
    <sheetView workbookViewId="0">
      <pane xSplit="2" ySplit="4" topLeftCell="C35" activePane="bottomRight" state="frozen"/>
      <selection pane="topRight" activeCell="C1" sqref="C1"/>
      <selection pane="bottomLeft" activeCell="A5" sqref="A5"/>
      <selection pane="bottomRight" activeCell="G38" sqref="G38"/>
    </sheetView>
  </sheetViews>
  <sheetFormatPr defaultRowHeight="15.75" x14ac:dyDescent="0.25"/>
  <cols>
    <col min="1" max="1" width="10.140625" style="3" customWidth="1"/>
    <col min="2" max="2" width="83" style="59" customWidth="1"/>
    <col min="3" max="3" width="15.42578125" style="1" customWidth="1"/>
    <col min="4" max="4" width="14.28515625" style="1" customWidth="1"/>
    <col min="5" max="5" width="14.7109375" style="1" customWidth="1"/>
    <col min="6" max="16384" width="9.140625" style="1"/>
  </cols>
  <sheetData>
    <row r="1" spans="1:7" ht="50.1" customHeight="1" thickBot="1" x14ac:dyDescent="0.3">
      <c r="A1" s="688" t="s">
        <v>1105</v>
      </c>
      <c r="B1" s="689"/>
      <c r="C1" s="689"/>
      <c r="D1" s="689"/>
      <c r="E1" s="690"/>
      <c r="F1" s="7"/>
      <c r="G1" s="7"/>
    </row>
    <row r="2" spans="1:7" s="18" customFormat="1" ht="38.25" customHeight="1" x14ac:dyDescent="0.2">
      <c r="A2" s="691" t="s">
        <v>1216</v>
      </c>
      <c r="B2" s="692"/>
      <c r="C2" s="692"/>
      <c r="D2" s="692"/>
      <c r="E2" s="693"/>
    </row>
    <row r="3" spans="1:7" s="10" customFormat="1" ht="35.25" customHeight="1" x14ac:dyDescent="0.25">
      <c r="A3" s="311" t="s">
        <v>205</v>
      </c>
      <c r="B3" s="321" t="s">
        <v>332</v>
      </c>
      <c r="C3" s="313" t="s">
        <v>304</v>
      </c>
      <c r="D3" s="313" t="s">
        <v>305</v>
      </c>
      <c r="E3" s="35" t="s">
        <v>227</v>
      </c>
    </row>
    <row r="4" spans="1:7" s="19" customFormat="1" ht="17.25" customHeight="1" x14ac:dyDescent="0.2">
      <c r="A4" s="31"/>
      <c r="B4" s="312"/>
      <c r="C4" s="38" t="s">
        <v>286</v>
      </c>
      <c r="D4" s="38" t="s">
        <v>287</v>
      </c>
      <c r="E4" s="39" t="s">
        <v>30</v>
      </c>
    </row>
    <row r="5" spans="1:7" ht="31.5" x14ac:dyDescent="0.25">
      <c r="A5" s="33">
        <v>1</v>
      </c>
      <c r="B5" s="56" t="s">
        <v>774</v>
      </c>
      <c r="C5" s="62">
        <f>SUM(C6:C12)</f>
        <v>43127</v>
      </c>
      <c r="D5" s="62">
        <f>SUM(D6:D12)</f>
        <v>0</v>
      </c>
      <c r="E5" s="539">
        <f>C5+D5</f>
        <v>43127</v>
      </c>
    </row>
    <row r="6" spans="1:7" ht="31.5" x14ac:dyDescent="0.25">
      <c r="A6" s="33" t="s">
        <v>321</v>
      </c>
      <c r="B6" s="531" t="s">
        <v>1241</v>
      </c>
      <c r="C6" s="53">
        <v>15384</v>
      </c>
      <c r="D6" s="53">
        <v>0</v>
      </c>
      <c r="E6" s="539">
        <f t="shared" ref="E6:E47" si="0">C6+D6</f>
        <v>15384</v>
      </c>
    </row>
    <row r="7" spans="1:7" ht="31.5" x14ac:dyDescent="0.25">
      <c r="A7" s="33" t="s">
        <v>389</v>
      </c>
      <c r="B7" s="531" t="s">
        <v>1254</v>
      </c>
      <c r="C7" s="53">
        <v>4968</v>
      </c>
      <c r="D7" s="53">
        <v>0</v>
      </c>
      <c r="E7" s="539">
        <f t="shared" si="0"/>
        <v>4968</v>
      </c>
    </row>
    <row r="8" spans="1:7" ht="31.5" x14ac:dyDescent="0.25">
      <c r="A8" s="33" t="s">
        <v>1250</v>
      </c>
      <c r="B8" s="531" t="s">
        <v>1255</v>
      </c>
      <c r="C8" s="53">
        <v>3688</v>
      </c>
      <c r="D8" s="53">
        <v>0</v>
      </c>
      <c r="E8" s="539">
        <f t="shared" si="0"/>
        <v>3688</v>
      </c>
    </row>
    <row r="9" spans="1:7" ht="31.5" x14ac:dyDescent="0.25">
      <c r="A9" s="33" t="s">
        <v>1251</v>
      </c>
      <c r="B9" s="538" t="s">
        <v>1256</v>
      </c>
      <c r="C9" s="540">
        <v>8207</v>
      </c>
      <c r="D9" s="53">
        <v>0</v>
      </c>
      <c r="E9" s="539">
        <f t="shared" si="0"/>
        <v>8207</v>
      </c>
    </row>
    <row r="10" spans="1:7" x14ac:dyDescent="0.25">
      <c r="A10" s="33" t="s">
        <v>1252</v>
      </c>
      <c r="B10" s="537" t="s">
        <v>1266</v>
      </c>
      <c r="C10" s="53">
        <v>7880</v>
      </c>
      <c r="D10" s="53">
        <v>0</v>
      </c>
      <c r="E10" s="539">
        <f t="shared" si="0"/>
        <v>7880</v>
      </c>
    </row>
    <row r="11" spans="1:7" ht="31.5" x14ac:dyDescent="0.25">
      <c r="A11" s="33" t="s">
        <v>1253</v>
      </c>
      <c r="B11" s="531" t="s">
        <v>1249</v>
      </c>
      <c r="C11" s="53">
        <v>3000</v>
      </c>
      <c r="D11" s="53">
        <v>0</v>
      </c>
      <c r="E11" s="539">
        <f t="shared" si="0"/>
        <v>3000</v>
      </c>
    </row>
    <row r="12" spans="1:7" x14ac:dyDescent="0.25">
      <c r="A12" s="33"/>
      <c r="B12" s="57"/>
      <c r="C12" s="53"/>
      <c r="D12" s="53"/>
      <c r="E12" s="539">
        <f t="shared" si="0"/>
        <v>0</v>
      </c>
    </row>
    <row r="13" spans="1:7" x14ac:dyDescent="0.25">
      <c r="A13" s="33">
        <v>2</v>
      </c>
      <c r="B13" s="56" t="s">
        <v>79</v>
      </c>
      <c r="C13" s="62">
        <f>SUM(C14:C16)</f>
        <v>5800</v>
      </c>
      <c r="D13" s="62">
        <f>SUM(D14:D16)</f>
        <v>0</v>
      </c>
      <c r="E13" s="539">
        <f t="shared" si="0"/>
        <v>5800</v>
      </c>
    </row>
    <row r="14" spans="1:7" ht="31.5" x14ac:dyDescent="0.25">
      <c r="A14" s="33" t="s">
        <v>322</v>
      </c>
      <c r="B14" s="531" t="s">
        <v>1257</v>
      </c>
      <c r="C14" s="53">
        <v>300</v>
      </c>
      <c r="D14" s="53">
        <v>0</v>
      </c>
      <c r="E14" s="539">
        <f t="shared" si="0"/>
        <v>300</v>
      </c>
    </row>
    <row r="15" spans="1:7" x14ac:dyDescent="0.25">
      <c r="A15" s="33" t="s">
        <v>390</v>
      </c>
      <c r="B15" s="531" t="s">
        <v>1272</v>
      </c>
      <c r="C15" s="53">
        <v>5000</v>
      </c>
      <c r="D15" s="53">
        <v>0</v>
      </c>
      <c r="E15" s="539">
        <f t="shared" si="0"/>
        <v>5000</v>
      </c>
    </row>
    <row r="16" spans="1:7" s="532" customFormat="1" x14ac:dyDescent="0.25">
      <c r="A16" s="533" t="s">
        <v>1258</v>
      </c>
      <c r="B16" s="531" t="s">
        <v>1259</v>
      </c>
      <c r="C16" s="53">
        <v>500</v>
      </c>
      <c r="D16" s="53">
        <v>0</v>
      </c>
      <c r="E16" s="539">
        <f t="shared" si="0"/>
        <v>500</v>
      </c>
    </row>
    <row r="17" spans="1:5" x14ac:dyDescent="0.25">
      <c r="A17" s="33"/>
      <c r="B17" s="57"/>
      <c r="C17" s="53"/>
      <c r="D17" s="53"/>
      <c r="E17" s="539">
        <f t="shared" si="0"/>
        <v>0</v>
      </c>
    </row>
    <row r="18" spans="1:5" x14ac:dyDescent="0.25">
      <c r="A18" s="33">
        <v>3</v>
      </c>
      <c r="B18" s="56" t="s">
        <v>264</v>
      </c>
      <c r="C18" s="62">
        <f>SUM(C19:C26)</f>
        <v>41126.550000000003</v>
      </c>
      <c r="D18" s="62">
        <f>SUM(D19:D26)</f>
        <v>0</v>
      </c>
      <c r="E18" s="539">
        <f t="shared" si="0"/>
        <v>41126.550000000003</v>
      </c>
    </row>
    <row r="19" spans="1:5" ht="31.5" x14ac:dyDescent="0.25">
      <c r="A19" s="33" t="s">
        <v>323</v>
      </c>
      <c r="B19" s="538" t="s">
        <v>1261</v>
      </c>
      <c r="C19" s="540">
        <v>3000</v>
      </c>
      <c r="D19" s="53">
        <v>0</v>
      </c>
      <c r="E19" s="539">
        <f t="shared" si="0"/>
        <v>3000</v>
      </c>
    </row>
    <row r="20" spans="1:5" s="534" customFormat="1" x14ac:dyDescent="0.25">
      <c r="A20" s="535" t="s">
        <v>391</v>
      </c>
      <c r="B20" s="538" t="s">
        <v>1262</v>
      </c>
      <c r="C20" s="540">
        <v>800</v>
      </c>
      <c r="D20" s="53">
        <v>0</v>
      </c>
      <c r="E20" s="539">
        <f t="shared" si="0"/>
        <v>800</v>
      </c>
    </row>
    <row r="21" spans="1:5" s="534" customFormat="1" x14ac:dyDescent="0.25">
      <c r="A21" s="535" t="s">
        <v>1263</v>
      </c>
      <c r="B21" s="536" t="s">
        <v>1260</v>
      </c>
      <c r="C21" s="540">
        <v>2984.55</v>
      </c>
      <c r="D21" s="53">
        <v>0</v>
      </c>
      <c r="E21" s="539">
        <f t="shared" si="0"/>
        <v>2984.55</v>
      </c>
    </row>
    <row r="22" spans="1:5" s="534" customFormat="1" ht="31.5" x14ac:dyDescent="0.25">
      <c r="A22" s="535" t="s">
        <v>1264</v>
      </c>
      <c r="B22" s="536" t="s">
        <v>1265</v>
      </c>
      <c r="C22" s="540">
        <v>13000</v>
      </c>
      <c r="D22" s="53">
        <v>0</v>
      </c>
      <c r="E22" s="539">
        <f t="shared" si="0"/>
        <v>13000</v>
      </c>
    </row>
    <row r="23" spans="1:5" s="534" customFormat="1" x14ac:dyDescent="0.25">
      <c r="A23" s="535" t="s">
        <v>1269</v>
      </c>
      <c r="B23" s="536" t="s">
        <v>1267</v>
      </c>
      <c r="C23" s="53">
        <v>1410</v>
      </c>
      <c r="D23" s="53">
        <v>0</v>
      </c>
      <c r="E23" s="539">
        <f t="shared" si="0"/>
        <v>1410</v>
      </c>
    </row>
    <row r="24" spans="1:5" s="534" customFormat="1" x14ac:dyDescent="0.25">
      <c r="A24" s="535" t="s">
        <v>1270</v>
      </c>
      <c r="B24" s="538" t="s">
        <v>1268</v>
      </c>
      <c r="C24" s="540">
        <v>7612</v>
      </c>
      <c r="D24" s="53">
        <v>0</v>
      </c>
      <c r="E24" s="539">
        <f t="shared" si="0"/>
        <v>7612</v>
      </c>
    </row>
    <row r="25" spans="1:5" x14ac:dyDescent="0.25">
      <c r="A25" s="33" t="s">
        <v>1271</v>
      </c>
      <c r="B25" s="536" t="s">
        <v>1247</v>
      </c>
      <c r="C25" s="53">
        <v>12320</v>
      </c>
      <c r="D25" s="53">
        <v>0</v>
      </c>
      <c r="E25" s="539">
        <f t="shared" si="0"/>
        <v>12320</v>
      </c>
    </row>
    <row r="26" spans="1:5" x14ac:dyDescent="0.25">
      <c r="A26" s="33"/>
      <c r="B26" s="57"/>
      <c r="C26" s="53"/>
      <c r="D26" s="53"/>
      <c r="E26" s="539">
        <f t="shared" si="0"/>
        <v>0</v>
      </c>
    </row>
    <row r="27" spans="1:5" x14ac:dyDescent="0.25">
      <c r="A27" s="33">
        <v>4</v>
      </c>
      <c r="B27" s="56" t="s">
        <v>265</v>
      </c>
      <c r="C27" s="62">
        <f>SUM(C28:C46)</f>
        <v>731699.31</v>
      </c>
      <c r="D27" s="62">
        <f>SUM(D28:D45)</f>
        <v>0</v>
      </c>
      <c r="E27" s="539">
        <f t="shared" si="0"/>
        <v>731699.31</v>
      </c>
    </row>
    <row r="28" spans="1:5" ht="31.5" x14ac:dyDescent="0.25">
      <c r="A28" s="33" t="s">
        <v>245</v>
      </c>
      <c r="B28" s="531" t="s">
        <v>1273</v>
      </c>
      <c r="C28" s="541">
        <v>87046.87</v>
      </c>
      <c r="D28" s="541">
        <v>0</v>
      </c>
      <c r="E28" s="539">
        <f t="shared" si="0"/>
        <v>87046.87</v>
      </c>
    </row>
    <row r="29" spans="1:5" s="534" customFormat="1" ht="31.5" x14ac:dyDescent="0.25">
      <c r="A29" s="535" t="s">
        <v>392</v>
      </c>
      <c r="B29" s="538" t="s">
        <v>1275</v>
      </c>
      <c r="C29" s="542">
        <v>3971.15</v>
      </c>
      <c r="D29" s="541">
        <v>0</v>
      </c>
      <c r="E29" s="539">
        <f t="shared" si="0"/>
        <v>3971.15</v>
      </c>
    </row>
    <row r="30" spans="1:5" s="534" customFormat="1" x14ac:dyDescent="0.25">
      <c r="A30" s="535" t="s">
        <v>1274</v>
      </c>
      <c r="B30" s="531" t="s">
        <v>1248</v>
      </c>
      <c r="C30" s="541">
        <v>5076</v>
      </c>
      <c r="D30" s="541">
        <v>0</v>
      </c>
      <c r="E30" s="539">
        <f t="shared" si="0"/>
        <v>5076</v>
      </c>
    </row>
    <row r="31" spans="1:5" s="534" customFormat="1" x14ac:dyDescent="0.25">
      <c r="A31" s="535" t="s">
        <v>1277</v>
      </c>
      <c r="B31" s="538" t="s">
        <v>1276</v>
      </c>
      <c r="C31" s="542">
        <v>8552.73</v>
      </c>
      <c r="D31" s="541">
        <v>0</v>
      </c>
      <c r="E31" s="539">
        <f t="shared" si="0"/>
        <v>8552.73</v>
      </c>
    </row>
    <row r="32" spans="1:5" s="534" customFormat="1" x14ac:dyDescent="0.25">
      <c r="A32" s="535" t="s">
        <v>1278</v>
      </c>
      <c r="B32" s="538" t="s">
        <v>1285</v>
      </c>
      <c r="C32" s="542">
        <v>77028</v>
      </c>
      <c r="D32" s="541">
        <v>0</v>
      </c>
      <c r="E32" s="539">
        <f t="shared" si="0"/>
        <v>77028</v>
      </c>
    </row>
    <row r="33" spans="1:5" s="534" customFormat="1" x14ac:dyDescent="0.25">
      <c r="A33" s="535" t="s">
        <v>1279</v>
      </c>
      <c r="B33" s="531" t="s">
        <v>1245</v>
      </c>
      <c r="C33" s="541">
        <v>77364.47</v>
      </c>
      <c r="D33" s="541">
        <v>0</v>
      </c>
      <c r="E33" s="539">
        <f t="shared" si="0"/>
        <v>77364.47</v>
      </c>
    </row>
    <row r="34" spans="1:5" s="534" customFormat="1" ht="47.25" x14ac:dyDescent="0.25">
      <c r="A34" s="535" t="s">
        <v>1280</v>
      </c>
      <c r="B34" s="531" t="s">
        <v>1244</v>
      </c>
      <c r="C34" s="541">
        <v>15950.49</v>
      </c>
      <c r="D34" s="541">
        <v>0</v>
      </c>
      <c r="E34" s="539">
        <f t="shared" si="0"/>
        <v>15950.49</v>
      </c>
    </row>
    <row r="35" spans="1:5" s="534" customFormat="1" ht="31.5" x14ac:dyDescent="0.25">
      <c r="A35" s="535" t="s">
        <v>1281</v>
      </c>
      <c r="B35" s="531" t="s">
        <v>1243</v>
      </c>
      <c r="C35" s="541">
        <v>28701</v>
      </c>
      <c r="D35" s="541">
        <v>0</v>
      </c>
      <c r="E35" s="539">
        <f t="shared" si="0"/>
        <v>28701</v>
      </c>
    </row>
    <row r="36" spans="1:5" s="534" customFormat="1" ht="31.5" x14ac:dyDescent="0.25">
      <c r="A36" s="535" t="s">
        <v>1282</v>
      </c>
      <c r="B36" s="531" t="s">
        <v>1242</v>
      </c>
      <c r="C36" s="541">
        <v>8172.6</v>
      </c>
      <c r="D36" s="541">
        <v>0</v>
      </c>
      <c r="E36" s="539">
        <f t="shared" si="0"/>
        <v>8172.6</v>
      </c>
    </row>
    <row r="37" spans="1:5" s="534" customFormat="1" x14ac:dyDescent="0.25">
      <c r="A37" s="535" t="s">
        <v>1283</v>
      </c>
      <c r="B37" s="537" t="s">
        <v>1286</v>
      </c>
      <c r="C37" s="543">
        <v>4000</v>
      </c>
      <c r="D37" s="541">
        <v>0</v>
      </c>
      <c r="E37" s="539">
        <f t="shared" si="0"/>
        <v>4000</v>
      </c>
    </row>
    <row r="38" spans="1:5" s="534" customFormat="1" ht="31.5" x14ac:dyDescent="0.25">
      <c r="A38" s="535" t="s">
        <v>1284</v>
      </c>
      <c r="B38" s="531" t="s">
        <v>1246</v>
      </c>
      <c r="C38" s="541">
        <v>4600</v>
      </c>
      <c r="D38" s="541">
        <v>0</v>
      </c>
      <c r="E38" s="539">
        <f t="shared" si="0"/>
        <v>4600</v>
      </c>
    </row>
    <row r="39" spans="1:5" s="534" customFormat="1" ht="31.5" x14ac:dyDescent="0.25">
      <c r="A39" s="535" t="s">
        <v>1288</v>
      </c>
      <c r="B39" s="531" t="s">
        <v>1287</v>
      </c>
      <c r="C39" s="541">
        <v>7000</v>
      </c>
      <c r="D39" s="541">
        <v>0</v>
      </c>
      <c r="E39" s="539">
        <f t="shared" si="0"/>
        <v>7000</v>
      </c>
    </row>
    <row r="40" spans="1:5" s="534" customFormat="1" ht="31.5" x14ac:dyDescent="0.25">
      <c r="A40" s="535" t="s">
        <v>1293</v>
      </c>
      <c r="B40" s="531" t="s">
        <v>1289</v>
      </c>
      <c r="C40" s="541">
        <v>1000</v>
      </c>
      <c r="D40" s="541">
        <v>0</v>
      </c>
      <c r="E40" s="539">
        <f t="shared" si="0"/>
        <v>1000</v>
      </c>
    </row>
    <row r="41" spans="1:5" s="534" customFormat="1" ht="31.5" x14ac:dyDescent="0.25">
      <c r="A41" s="535" t="s">
        <v>1294</v>
      </c>
      <c r="B41" s="536" t="s">
        <v>1290</v>
      </c>
      <c r="C41" s="541">
        <v>1000</v>
      </c>
      <c r="D41" s="541">
        <v>0</v>
      </c>
      <c r="E41" s="539">
        <f t="shared" si="0"/>
        <v>1000</v>
      </c>
    </row>
    <row r="42" spans="1:5" s="534" customFormat="1" ht="31.5" x14ac:dyDescent="0.25">
      <c r="A42" s="535" t="s">
        <v>1295</v>
      </c>
      <c r="B42" s="531" t="s">
        <v>1291</v>
      </c>
      <c r="C42" s="541">
        <v>1000</v>
      </c>
      <c r="D42" s="541">
        <v>0</v>
      </c>
      <c r="E42" s="539">
        <f t="shared" si="0"/>
        <v>1000</v>
      </c>
    </row>
    <row r="43" spans="1:5" s="534" customFormat="1" x14ac:dyDescent="0.25">
      <c r="A43" s="535" t="s">
        <v>1296</v>
      </c>
      <c r="B43" s="537" t="s">
        <v>1292</v>
      </c>
      <c r="C43" s="543">
        <v>2100</v>
      </c>
      <c r="D43" s="541">
        <v>0</v>
      </c>
      <c r="E43" s="539">
        <f t="shared" si="0"/>
        <v>2100</v>
      </c>
    </row>
    <row r="44" spans="1:5" s="534" customFormat="1" ht="31.5" x14ac:dyDescent="0.25">
      <c r="A44" s="535" t="s">
        <v>1297</v>
      </c>
      <c r="B44" s="531" t="s">
        <v>1299</v>
      </c>
      <c r="C44" s="53">
        <v>140000</v>
      </c>
      <c r="D44" s="541">
        <v>0</v>
      </c>
      <c r="E44" s="539">
        <f t="shared" si="0"/>
        <v>140000</v>
      </c>
    </row>
    <row r="45" spans="1:5" s="534" customFormat="1" x14ac:dyDescent="0.25">
      <c r="A45" s="535" t="s">
        <v>1298</v>
      </c>
      <c r="B45" s="531" t="s">
        <v>1300</v>
      </c>
      <c r="C45" s="542">
        <v>259136</v>
      </c>
      <c r="D45" s="541">
        <v>0</v>
      </c>
      <c r="E45" s="539">
        <f t="shared" si="0"/>
        <v>259136</v>
      </c>
    </row>
    <row r="46" spans="1:5" x14ac:dyDescent="0.25">
      <c r="A46" s="33"/>
      <c r="B46" s="57"/>
      <c r="C46" s="53"/>
      <c r="D46" s="53"/>
      <c r="E46" s="539">
        <f t="shared" si="0"/>
        <v>0</v>
      </c>
    </row>
    <row r="47" spans="1:5" ht="16.5" thickBot="1" x14ac:dyDescent="0.3">
      <c r="A47" s="34">
        <v>5</v>
      </c>
      <c r="B47" s="58" t="s">
        <v>306</v>
      </c>
      <c r="C47" s="544">
        <f>C5+C13+C18+C27</f>
        <v>821752.8600000001</v>
      </c>
      <c r="D47" s="544">
        <f>D5+D13+D18+D27</f>
        <v>0</v>
      </c>
      <c r="E47" s="545">
        <f t="shared" si="0"/>
        <v>821752.8600000001</v>
      </c>
    </row>
    <row r="49" spans="1:2" s="198" customFormat="1" x14ac:dyDescent="0.25">
      <c r="A49" s="196"/>
      <c r="B49" s="197" t="s">
        <v>775</v>
      </c>
    </row>
  </sheetData>
  <mergeCells count="2">
    <mergeCell ref="A1:E1"/>
    <mergeCell ref="A2:E2"/>
  </mergeCells>
  <phoneticPr fontId="0" type="noConversion"/>
  <printOptions gridLines="1"/>
  <pageMargins left="0.74803149606299213" right="0.74803149606299213" top="0.98425196850393704" bottom="0.19685039370078741" header="0.51181102362204722" footer="0.51181102362204722"/>
  <pageSetup paperSize="9" scale="44"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2"/>
  </sheetPr>
  <dimension ref="A1:I76"/>
  <sheetViews>
    <sheetView zoomScaleNormal="100" workbookViewId="0">
      <pane xSplit="2" ySplit="5" topLeftCell="C18" activePane="bottomRight" state="frozen"/>
      <selection pane="topRight" activeCell="C1" sqref="C1"/>
      <selection pane="bottomLeft" activeCell="A6" sqref="A6"/>
      <selection pane="bottomRight" activeCell="I34" sqref="I34"/>
    </sheetView>
  </sheetViews>
  <sheetFormatPr defaultRowHeight="15.75" x14ac:dyDescent="0.25"/>
  <cols>
    <col min="1" max="1" width="7.85546875" style="3" customWidth="1"/>
    <col min="2" max="2" width="79.85546875" style="131" customWidth="1"/>
    <col min="3" max="3" width="16.42578125" style="132" customWidth="1"/>
    <col min="4" max="4" width="16.5703125" style="132" customWidth="1"/>
    <col min="5" max="5" width="16.42578125" style="132" customWidth="1"/>
    <col min="6" max="6" width="19.140625" style="132" customWidth="1"/>
    <col min="7" max="7" width="16.85546875" style="132" customWidth="1"/>
    <col min="8" max="8" width="17.28515625" style="132" customWidth="1"/>
    <col min="9" max="9" width="21.42578125" style="1" bestFit="1" customWidth="1"/>
    <col min="10" max="16384" width="9.140625" style="1"/>
  </cols>
  <sheetData>
    <row r="1" spans="1:9" ht="35.1" customHeight="1" thickBot="1" x14ac:dyDescent="0.3">
      <c r="A1" s="700" t="s">
        <v>1106</v>
      </c>
      <c r="B1" s="701"/>
      <c r="C1" s="701"/>
      <c r="D1" s="701"/>
      <c r="E1" s="701"/>
      <c r="F1" s="701"/>
      <c r="G1" s="701"/>
      <c r="H1" s="702"/>
      <c r="I1" s="186" t="s">
        <v>1185</v>
      </c>
    </row>
    <row r="2" spans="1:9" ht="31.9" customHeight="1" x14ac:dyDescent="0.25">
      <c r="A2" s="685" t="s">
        <v>1217</v>
      </c>
      <c r="B2" s="686"/>
      <c r="C2" s="686"/>
      <c r="D2" s="686"/>
      <c r="E2" s="686"/>
      <c r="F2" s="686"/>
      <c r="G2" s="686"/>
      <c r="H2" s="687"/>
    </row>
    <row r="3" spans="1:9" ht="24" customHeight="1" x14ac:dyDescent="0.25">
      <c r="A3" s="703" t="s">
        <v>205</v>
      </c>
      <c r="B3" s="704" t="s">
        <v>332</v>
      </c>
      <c r="C3" s="706">
        <v>2017</v>
      </c>
      <c r="D3" s="707"/>
      <c r="E3" s="706">
        <v>2018</v>
      </c>
      <c r="F3" s="707"/>
      <c r="G3" s="706" t="s">
        <v>1107</v>
      </c>
      <c r="H3" s="708"/>
    </row>
    <row r="4" spans="1:9" s="10" customFormat="1" ht="31.5" x14ac:dyDescent="0.25">
      <c r="A4" s="703"/>
      <c r="B4" s="705"/>
      <c r="C4" s="357" t="s">
        <v>333</v>
      </c>
      <c r="D4" s="357" t="s">
        <v>334</v>
      </c>
      <c r="E4" s="357" t="s">
        <v>333</v>
      </c>
      <c r="F4" s="357" t="s">
        <v>334</v>
      </c>
      <c r="G4" s="357" t="s">
        <v>333</v>
      </c>
      <c r="H4" s="358" t="s">
        <v>334</v>
      </c>
      <c r="I4" s="1"/>
    </row>
    <row r="5" spans="1:9" s="10" customFormat="1" x14ac:dyDescent="0.25">
      <c r="A5" s="356"/>
      <c r="B5" s="312"/>
      <c r="C5" s="357" t="s">
        <v>286</v>
      </c>
      <c r="D5" s="357" t="s">
        <v>287</v>
      </c>
      <c r="E5" s="357" t="s">
        <v>288</v>
      </c>
      <c r="F5" s="357" t="s">
        <v>295</v>
      </c>
      <c r="G5" s="357" t="s">
        <v>31</v>
      </c>
      <c r="H5" s="358" t="s">
        <v>32</v>
      </c>
      <c r="I5" s="443"/>
    </row>
    <row r="6" spans="1:9" x14ac:dyDescent="0.25">
      <c r="A6" s="33">
        <v>1</v>
      </c>
      <c r="B6" s="64" t="s">
        <v>260</v>
      </c>
      <c r="C6" s="62">
        <f>SUM(C7:C10)</f>
        <v>0</v>
      </c>
      <c r="D6" s="62">
        <f t="shared" ref="D6:F6" si="0">SUM(D7:D10)</f>
        <v>0</v>
      </c>
      <c r="E6" s="62">
        <f t="shared" si="0"/>
        <v>0</v>
      </c>
      <c r="F6" s="62">
        <f t="shared" si="0"/>
        <v>0</v>
      </c>
      <c r="G6" s="546">
        <f>E6-C6</f>
        <v>0</v>
      </c>
      <c r="H6" s="547">
        <f t="shared" ref="G6:H70" si="1">F6-D6</f>
        <v>0</v>
      </c>
    </row>
    <row r="7" spans="1:9" x14ac:dyDescent="0.25">
      <c r="A7" s="33">
        <f>A6+1</f>
        <v>2</v>
      </c>
      <c r="B7" s="283" t="s">
        <v>278</v>
      </c>
      <c r="C7" s="548">
        <v>0</v>
      </c>
      <c r="D7" s="548">
        <v>0</v>
      </c>
      <c r="E7" s="548">
        <v>0</v>
      </c>
      <c r="F7" s="548">
        <v>0</v>
      </c>
      <c r="G7" s="546">
        <f t="shared" si="1"/>
        <v>0</v>
      </c>
      <c r="H7" s="547">
        <f t="shared" si="1"/>
        <v>0</v>
      </c>
      <c r="I7" s="359"/>
    </row>
    <row r="8" spans="1:9" x14ac:dyDescent="0.25">
      <c r="A8" s="33">
        <f t="shared" ref="A8:A70" si="2">A7+1</f>
        <v>3</v>
      </c>
      <c r="B8" s="283" t="s">
        <v>302</v>
      </c>
      <c r="C8" s="548">
        <v>0</v>
      </c>
      <c r="D8" s="548">
        <v>0</v>
      </c>
      <c r="E8" s="548">
        <v>0</v>
      </c>
      <c r="F8" s="548">
        <v>0</v>
      </c>
      <c r="G8" s="546">
        <f t="shared" si="1"/>
        <v>0</v>
      </c>
      <c r="H8" s="547">
        <f t="shared" si="1"/>
        <v>0</v>
      </c>
      <c r="I8" s="359"/>
    </row>
    <row r="9" spans="1:9" x14ac:dyDescent="0.25">
      <c r="A9" s="33">
        <f t="shared" si="2"/>
        <v>4</v>
      </c>
      <c r="B9" s="283" t="s">
        <v>62</v>
      </c>
      <c r="C9" s="548">
        <v>0</v>
      </c>
      <c r="D9" s="548">
        <v>0</v>
      </c>
      <c r="E9" s="548">
        <v>0</v>
      </c>
      <c r="F9" s="548">
        <v>0</v>
      </c>
      <c r="G9" s="546">
        <f t="shared" si="1"/>
        <v>0</v>
      </c>
      <c r="H9" s="547">
        <f t="shared" si="1"/>
        <v>0</v>
      </c>
      <c r="I9" s="359"/>
    </row>
    <row r="10" spans="1:9" x14ac:dyDescent="0.25">
      <c r="A10" s="33">
        <f t="shared" si="2"/>
        <v>5</v>
      </c>
      <c r="B10" s="283" t="s">
        <v>301</v>
      </c>
      <c r="C10" s="548">
        <v>0</v>
      </c>
      <c r="D10" s="548">
        <v>0</v>
      </c>
      <c r="E10" s="548">
        <v>0</v>
      </c>
      <c r="F10" s="548">
        <v>0</v>
      </c>
      <c r="G10" s="546">
        <f t="shared" si="1"/>
        <v>0</v>
      </c>
      <c r="H10" s="547">
        <f t="shared" si="1"/>
        <v>0</v>
      </c>
      <c r="I10" s="359"/>
    </row>
    <row r="11" spans="1:9" x14ac:dyDescent="0.25">
      <c r="A11" s="33">
        <f t="shared" si="2"/>
        <v>6</v>
      </c>
      <c r="B11" s="299" t="s">
        <v>810</v>
      </c>
      <c r="C11" s="62">
        <f>SUM(C12:C15)</f>
        <v>361393.28</v>
      </c>
      <c r="D11" s="62">
        <f t="shared" ref="D11:F11" si="3">SUM(D12:D15)</f>
        <v>98427.6</v>
      </c>
      <c r="E11" s="62">
        <f t="shared" si="3"/>
        <v>368894.24</v>
      </c>
      <c r="F11" s="62">
        <f t="shared" si="3"/>
        <v>138032.74</v>
      </c>
      <c r="G11" s="546">
        <f t="shared" si="1"/>
        <v>7500.9599999999627</v>
      </c>
      <c r="H11" s="547">
        <f t="shared" si="1"/>
        <v>39605.139999999985</v>
      </c>
    </row>
    <row r="12" spans="1:9" x14ac:dyDescent="0.25">
      <c r="A12" s="33">
        <f t="shared" si="2"/>
        <v>7</v>
      </c>
      <c r="B12" s="283" t="s">
        <v>96</v>
      </c>
      <c r="C12" s="548">
        <v>215984</v>
      </c>
      <c r="D12" s="548">
        <v>0</v>
      </c>
      <c r="E12" s="548">
        <v>220212</v>
      </c>
      <c r="F12" s="548">
        <v>0</v>
      </c>
      <c r="G12" s="546">
        <f t="shared" si="1"/>
        <v>4228</v>
      </c>
      <c r="H12" s="547">
        <f t="shared" si="1"/>
        <v>0</v>
      </c>
    </row>
    <row r="13" spans="1:9" x14ac:dyDescent="0.25">
      <c r="A13" s="33">
        <f t="shared" si="2"/>
        <v>8</v>
      </c>
      <c r="B13" s="283" t="s">
        <v>97</v>
      </c>
      <c r="C13" s="548">
        <v>43083.15</v>
      </c>
      <c r="D13" s="548">
        <v>0</v>
      </c>
      <c r="E13" s="548">
        <v>46405.95</v>
      </c>
      <c r="F13" s="548">
        <v>0</v>
      </c>
      <c r="G13" s="546">
        <f t="shared" si="1"/>
        <v>3322.7999999999956</v>
      </c>
      <c r="H13" s="547">
        <f t="shared" si="1"/>
        <v>0</v>
      </c>
    </row>
    <row r="14" spans="1:9" x14ac:dyDescent="0.25">
      <c r="A14" s="33">
        <f>A13+1</f>
        <v>9</v>
      </c>
      <c r="B14" s="283" t="s">
        <v>98</v>
      </c>
      <c r="C14" s="548">
        <v>84169.88</v>
      </c>
      <c r="D14" s="548">
        <v>50396.4</v>
      </c>
      <c r="E14" s="548">
        <v>86045.03</v>
      </c>
      <c r="F14" s="548">
        <v>41637.1</v>
      </c>
      <c r="G14" s="546">
        <f t="shared" si="1"/>
        <v>1875.1499999999942</v>
      </c>
      <c r="H14" s="547">
        <f t="shared" si="1"/>
        <v>-8759.3000000000029</v>
      </c>
    </row>
    <row r="15" spans="1:9" ht="31.5" x14ac:dyDescent="0.25">
      <c r="A15" s="255">
        <f t="shared" si="2"/>
        <v>10</v>
      </c>
      <c r="B15" s="283" t="s">
        <v>925</v>
      </c>
      <c r="C15" s="548">
        <v>18156.25</v>
      </c>
      <c r="D15" s="548">
        <v>48031.199999999997</v>
      </c>
      <c r="E15" s="548">
        <v>16231.26</v>
      </c>
      <c r="F15" s="548">
        <v>96395.64</v>
      </c>
      <c r="G15" s="546">
        <f t="shared" si="1"/>
        <v>-1924.9899999999998</v>
      </c>
      <c r="H15" s="547">
        <f t="shared" si="1"/>
        <v>48364.44</v>
      </c>
    </row>
    <row r="16" spans="1:9" x14ac:dyDescent="0.25">
      <c r="A16" s="33">
        <f t="shared" si="2"/>
        <v>11</v>
      </c>
      <c r="B16" s="299" t="s">
        <v>28</v>
      </c>
      <c r="C16" s="548">
        <v>0</v>
      </c>
      <c r="D16" s="548">
        <v>39402.93</v>
      </c>
      <c r="E16" s="548">
        <v>0</v>
      </c>
      <c r="F16" s="548">
        <v>36805.26</v>
      </c>
      <c r="G16" s="546">
        <f t="shared" si="1"/>
        <v>0</v>
      </c>
      <c r="H16" s="547">
        <f t="shared" si="1"/>
        <v>-2597.6699999999983</v>
      </c>
    </row>
    <row r="17" spans="1:9" x14ac:dyDescent="0.25">
      <c r="A17" s="33">
        <f t="shared" si="2"/>
        <v>12</v>
      </c>
      <c r="B17" s="299" t="s">
        <v>909</v>
      </c>
      <c r="C17" s="548">
        <v>0</v>
      </c>
      <c r="D17" s="548">
        <v>0</v>
      </c>
      <c r="E17" s="548">
        <v>0</v>
      </c>
      <c r="F17" s="548">
        <v>0</v>
      </c>
      <c r="G17" s="546">
        <f t="shared" si="1"/>
        <v>0</v>
      </c>
      <c r="H17" s="547">
        <f t="shared" si="1"/>
        <v>0</v>
      </c>
    </row>
    <row r="18" spans="1:9" x14ac:dyDescent="0.25">
      <c r="A18" s="33">
        <f t="shared" si="2"/>
        <v>13</v>
      </c>
      <c r="B18" s="299" t="s">
        <v>910</v>
      </c>
      <c r="C18" s="548">
        <v>0</v>
      </c>
      <c r="D18" s="548">
        <v>0</v>
      </c>
      <c r="E18" s="548">
        <v>0</v>
      </c>
      <c r="F18" s="548">
        <v>0</v>
      </c>
      <c r="G18" s="546">
        <f t="shared" si="1"/>
        <v>0</v>
      </c>
      <c r="H18" s="547">
        <f t="shared" si="1"/>
        <v>0</v>
      </c>
    </row>
    <row r="19" spans="1:9" x14ac:dyDescent="0.25">
      <c r="A19" s="33">
        <f t="shared" si="2"/>
        <v>14</v>
      </c>
      <c r="B19" s="299" t="s">
        <v>339</v>
      </c>
      <c r="C19" s="548">
        <v>51.97</v>
      </c>
      <c r="D19" s="548">
        <v>0</v>
      </c>
      <c r="E19" s="548">
        <v>224.63</v>
      </c>
      <c r="F19" s="548">
        <v>0</v>
      </c>
      <c r="G19" s="546">
        <f t="shared" si="1"/>
        <v>172.66</v>
      </c>
      <c r="H19" s="547">
        <f t="shared" si="1"/>
        <v>0</v>
      </c>
    </row>
    <row r="20" spans="1:9" x14ac:dyDescent="0.25">
      <c r="A20" s="33">
        <f t="shared" si="2"/>
        <v>15</v>
      </c>
      <c r="B20" s="299" t="s">
        <v>340</v>
      </c>
      <c r="C20" s="548">
        <v>0</v>
      </c>
      <c r="D20" s="548">
        <v>0</v>
      </c>
      <c r="E20" s="548">
        <v>0</v>
      </c>
      <c r="F20" s="548">
        <v>0</v>
      </c>
      <c r="G20" s="546">
        <f t="shared" si="1"/>
        <v>0</v>
      </c>
      <c r="H20" s="547">
        <f t="shared" si="1"/>
        <v>0</v>
      </c>
    </row>
    <row r="21" spans="1:9" x14ac:dyDescent="0.25">
      <c r="A21" s="33">
        <f t="shared" si="2"/>
        <v>16</v>
      </c>
      <c r="B21" s="299" t="s">
        <v>811</v>
      </c>
      <c r="C21" s="62">
        <f>SUM(C22:C23)</f>
        <v>12.15</v>
      </c>
      <c r="D21" s="62">
        <f t="shared" ref="D21:F21" si="4">SUM(D22:D23)</f>
        <v>18.760000000000002</v>
      </c>
      <c r="E21" s="62">
        <f t="shared" si="4"/>
        <v>17.3</v>
      </c>
      <c r="F21" s="62">
        <f t="shared" si="4"/>
        <v>19.38</v>
      </c>
      <c r="G21" s="546">
        <f t="shared" si="1"/>
        <v>5.15</v>
      </c>
      <c r="H21" s="547">
        <f t="shared" si="1"/>
        <v>0.61999999999999744</v>
      </c>
    </row>
    <row r="22" spans="1:9" x14ac:dyDescent="0.25">
      <c r="A22" s="33">
        <f t="shared" si="2"/>
        <v>17</v>
      </c>
      <c r="B22" s="283" t="s">
        <v>102</v>
      </c>
      <c r="C22" s="548">
        <v>0</v>
      </c>
      <c r="D22" s="548">
        <v>0</v>
      </c>
      <c r="E22" s="548">
        <v>0</v>
      </c>
      <c r="F22" s="548">
        <v>0</v>
      </c>
      <c r="G22" s="546">
        <f t="shared" si="1"/>
        <v>0</v>
      </c>
      <c r="H22" s="547">
        <f t="shared" si="1"/>
        <v>0</v>
      </c>
    </row>
    <row r="23" spans="1:9" x14ac:dyDescent="0.25">
      <c r="A23" s="33">
        <f t="shared" si="2"/>
        <v>18</v>
      </c>
      <c r="B23" s="283" t="s">
        <v>103</v>
      </c>
      <c r="C23" s="548">
        <v>12.15</v>
      </c>
      <c r="D23" s="548">
        <v>18.760000000000002</v>
      </c>
      <c r="E23" s="548">
        <v>17.3</v>
      </c>
      <c r="F23" s="549">
        <v>19.38</v>
      </c>
      <c r="G23" s="546">
        <f t="shared" si="1"/>
        <v>5.15</v>
      </c>
      <c r="H23" s="547">
        <f t="shared" si="1"/>
        <v>0.61999999999999744</v>
      </c>
    </row>
    <row r="24" spans="1:9" x14ac:dyDescent="0.25">
      <c r="A24" s="33">
        <f t="shared" si="2"/>
        <v>19</v>
      </c>
      <c r="B24" s="299" t="s">
        <v>341</v>
      </c>
      <c r="C24" s="548">
        <v>0</v>
      </c>
      <c r="D24" s="548">
        <v>0</v>
      </c>
      <c r="E24" s="548">
        <v>0</v>
      </c>
      <c r="F24" s="548">
        <v>0</v>
      </c>
      <c r="G24" s="546">
        <f t="shared" si="1"/>
        <v>0</v>
      </c>
      <c r="H24" s="547">
        <f t="shared" si="1"/>
        <v>0</v>
      </c>
    </row>
    <row r="25" spans="1:9" x14ac:dyDescent="0.25">
      <c r="A25" s="33">
        <f t="shared" si="2"/>
        <v>20</v>
      </c>
      <c r="B25" s="79" t="s">
        <v>1197</v>
      </c>
      <c r="C25" s="62">
        <f>SUM(C26:C30)</f>
        <v>1318212</v>
      </c>
      <c r="D25" s="62">
        <f t="shared" ref="D25:F25" si="5">SUM(D26:D30)</f>
        <v>0</v>
      </c>
      <c r="E25" s="62">
        <f t="shared" si="5"/>
        <v>1150627</v>
      </c>
      <c r="F25" s="62">
        <f t="shared" si="5"/>
        <v>0</v>
      </c>
      <c r="G25" s="546">
        <f t="shared" ref="G25:G35" si="6">E25-C25</f>
        <v>-167585</v>
      </c>
      <c r="H25" s="547">
        <f t="shared" ref="H25:H35" si="7">F25-D25</f>
        <v>0</v>
      </c>
      <c r="I25" s="511"/>
    </row>
    <row r="26" spans="1:9" x14ac:dyDescent="0.25">
      <c r="A26" s="33">
        <f t="shared" si="2"/>
        <v>21</v>
      </c>
      <c r="B26" s="123" t="s">
        <v>994</v>
      </c>
      <c r="C26" s="548">
        <v>228270</v>
      </c>
      <c r="D26" s="548">
        <v>0</v>
      </c>
      <c r="E26" s="548">
        <v>265387</v>
      </c>
      <c r="F26" s="548">
        <v>0</v>
      </c>
      <c r="G26" s="546">
        <f t="shared" si="6"/>
        <v>37117</v>
      </c>
      <c r="H26" s="547">
        <f t="shared" si="7"/>
        <v>0</v>
      </c>
    </row>
    <row r="27" spans="1:9" x14ac:dyDescent="0.25">
      <c r="A27" s="33">
        <f t="shared" si="2"/>
        <v>22</v>
      </c>
      <c r="B27" s="123" t="s">
        <v>995</v>
      </c>
      <c r="C27" s="548">
        <v>1700</v>
      </c>
      <c r="D27" s="548">
        <v>0</v>
      </c>
      <c r="E27" s="548">
        <v>3200</v>
      </c>
      <c r="F27" s="548">
        <v>0</v>
      </c>
      <c r="G27" s="546">
        <f t="shared" si="6"/>
        <v>1500</v>
      </c>
      <c r="H27" s="547">
        <f t="shared" si="7"/>
        <v>0</v>
      </c>
    </row>
    <row r="28" spans="1:9" x14ac:dyDescent="0.25">
      <c r="A28" s="33">
        <f t="shared" si="2"/>
        <v>23</v>
      </c>
      <c r="B28" s="494" t="s">
        <v>1183</v>
      </c>
      <c r="C28" s="548">
        <v>0</v>
      </c>
      <c r="D28" s="548">
        <v>0</v>
      </c>
      <c r="E28" s="548">
        <v>0</v>
      </c>
      <c r="F28" s="548">
        <v>0</v>
      </c>
      <c r="G28" s="546">
        <f t="shared" ref="G28" si="8">E28-C28</f>
        <v>0</v>
      </c>
      <c r="H28" s="547">
        <f t="shared" ref="H28" si="9">F28-D28</f>
        <v>0</v>
      </c>
      <c r="I28" s="186" t="s">
        <v>1186</v>
      </c>
    </row>
    <row r="29" spans="1:9" x14ac:dyDescent="0.25">
      <c r="A29" s="33">
        <f t="shared" si="2"/>
        <v>24</v>
      </c>
      <c r="B29" s="494" t="s">
        <v>1184</v>
      </c>
      <c r="C29" s="548">
        <v>1086042</v>
      </c>
      <c r="D29" s="548">
        <v>0</v>
      </c>
      <c r="E29" s="548">
        <v>879940</v>
      </c>
      <c r="F29" s="548">
        <v>0</v>
      </c>
      <c r="G29" s="546">
        <f t="shared" si="6"/>
        <v>-206102</v>
      </c>
      <c r="H29" s="547">
        <f t="shared" si="7"/>
        <v>0</v>
      </c>
      <c r="I29" s="186" t="s">
        <v>1187</v>
      </c>
    </row>
    <row r="30" spans="1:9" x14ac:dyDescent="0.25">
      <c r="A30" s="33">
        <f t="shared" si="2"/>
        <v>25</v>
      </c>
      <c r="B30" s="123" t="s">
        <v>996</v>
      </c>
      <c r="C30" s="548">
        <v>2200</v>
      </c>
      <c r="D30" s="548">
        <v>0</v>
      </c>
      <c r="E30" s="548">
        <v>2100</v>
      </c>
      <c r="F30" s="548">
        <v>0</v>
      </c>
      <c r="G30" s="546">
        <f t="shared" si="6"/>
        <v>-100</v>
      </c>
      <c r="H30" s="547">
        <f t="shared" si="7"/>
        <v>0</v>
      </c>
    </row>
    <row r="31" spans="1:9" x14ac:dyDescent="0.25">
      <c r="A31" s="33">
        <f t="shared" si="2"/>
        <v>26</v>
      </c>
      <c r="B31" s="79" t="s">
        <v>1211</v>
      </c>
      <c r="C31" s="62">
        <f>SUM(C32:C37)</f>
        <v>273900.69</v>
      </c>
      <c r="D31" s="62">
        <f t="shared" ref="D31:F31" si="10">SUM(D32:D37)</f>
        <v>0</v>
      </c>
      <c r="E31" s="62">
        <f t="shared" si="10"/>
        <v>250488.5</v>
      </c>
      <c r="F31" s="62">
        <f t="shared" si="10"/>
        <v>0</v>
      </c>
      <c r="G31" s="546">
        <f t="shared" ref="G31" si="11">E31-C31</f>
        <v>-23412.190000000002</v>
      </c>
      <c r="H31" s="547">
        <f t="shared" ref="H31" si="12">F31-D31</f>
        <v>0</v>
      </c>
      <c r="I31" s="511"/>
    </row>
    <row r="32" spans="1:9" x14ac:dyDescent="0.25">
      <c r="A32" s="33">
        <f t="shared" si="2"/>
        <v>27</v>
      </c>
      <c r="B32" s="123" t="s">
        <v>997</v>
      </c>
      <c r="C32" s="548">
        <v>143415</v>
      </c>
      <c r="D32" s="548">
        <v>0</v>
      </c>
      <c r="E32" s="548">
        <v>131928</v>
      </c>
      <c r="F32" s="548">
        <v>0</v>
      </c>
      <c r="G32" s="546">
        <f t="shared" si="6"/>
        <v>-11487</v>
      </c>
      <c r="H32" s="547">
        <f t="shared" si="7"/>
        <v>0</v>
      </c>
    </row>
    <row r="33" spans="1:9" x14ac:dyDescent="0.25">
      <c r="A33" s="33">
        <f t="shared" si="2"/>
        <v>28</v>
      </c>
      <c r="B33" s="123" t="s">
        <v>998</v>
      </c>
      <c r="C33" s="548">
        <v>55450</v>
      </c>
      <c r="D33" s="548">
        <v>0</v>
      </c>
      <c r="E33" s="548">
        <v>49920</v>
      </c>
      <c r="F33" s="548">
        <v>0</v>
      </c>
      <c r="G33" s="546">
        <f t="shared" si="6"/>
        <v>-5530</v>
      </c>
      <c r="H33" s="547">
        <f t="shared" si="7"/>
        <v>0</v>
      </c>
    </row>
    <row r="34" spans="1:9" x14ac:dyDescent="0.25">
      <c r="A34" s="33">
        <f t="shared" si="2"/>
        <v>29</v>
      </c>
      <c r="B34" s="123" t="s">
        <v>999</v>
      </c>
      <c r="C34" s="548">
        <v>14419</v>
      </c>
      <c r="D34" s="548">
        <v>0</v>
      </c>
      <c r="E34" s="548">
        <v>10625</v>
      </c>
      <c r="F34" s="548">
        <v>0</v>
      </c>
      <c r="G34" s="546">
        <f t="shared" si="6"/>
        <v>-3794</v>
      </c>
      <c r="H34" s="547">
        <f t="shared" si="7"/>
        <v>0</v>
      </c>
    </row>
    <row r="35" spans="1:9" x14ac:dyDescent="0.25">
      <c r="A35" s="33">
        <f t="shared" si="2"/>
        <v>30</v>
      </c>
      <c r="B35" s="123" t="s">
        <v>1000</v>
      </c>
      <c r="C35" s="548">
        <v>59966.69</v>
      </c>
      <c r="D35" s="548">
        <v>0</v>
      </c>
      <c r="E35" s="548">
        <v>57795.5</v>
      </c>
      <c r="F35" s="548">
        <v>0</v>
      </c>
      <c r="G35" s="546">
        <f t="shared" si="6"/>
        <v>-2171.1900000000023</v>
      </c>
      <c r="H35" s="547">
        <f t="shared" si="7"/>
        <v>0</v>
      </c>
    </row>
    <row r="36" spans="1:9" x14ac:dyDescent="0.25">
      <c r="A36" s="33">
        <f t="shared" si="2"/>
        <v>31</v>
      </c>
      <c r="B36" s="123" t="s">
        <v>992</v>
      </c>
      <c r="C36" s="548">
        <v>0</v>
      </c>
      <c r="D36" s="548">
        <v>0</v>
      </c>
      <c r="E36" s="548">
        <v>20</v>
      </c>
      <c r="F36" s="548">
        <v>0</v>
      </c>
      <c r="G36" s="546">
        <f t="shared" ref="G36:G37" si="13">E36-C36</f>
        <v>20</v>
      </c>
      <c r="H36" s="547">
        <f t="shared" ref="H36:H37" si="14">F36-D36</f>
        <v>0</v>
      </c>
    </row>
    <row r="37" spans="1:9" x14ac:dyDescent="0.25">
      <c r="A37" s="33">
        <f t="shared" si="2"/>
        <v>32</v>
      </c>
      <c r="B37" s="123" t="s">
        <v>993</v>
      </c>
      <c r="C37" s="548">
        <v>650</v>
      </c>
      <c r="D37" s="548">
        <v>0</v>
      </c>
      <c r="E37" s="548">
        <v>200</v>
      </c>
      <c r="F37" s="548">
        <v>0</v>
      </c>
      <c r="G37" s="546">
        <f t="shared" si="13"/>
        <v>-450</v>
      </c>
      <c r="H37" s="547">
        <f t="shared" si="14"/>
        <v>0</v>
      </c>
    </row>
    <row r="38" spans="1:9" x14ac:dyDescent="0.25">
      <c r="A38" s="33">
        <f t="shared" si="2"/>
        <v>33</v>
      </c>
      <c r="B38" s="123" t="s">
        <v>1009</v>
      </c>
      <c r="C38" s="548">
        <v>60828.74</v>
      </c>
      <c r="D38" s="548">
        <v>32000.02</v>
      </c>
      <c r="E38" s="548">
        <v>73200.31</v>
      </c>
      <c r="F38" s="548">
        <v>26266.67</v>
      </c>
      <c r="G38" s="546">
        <f t="shared" ref="G38" si="15">E38-C38</f>
        <v>12371.57</v>
      </c>
      <c r="H38" s="547">
        <f t="shared" ref="H38" si="16">F38-D38</f>
        <v>-5733.3500000000022</v>
      </c>
    </row>
    <row r="39" spans="1:9" s="355" customFormat="1" ht="14.25" customHeight="1" x14ac:dyDescent="0.3">
      <c r="A39" s="33">
        <f t="shared" si="2"/>
        <v>34</v>
      </c>
      <c r="B39" s="79" t="s">
        <v>1212</v>
      </c>
      <c r="C39" s="62">
        <f>SUM(C40:C49)</f>
        <v>13878.59</v>
      </c>
      <c r="D39" s="62">
        <f t="shared" ref="D39:F39" si="17">SUM(D40:D49)</f>
        <v>0</v>
      </c>
      <c r="E39" s="62">
        <f t="shared" si="17"/>
        <v>18969.55</v>
      </c>
      <c r="F39" s="62">
        <f t="shared" si="17"/>
        <v>0</v>
      </c>
      <c r="G39" s="546">
        <f t="shared" ref="G39" si="18">E39-C39</f>
        <v>5090.9599999999991</v>
      </c>
      <c r="H39" s="547">
        <f t="shared" ref="H39" si="19">F39-D39</f>
        <v>0</v>
      </c>
      <c r="I39" s="1"/>
    </row>
    <row r="40" spans="1:9" x14ac:dyDescent="0.25">
      <c r="A40" s="33">
        <f t="shared" si="2"/>
        <v>35</v>
      </c>
      <c r="B40" s="123" t="s">
        <v>959</v>
      </c>
      <c r="C40" s="548">
        <v>0</v>
      </c>
      <c r="D40" s="548">
        <v>0</v>
      </c>
      <c r="E40" s="548">
        <v>2620</v>
      </c>
      <c r="F40" s="548">
        <v>0</v>
      </c>
      <c r="G40" s="546">
        <f t="shared" si="1"/>
        <v>2620</v>
      </c>
      <c r="H40" s="547">
        <f t="shared" si="1"/>
        <v>0</v>
      </c>
    </row>
    <row r="41" spans="1:9" x14ac:dyDescent="0.25">
      <c r="A41" s="33">
        <f t="shared" si="2"/>
        <v>36</v>
      </c>
      <c r="B41" s="123" t="s">
        <v>104</v>
      </c>
      <c r="C41" s="548">
        <v>0</v>
      </c>
      <c r="D41" s="548">
        <v>0</v>
      </c>
      <c r="E41" s="548">
        <v>0</v>
      </c>
      <c r="F41" s="548">
        <v>0</v>
      </c>
      <c r="G41" s="546">
        <f t="shared" si="1"/>
        <v>0</v>
      </c>
      <c r="H41" s="547">
        <f t="shared" si="1"/>
        <v>0</v>
      </c>
    </row>
    <row r="42" spans="1:9" x14ac:dyDescent="0.25">
      <c r="A42" s="33">
        <f t="shared" si="2"/>
        <v>37</v>
      </c>
      <c r="B42" s="123" t="s">
        <v>105</v>
      </c>
      <c r="C42" s="548">
        <v>0</v>
      </c>
      <c r="D42" s="548">
        <v>0</v>
      </c>
      <c r="E42" s="548">
        <v>0</v>
      </c>
      <c r="F42" s="548">
        <v>0</v>
      </c>
      <c r="G42" s="546">
        <f t="shared" si="1"/>
        <v>0</v>
      </c>
      <c r="H42" s="547">
        <f t="shared" si="1"/>
        <v>0</v>
      </c>
    </row>
    <row r="43" spans="1:9" x14ac:dyDescent="0.25">
      <c r="A43" s="33">
        <f t="shared" si="2"/>
        <v>38</v>
      </c>
      <c r="B43" s="123" t="s">
        <v>106</v>
      </c>
      <c r="C43" s="548">
        <v>0</v>
      </c>
      <c r="D43" s="548">
        <v>0</v>
      </c>
      <c r="E43" s="548">
        <v>0</v>
      </c>
      <c r="F43" s="548">
        <v>0</v>
      </c>
      <c r="G43" s="546">
        <f t="shared" si="1"/>
        <v>0</v>
      </c>
      <c r="H43" s="547">
        <f t="shared" si="1"/>
        <v>0</v>
      </c>
    </row>
    <row r="44" spans="1:9" x14ac:dyDescent="0.25">
      <c r="A44" s="33">
        <f t="shared" si="2"/>
        <v>39</v>
      </c>
      <c r="B44" s="123" t="s">
        <v>107</v>
      </c>
      <c r="C44" s="548">
        <v>0</v>
      </c>
      <c r="D44" s="548">
        <v>0</v>
      </c>
      <c r="E44" s="548">
        <v>0</v>
      </c>
      <c r="F44" s="548">
        <v>0</v>
      </c>
      <c r="G44" s="546">
        <f t="shared" si="1"/>
        <v>0</v>
      </c>
      <c r="H44" s="547">
        <f t="shared" si="1"/>
        <v>0</v>
      </c>
    </row>
    <row r="45" spans="1:9" x14ac:dyDescent="0.25">
      <c r="A45" s="33">
        <f t="shared" si="2"/>
        <v>40</v>
      </c>
      <c r="B45" s="123" t="s">
        <v>108</v>
      </c>
      <c r="C45" s="548">
        <v>0</v>
      </c>
      <c r="D45" s="548">
        <v>0</v>
      </c>
      <c r="E45" s="548">
        <v>0</v>
      </c>
      <c r="F45" s="548">
        <v>0</v>
      </c>
      <c r="G45" s="546">
        <f t="shared" si="1"/>
        <v>0</v>
      </c>
      <c r="H45" s="547">
        <f t="shared" si="1"/>
        <v>0</v>
      </c>
    </row>
    <row r="46" spans="1:9" x14ac:dyDescent="0.25">
      <c r="A46" s="33">
        <f t="shared" si="2"/>
        <v>41</v>
      </c>
      <c r="B46" s="460" t="s">
        <v>793</v>
      </c>
      <c r="C46" s="548">
        <v>0</v>
      </c>
      <c r="D46" s="548">
        <v>0</v>
      </c>
      <c r="E46" s="548">
        <v>0</v>
      </c>
      <c r="F46" s="548">
        <v>0</v>
      </c>
      <c r="G46" s="546">
        <f t="shared" si="1"/>
        <v>0</v>
      </c>
      <c r="H46" s="547">
        <f t="shared" si="1"/>
        <v>0</v>
      </c>
    </row>
    <row r="47" spans="1:9" x14ac:dyDescent="0.25">
      <c r="A47" s="33">
        <f t="shared" si="2"/>
        <v>42</v>
      </c>
      <c r="B47" s="123" t="s">
        <v>109</v>
      </c>
      <c r="C47" s="548">
        <v>0</v>
      </c>
      <c r="D47" s="548">
        <v>0</v>
      </c>
      <c r="E47" s="548">
        <v>0</v>
      </c>
      <c r="F47" s="548">
        <v>0</v>
      </c>
      <c r="G47" s="546">
        <f t="shared" si="1"/>
        <v>0</v>
      </c>
      <c r="H47" s="547">
        <f t="shared" si="1"/>
        <v>0</v>
      </c>
    </row>
    <row r="48" spans="1:9" x14ac:dyDescent="0.25">
      <c r="A48" s="33">
        <f t="shared" si="2"/>
        <v>43</v>
      </c>
      <c r="B48" s="123" t="s">
        <v>926</v>
      </c>
      <c r="C48" s="548">
        <v>0</v>
      </c>
      <c r="D48" s="548">
        <v>0</v>
      </c>
      <c r="E48" s="548">
        <v>0</v>
      </c>
      <c r="F48" s="548">
        <v>0</v>
      </c>
      <c r="G48" s="546">
        <f t="shared" ref="G48" si="20">E48-C48</f>
        <v>0</v>
      </c>
      <c r="H48" s="547">
        <f t="shared" ref="H48" si="21">F48-D48</f>
        <v>0</v>
      </c>
    </row>
    <row r="49" spans="1:9" x14ac:dyDescent="0.25">
      <c r="A49" s="33">
        <f t="shared" si="2"/>
        <v>44</v>
      </c>
      <c r="B49" s="123" t="s">
        <v>1012</v>
      </c>
      <c r="C49" s="548">
        <v>13878.59</v>
      </c>
      <c r="D49" s="548">
        <v>0</v>
      </c>
      <c r="E49" s="548">
        <v>16349.55</v>
      </c>
      <c r="F49" s="548">
        <v>0</v>
      </c>
      <c r="G49" s="546">
        <f t="shared" si="1"/>
        <v>2470.9599999999991</v>
      </c>
      <c r="H49" s="547">
        <f t="shared" si="1"/>
        <v>0</v>
      </c>
    </row>
    <row r="50" spans="1:9" x14ac:dyDescent="0.25">
      <c r="A50" s="33">
        <f t="shared" si="2"/>
        <v>45</v>
      </c>
      <c r="B50" s="79" t="s">
        <v>348</v>
      </c>
      <c r="C50" s="548">
        <v>0</v>
      </c>
      <c r="D50" s="548">
        <v>0</v>
      </c>
      <c r="E50" s="548">
        <v>0</v>
      </c>
      <c r="F50" s="548">
        <v>0</v>
      </c>
      <c r="G50" s="546">
        <f t="shared" si="1"/>
        <v>0</v>
      </c>
      <c r="H50" s="547">
        <f t="shared" si="1"/>
        <v>0</v>
      </c>
    </row>
    <row r="51" spans="1:9" x14ac:dyDescent="0.25">
      <c r="A51" s="33">
        <f t="shared" si="2"/>
        <v>46</v>
      </c>
      <c r="B51" s="79" t="s">
        <v>140</v>
      </c>
      <c r="C51" s="548">
        <v>0</v>
      </c>
      <c r="D51" s="548">
        <v>0</v>
      </c>
      <c r="E51" s="548">
        <v>0</v>
      </c>
      <c r="F51" s="548">
        <v>0</v>
      </c>
      <c r="G51" s="546">
        <f t="shared" si="1"/>
        <v>0</v>
      </c>
      <c r="H51" s="547">
        <f t="shared" si="1"/>
        <v>0</v>
      </c>
    </row>
    <row r="52" spans="1:9" x14ac:dyDescent="0.25">
      <c r="A52" s="33">
        <f t="shared" si="2"/>
        <v>47</v>
      </c>
      <c r="B52" s="79" t="s">
        <v>137</v>
      </c>
      <c r="C52" s="548">
        <v>0</v>
      </c>
      <c r="D52" s="548">
        <v>0</v>
      </c>
      <c r="E52" s="548">
        <v>0</v>
      </c>
      <c r="F52" s="548">
        <v>0</v>
      </c>
      <c r="G52" s="546">
        <f t="shared" si="1"/>
        <v>0</v>
      </c>
      <c r="H52" s="547">
        <f t="shared" si="1"/>
        <v>0</v>
      </c>
    </row>
    <row r="53" spans="1:9" x14ac:dyDescent="0.25">
      <c r="A53" s="33">
        <f t="shared" si="2"/>
        <v>48</v>
      </c>
      <c r="B53" s="79" t="s">
        <v>326</v>
      </c>
      <c r="C53" s="548">
        <v>0</v>
      </c>
      <c r="D53" s="548">
        <v>0</v>
      </c>
      <c r="E53" s="548">
        <v>0</v>
      </c>
      <c r="F53" s="548">
        <v>0</v>
      </c>
      <c r="G53" s="546">
        <f t="shared" si="1"/>
        <v>0</v>
      </c>
      <c r="H53" s="547">
        <f t="shared" si="1"/>
        <v>0</v>
      </c>
    </row>
    <row r="54" spans="1:9" x14ac:dyDescent="0.25">
      <c r="A54" s="33">
        <f t="shared" si="2"/>
        <v>49</v>
      </c>
      <c r="B54" s="79" t="s">
        <v>261</v>
      </c>
      <c r="C54" s="548">
        <v>0</v>
      </c>
      <c r="D54" s="548">
        <v>0</v>
      </c>
      <c r="E54" s="548">
        <v>0</v>
      </c>
      <c r="F54" s="548">
        <v>0</v>
      </c>
      <c r="G54" s="546">
        <f t="shared" si="1"/>
        <v>0</v>
      </c>
      <c r="H54" s="547">
        <f t="shared" si="1"/>
        <v>0</v>
      </c>
    </row>
    <row r="55" spans="1:9" ht="18.75" x14ac:dyDescent="0.25">
      <c r="A55" s="33">
        <f t="shared" si="2"/>
        <v>50</v>
      </c>
      <c r="B55" s="79" t="s">
        <v>1198</v>
      </c>
      <c r="C55" s="550">
        <f>SUM(C56:C61)</f>
        <v>75021.759999999995</v>
      </c>
      <c r="D55" s="550">
        <f t="shared" ref="D55:F55" si="22">SUM(D56:D61)</f>
        <v>0</v>
      </c>
      <c r="E55" s="550">
        <f t="shared" si="22"/>
        <v>100658.42</v>
      </c>
      <c r="F55" s="550">
        <f t="shared" si="22"/>
        <v>0</v>
      </c>
      <c r="G55" s="546">
        <f t="shared" si="1"/>
        <v>25636.660000000003</v>
      </c>
      <c r="H55" s="547">
        <f t="shared" si="1"/>
        <v>0</v>
      </c>
      <c r="I55" s="511" t="s">
        <v>1201</v>
      </c>
    </row>
    <row r="56" spans="1:9" x14ac:dyDescent="0.25">
      <c r="A56" s="33">
        <f t="shared" si="2"/>
        <v>51</v>
      </c>
      <c r="B56" s="123" t="s">
        <v>239</v>
      </c>
      <c r="C56" s="548">
        <v>0</v>
      </c>
      <c r="D56" s="306" t="s">
        <v>317</v>
      </c>
      <c r="E56" s="548">
        <v>0</v>
      </c>
      <c r="F56" s="306" t="s">
        <v>317</v>
      </c>
      <c r="G56" s="546">
        <f t="shared" si="1"/>
        <v>0</v>
      </c>
      <c r="H56" s="547" t="s">
        <v>317</v>
      </c>
    </row>
    <row r="57" spans="1:9" x14ac:dyDescent="0.25">
      <c r="A57" s="33">
        <f t="shared" si="2"/>
        <v>52</v>
      </c>
      <c r="B57" s="123" t="s">
        <v>110</v>
      </c>
      <c r="C57" s="548">
        <v>54480</v>
      </c>
      <c r="D57" s="306" t="s">
        <v>317</v>
      </c>
      <c r="E57" s="548">
        <v>68295</v>
      </c>
      <c r="F57" s="306" t="s">
        <v>317</v>
      </c>
      <c r="G57" s="546">
        <f t="shared" si="1"/>
        <v>13815</v>
      </c>
      <c r="H57" s="547" t="s">
        <v>317</v>
      </c>
    </row>
    <row r="58" spans="1:9" ht="31.5" x14ac:dyDescent="0.25">
      <c r="A58" s="33">
        <f t="shared" si="2"/>
        <v>53</v>
      </c>
      <c r="B58" s="123" t="s">
        <v>857</v>
      </c>
      <c r="C58" s="548">
        <v>0</v>
      </c>
      <c r="D58" s="306" t="s">
        <v>317</v>
      </c>
      <c r="E58" s="548">
        <v>0</v>
      </c>
      <c r="F58" s="306" t="s">
        <v>317</v>
      </c>
      <c r="G58" s="546">
        <f t="shared" si="1"/>
        <v>0</v>
      </c>
      <c r="H58" s="547" t="s">
        <v>317</v>
      </c>
    </row>
    <row r="59" spans="1:9" ht="18.75" x14ac:dyDescent="0.25">
      <c r="A59" s="33">
        <f t="shared" si="2"/>
        <v>54</v>
      </c>
      <c r="B59" s="123" t="s">
        <v>1143</v>
      </c>
      <c r="C59" s="548">
        <v>0</v>
      </c>
      <c r="D59" s="306" t="s">
        <v>317</v>
      </c>
      <c r="E59" s="548">
        <v>0</v>
      </c>
      <c r="F59" s="306" t="s">
        <v>317</v>
      </c>
      <c r="G59" s="546">
        <f t="shared" si="1"/>
        <v>0</v>
      </c>
      <c r="H59" s="547" t="s">
        <v>317</v>
      </c>
    </row>
    <row r="60" spans="1:9" x14ac:dyDescent="0.25">
      <c r="A60" s="33">
        <f t="shared" si="2"/>
        <v>55</v>
      </c>
      <c r="B60" s="123" t="s">
        <v>851</v>
      </c>
      <c r="C60" s="548">
        <v>20541.759999999998</v>
      </c>
      <c r="D60" s="306" t="s">
        <v>317</v>
      </c>
      <c r="E60" s="548">
        <v>32363.42</v>
      </c>
      <c r="F60" s="306" t="s">
        <v>317</v>
      </c>
      <c r="G60" s="546">
        <f t="shared" si="1"/>
        <v>11821.66</v>
      </c>
      <c r="H60" s="547" t="s">
        <v>317</v>
      </c>
    </row>
    <row r="61" spans="1:9" x14ac:dyDescent="0.25">
      <c r="A61" s="33">
        <f t="shared" si="2"/>
        <v>56</v>
      </c>
      <c r="B61" s="79" t="s">
        <v>349</v>
      </c>
      <c r="C61" s="548">
        <v>0</v>
      </c>
      <c r="D61" s="548">
        <v>0</v>
      </c>
      <c r="E61" s="548">
        <v>0</v>
      </c>
      <c r="F61" s="548">
        <v>0</v>
      </c>
      <c r="G61" s="546">
        <f t="shared" si="1"/>
        <v>0</v>
      </c>
      <c r="H61" s="547">
        <f t="shared" si="1"/>
        <v>0</v>
      </c>
    </row>
    <row r="62" spans="1:9" x14ac:dyDescent="0.25">
      <c r="A62" s="33">
        <f t="shared" si="2"/>
        <v>57</v>
      </c>
      <c r="B62" s="79" t="s">
        <v>138</v>
      </c>
      <c r="C62" s="548">
        <v>0</v>
      </c>
      <c r="D62" s="548">
        <v>41446.160000000003</v>
      </c>
      <c r="E62" s="548">
        <v>0</v>
      </c>
      <c r="F62" s="548">
        <v>30431.45</v>
      </c>
      <c r="G62" s="546">
        <f t="shared" si="1"/>
        <v>0</v>
      </c>
      <c r="H62" s="547">
        <f t="shared" si="1"/>
        <v>-11014.710000000003</v>
      </c>
    </row>
    <row r="63" spans="1:9" x14ac:dyDescent="0.25">
      <c r="A63" s="33">
        <f t="shared" si="2"/>
        <v>58</v>
      </c>
      <c r="B63" s="461" t="s">
        <v>141</v>
      </c>
      <c r="C63" s="548">
        <v>0</v>
      </c>
      <c r="D63" s="548">
        <v>0</v>
      </c>
      <c r="E63" s="548">
        <v>0</v>
      </c>
      <c r="F63" s="548">
        <v>0</v>
      </c>
      <c r="G63" s="546">
        <f t="shared" si="1"/>
        <v>0</v>
      </c>
      <c r="H63" s="547">
        <f t="shared" si="1"/>
        <v>0</v>
      </c>
      <c r="I63" s="186"/>
    </row>
    <row r="64" spans="1:9" x14ac:dyDescent="0.25">
      <c r="A64" s="33">
        <f t="shared" si="2"/>
        <v>59</v>
      </c>
      <c r="B64" s="461" t="s">
        <v>980</v>
      </c>
      <c r="C64" s="548">
        <v>0</v>
      </c>
      <c r="D64" s="548">
        <v>0</v>
      </c>
      <c r="E64" s="548">
        <v>0</v>
      </c>
      <c r="F64" s="548">
        <v>0</v>
      </c>
      <c r="G64" s="546">
        <f t="shared" ref="G64" si="23">E64-C64</f>
        <v>0</v>
      </c>
      <c r="H64" s="547">
        <f t="shared" ref="H64" si="24">F64-D64</f>
        <v>0</v>
      </c>
      <c r="I64" s="186"/>
    </row>
    <row r="65" spans="1:9" x14ac:dyDescent="0.25">
      <c r="A65" s="33">
        <f t="shared" si="2"/>
        <v>60</v>
      </c>
      <c r="B65" s="462" t="s">
        <v>911</v>
      </c>
      <c r="C65" s="548">
        <v>0</v>
      </c>
      <c r="D65" s="548">
        <v>0</v>
      </c>
      <c r="E65" s="548">
        <v>0</v>
      </c>
      <c r="F65" s="548">
        <v>0</v>
      </c>
      <c r="G65" s="546">
        <f>E65-C65</f>
        <v>0</v>
      </c>
      <c r="H65" s="547">
        <f t="shared" si="1"/>
        <v>0</v>
      </c>
      <c r="I65" s="186"/>
    </row>
    <row r="66" spans="1:9" x14ac:dyDescent="0.25">
      <c r="A66" s="33">
        <f t="shared" si="2"/>
        <v>61</v>
      </c>
      <c r="B66" s="462" t="s">
        <v>927</v>
      </c>
      <c r="C66" s="548">
        <v>0</v>
      </c>
      <c r="D66" s="548">
        <v>0</v>
      </c>
      <c r="E66" s="548">
        <v>0</v>
      </c>
      <c r="F66" s="548">
        <v>0</v>
      </c>
      <c r="G66" s="546">
        <f>E66-C66</f>
        <v>0</v>
      </c>
      <c r="H66" s="547">
        <f t="shared" ref="H66" si="25">F66-D66</f>
        <v>0</v>
      </c>
      <c r="I66" s="186"/>
    </row>
    <row r="67" spans="1:9" x14ac:dyDescent="0.25">
      <c r="A67" s="33">
        <f t="shared" si="2"/>
        <v>62</v>
      </c>
      <c r="B67" s="79" t="s">
        <v>142</v>
      </c>
      <c r="C67" s="548">
        <v>13688194.02</v>
      </c>
      <c r="D67" s="548">
        <v>0</v>
      </c>
      <c r="E67" s="548">
        <v>14533726.630000001</v>
      </c>
      <c r="F67" s="548">
        <v>0</v>
      </c>
      <c r="G67" s="546">
        <f t="shared" si="1"/>
        <v>845532.61000000127</v>
      </c>
      <c r="H67" s="547">
        <f t="shared" si="1"/>
        <v>0</v>
      </c>
    </row>
    <row r="68" spans="1:9" x14ac:dyDescent="0.25">
      <c r="A68" s="33">
        <f t="shared" si="2"/>
        <v>63</v>
      </c>
      <c r="B68" s="463" t="s">
        <v>303</v>
      </c>
      <c r="C68" s="551"/>
      <c r="D68" s="551"/>
      <c r="E68" s="551"/>
      <c r="F68" s="551"/>
      <c r="G68" s="546">
        <f t="shared" si="1"/>
        <v>0</v>
      </c>
      <c r="H68" s="547">
        <f t="shared" si="1"/>
        <v>0</v>
      </c>
    </row>
    <row r="69" spans="1:9" x14ac:dyDescent="0.25">
      <c r="A69" s="33">
        <f t="shared" si="2"/>
        <v>64</v>
      </c>
      <c r="B69" s="463" t="s">
        <v>160</v>
      </c>
      <c r="C69" s="552">
        <v>441185.96</v>
      </c>
      <c r="D69" s="552">
        <v>0</v>
      </c>
      <c r="E69" s="552">
        <v>459574.96</v>
      </c>
      <c r="F69" s="552">
        <v>0</v>
      </c>
      <c r="G69" s="546">
        <f t="shared" si="1"/>
        <v>18389</v>
      </c>
      <c r="H69" s="547">
        <f t="shared" si="1"/>
        <v>0</v>
      </c>
    </row>
    <row r="70" spans="1:9" s="128" customFormat="1" ht="30" thickBot="1" x14ac:dyDescent="0.3">
      <c r="A70" s="33">
        <f t="shared" si="2"/>
        <v>65</v>
      </c>
      <c r="B70" s="464" t="s">
        <v>1213</v>
      </c>
      <c r="C70" s="529">
        <f>C6+C11+C16+C17+C18+C19+C20+C21+C24+C25+C31+C38+C39+C50+C51+C52+C53+C54+C55+C61+C62+C63+C64+C65+C66+C67</f>
        <v>15791493.199999999</v>
      </c>
      <c r="D70" s="529">
        <f t="shared" ref="D70:F70" si="26">D6+D11+D16+D17+D18+D19+D20+D21+D24+D25+D31+D38+D39+D50+D51+D52+D53+D54+D55+D61+D62+D63+D64+D65+D66+D67</f>
        <v>211295.47</v>
      </c>
      <c r="E70" s="529">
        <f t="shared" si="26"/>
        <v>16496806.58</v>
      </c>
      <c r="F70" s="529">
        <f t="shared" si="26"/>
        <v>231555.5</v>
      </c>
      <c r="G70" s="553">
        <f t="shared" si="1"/>
        <v>705313.38000000082</v>
      </c>
      <c r="H70" s="554">
        <f t="shared" si="1"/>
        <v>20260.03</v>
      </c>
      <c r="I70" s="404" t="s">
        <v>1202</v>
      </c>
    </row>
    <row r="71" spans="1:9" ht="21" customHeight="1" x14ac:dyDescent="0.25">
      <c r="B71" s="3"/>
      <c r="C71" s="3"/>
      <c r="D71" s="347">
        <f>C70+D70</f>
        <v>16002788.67</v>
      </c>
      <c r="E71" s="348"/>
      <c r="F71" s="347">
        <f>E70+F70</f>
        <v>16728362.08</v>
      </c>
      <c r="G71" s="3"/>
      <c r="H71" s="3"/>
      <c r="I71" s="349" t="s">
        <v>898</v>
      </c>
    </row>
    <row r="72" spans="1:9" x14ac:dyDescent="0.25">
      <c r="A72" s="694" t="s">
        <v>1144</v>
      </c>
      <c r="B72" s="695"/>
      <c r="C72" s="695"/>
      <c r="D72" s="695"/>
      <c r="E72" s="695"/>
      <c r="F72" s="695"/>
      <c r="G72" s="695"/>
      <c r="H72" s="696"/>
      <c r="I72" s="359"/>
    </row>
    <row r="73" spans="1:9" ht="30.75" customHeight="1" x14ac:dyDescent="0.25">
      <c r="A73" s="697" t="s">
        <v>240</v>
      </c>
      <c r="B73" s="698"/>
      <c r="C73" s="698"/>
      <c r="D73" s="698"/>
      <c r="E73" s="698"/>
      <c r="F73" s="698"/>
      <c r="G73" s="698"/>
      <c r="H73" s="699"/>
    </row>
    <row r="75" spans="1:9" x14ac:dyDescent="0.25">
      <c r="C75" s="519"/>
    </row>
    <row r="76" spans="1:9" ht="18.75" customHeight="1" x14ac:dyDescent="0.25"/>
  </sheetData>
  <mergeCells count="9">
    <mergeCell ref="A72:H72"/>
    <mergeCell ref="A73:H73"/>
    <mergeCell ref="A1:H1"/>
    <mergeCell ref="A2:H2"/>
    <mergeCell ref="A3:A4"/>
    <mergeCell ref="B3:B4"/>
    <mergeCell ref="C3:D3"/>
    <mergeCell ref="E3:F3"/>
    <mergeCell ref="G3:H3"/>
  </mergeCells>
  <printOptions gridLines="1"/>
  <pageMargins left="0.51181102362204722" right="0.31496062992125984" top="0.43307086614173229" bottom="0.47244094488188981" header="0.39370078740157483" footer="0.23622047244094491"/>
  <pageSetup paperSize="9" scale="71" fitToWidth="2" fitToHeight="2" orientation="landscape" r:id="rId1"/>
  <headerFooter alignWithMargins="0">
    <oddFooter>&amp;C&amp;P z &amp;N</oddFooter>
  </headerFooter>
  <rowBreaks count="1" manualBreakCount="1">
    <brk id="44"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27"/>
  <sheetViews>
    <sheetView zoomScaleNormal="100" workbookViewId="0">
      <selection activeCell="E15" sqref="E15"/>
    </sheetView>
  </sheetViews>
  <sheetFormatPr defaultRowHeight="15.75" x14ac:dyDescent="0.25"/>
  <cols>
    <col min="1" max="1" width="7.85546875" style="3" customWidth="1"/>
    <col min="2" max="2" width="98.28515625" style="6" customWidth="1"/>
    <col min="3" max="3" width="16.85546875" style="1" customWidth="1"/>
    <col min="4" max="4" width="17.28515625" style="1" customWidth="1"/>
    <col min="5" max="5" width="32.140625" style="1" customWidth="1"/>
    <col min="6" max="8" width="9.140625" style="1"/>
    <col min="9" max="9" width="9.140625" style="1" customWidth="1"/>
    <col min="10" max="16384" width="9.140625" style="1"/>
  </cols>
  <sheetData>
    <row r="1" spans="1:9" ht="45.75" customHeight="1" thickBot="1" x14ac:dyDescent="0.3">
      <c r="A1" s="688" t="s">
        <v>1108</v>
      </c>
      <c r="B1" s="689"/>
      <c r="C1" s="689"/>
      <c r="D1" s="690"/>
      <c r="E1" s="186" t="s">
        <v>1185</v>
      </c>
    </row>
    <row r="2" spans="1:9" ht="37.5" customHeight="1" x14ac:dyDescent="0.25">
      <c r="A2" s="685" t="s">
        <v>1216</v>
      </c>
      <c r="B2" s="686"/>
      <c r="C2" s="686"/>
      <c r="D2" s="687"/>
    </row>
    <row r="3" spans="1:9" s="10" customFormat="1" ht="31.5" x14ac:dyDescent="0.25">
      <c r="A3" s="322" t="s">
        <v>205</v>
      </c>
      <c r="B3" s="324" t="s">
        <v>332</v>
      </c>
      <c r="C3" s="323">
        <v>2017</v>
      </c>
      <c r="D3" s="298">
        <v>2018</v>
      </c>
    </row>
    <row r="4" spans="1:9" s="10" customFormat="1" x14ac:dyDescent="0.25">
      <c r="A4" s="322"/>
      <c r="B4" s="324"/>
      <c r="C4" s="323" t="s">
        <v>286</v>
      </c>
      <c r="D4" s="298" t="s">
        <v>287</v>
      </c>
      <c r="F4" s="87"/>
    </row>
    <row r="5" spans="1:9" x14ac:dyDescent="0.25">
      <c r="A5" s="33">
        <v>1</v>
      </c>
      <c r="B5" s="299" t="s">
        <v>1008</v>
      </c>
      <c r="C5" s="555">
        <f>+SUM(C6:C9)</f>
        <v>1318212</v>
      </c>
      <c r="D5" s="555">
        <f>+SUM(D6:D9)</f>
        <v>1150627</v>
      </c>
      <c r="E5" s="10"/>
      <c r="F5" s="308"/>
      <c r="G5" s="202"/>
    </row>
    <row r="6" spans="1:9" x14ac:dyDescent="0.25">
      <c r="A6" s="33">
        <v>2</v>
      </c>
      <c r="B6" s="47" t="s">
        <v>984</v>
      </c>
      <c r="C6" s="53">
        <v>2200</v>
      </c>
      <c r="D6" s="556">
        <v>2100</v>
      </c>
      <c r="E6" s="307"/>
      <c r="F6" s="10"/>
      <c r="I6" s="186"/>
    </row>
    <row r="7" spans="1:9" x14ac:dyDescent="0.25">
      <c r="A7" s="33">
        <v>3</v>
      </c>
      <c r="B7" s="47" t="s">
        <v>985</v>
      </c>
      <c r="C7" s="53">
        <v>228270</v>
      </c>
      <c r="D7" s="556">
        <v>265387</v>
      </c>
      <c r="E7" s="307"/>
      <c r="F7" s="10"/>
      <c r="I7" s="186"/>
    </row>
    <row r="8" spans="1:9" x14ac:dyDescent="0.25">
      <c r="A8" s="33">
        <v>4</v>
      </c>
      <c r="B8" s="493" t="s">
        <v>1182</v>
      </c>
      <c r="C8" s="53">
        <v>1700</v>
      </c>
      <c r="D8" s="556">
        <v>3200</v>
      </c>
      <c r="E8" s="307" t="s">
        <v>1188</v>
      </c>
      <c r="F8" s="10"/>
      <c r="I8" s="186"/>
    </row>
    <row r="9" spans="1:9" x14ac:dyDescent="0.25">
      <c r="A9" s="33">
        <v>5</v>
      </c>
      <c r="B9" s="493" t="s">
        <v>1181</v>
      </c>
      <c r="C9" s="53">
        <v>1086042</v>
      </c>
      <c r="D9" s="556">
        <v>879940</v>
      </c>
      <c r="E9" s="307" t="s">
        <v>1189</v>
      </c>
      <c r="F9" s="10"/>
      <c r="I9" s="186"/>
    </row>
    <row r="10" spans="1:9" ht="18.75" x14ac:dyDescent="0.25">
      <c r="A10" s="199">
        <v>6</v>
      </c>
      <c r="B10" s="47" t="s">
        <v>1141</v>
      </c>
      <c r="C10" s="541">
        <v>0</v>
      </c>
      <c r="D10" s="557">
        <v>0</v>
      </c>
    </row>
    <row r="11" spans="1:9" x14ac:dyDescent="0.25">
      <c r="A11" s="33">
        <v>7</v>
      </c>
      <c r="B11" s="64" t="s">
        <v>1142</v>
      </c>
      <c r="C11" s="62">
        <f>SUM(C12:C17)</f>
        <v>273900.69</v>
      </c>
      <c r="D11" s="558">
        <f>SUM(D12:D17)</f>
        <v>250488.5</v>
      </c>
    </row>
    <row r="12" spans="1:9" x14ac:dyDescent="0.25">
      <c r="A12" s="33">
        <v>8</v>
      </c>
      <c r="B12" s="47" t="s">
        <v>986</v>
      </c>
      <c r="C12" s="53">
        <v>143415</v>
      </c>
      <c r="D12" s="556">
        <v>131928</v>
      </c>
    </row>
    <row r="13" spans="1:9" x14ac:dyDescent="0.25">
      <c r="A13" s="33">
        <v>9</v>
      </c>
      <c r="B13" s="47" t="s">
        <v>987</v>
      </c>
      <c r="C13" s="53">
        <v>55450</v>
      </c>
      <c r="D13" s="556">
        <v>49920</v>
      </c>
    </row>
    <row r="14" spans="1:9" x14ac:dyDescent="0.25">
      <c r="A14" s="33">
        <v>10</v>
      </c>
      <c r="B14" s="47" t="s">
        <v>988</v>
      </c>
      <c r="C14" s="53">
        <v>14419</v>
      </c>
      <c r="D14" s="556">
        <v>10625</v>
      </c>
    </row>
    <row r="15" spans="1:9" x14ac:dyDescent="0.25">
      <c r="A15" s="33">
        <v>11</v>
      </c>
      <c r="B15" s="47" t="s">
        <v>989</v>
      </c>
      <c r="C15" s="53">
        <v>59966.69</v>
      </c>
      <c r="D15" s="556">
        <v>57795.5</v>
      </c>
    </row>
    <row r="16" spans="1:9" ht="31.5" x14ac:dyDescent="0.25">
      <c r="A16" s="33">
        <v>12</v>
      </c>
      <c r="B16" s="47" t="s">
        <v>990</v>
      </c>
      <c r="C16" s="53">
        <v>0</v>
      </c>
      <c r="D16" s="556">
        <v>20</v>
      </c>
    </row>
    <row r="17" spans="1:4" x14ac:dyDescent="0.25">
      <c r="A17" s="33">
        <v>13</v>
      </c>
      <c r="B17" s="47" t="s">
        <v>991</v>
      </c>
      <c r="C17" s="53">
        <v>650</v>
      </c>
      <c r="D17" s="556">
        <v>200</v>
      </c>
    </row>
    <row r="18" spans="1:4" x14ac:dyDescent="0.25">
      <c r="A18" s="33">
        <v>14</v>
      </c>
      <c r="B18" s="64" t="s">
        <v>246</v>
      </c>
      <c r="C18" s="62">
        <f>(C6+C7)*0.2</f>
        <v>46094</v>
      </c>
      <c r="D18" s="558">
        <f>(D6+D7)*0.2</f>
        <v>53497.4</v>
      </c>
    </row>
    <row r="19" spans="1:4" ht="16.5" thickBot="1" x14ac:dyDescent="0.3">
      <c r="A19" s="34">
        <v>15</v>
      </c>
      <c r="B19" s="65" t="s">
        <v>338</v>
      </c>
      <c r="C19" s="559">
        <v>46094</v>
      </c>
      <c r="D19" s="560">
        <v>53497.4</v>
      </c>
    </row>
    <row r="20" spans="1:4" x14ac:dyDescent="0.25">
      <c r="B20" s="9"/>
    </row>
    <row r="21" spans="1:4" ht="18.75" x14ac:dyDescent="0.25">
      <c r="A21" s="256"/>
      <c r="B21" s="310" t="s">
        <v>868</v>
      </c>
    </row>
    <row r="22" spans="1:4" x14ac:dyDescent="0.25">
      <c r="B22" s="301"/>
    </row>
    <row r="23" spans="1:4" x14ac:dyDescent="0.25">
      <c r="B23" s="301"/>
    </row>
    <row r="24" spans="1:4" x14ac:dyDescent="0.25">
      <c r="B24" s="9"/>
    </row>
    <row r="25" spans="1:4" x14ac:dyDescent="0.25">
      <c r="B25" s="9"/>
    </row>
    <row r="26" spans="1:4" x14ac:dyDescent="0.25">
      <c r="B26" s="9"/>
    </row>
    <row r="27" spans="1:4" x14ac:dyDescent="0.25">
      <c r="B27" s="9"/>
    </row>
  </sheetData>
  <mergeCells count="2">
    <mergeCell ref="A1:D1"/>
    <mergeCell ref="A2:D2"/>
  </mergeCells>
  <pageMargins left="0.70866141732283472" right="0.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09021EF4742B343A1D85F8700228882" ma:contentTypeVersion="0" ma:contentTypeDescription="Umožňuje vytvoriť nový dokument." ma:contentTypeScope="" ma:versionID="d5ce656bb9126b90eba25d1deb3ab1ba">
  <xsd:schema xmlns:xsd="http://www.w3.org/2001/XMLSchema" xmlns:xs="http://www.w3.org/2001/XMLSchema" xmlns:p="http://schemas.microsoft.com/office/2006/metadata/properties" targetNamespace="http://schemas.microsoft.com/office/2006/metadata/properties" ma:root="true" ma:fieldsID="dc03bc20b3b442f8046c3eea305e14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4C4697A-4BC5-4925-A0CC-1EECB63560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E69B052-6B58-40C2-8603-8925FD48797D}">
  <ds:schemaRefs>
    <ds:schemaRef ds:uri="http://schemas.microsoft.com/sharepoint/v3/contenttype/forms"/>
  </ds:schemaRefs>
</ds:datastoreItem>
</file>

<file path=customXml/itemProps3.xml><?xml version="1.0" encoding="utf-8"?>
<ds:datastoreItem xmlns:ds="http://schemas.openxmlformats.org/officeDocument/2006/customXml" ds:itemID="{478802F3-CAF1-414B-986B-3ACC0176C017}">
  <ds:schemaRefs>
    <ds:schemaRef ds:uri="http://schemas.microsoft.com/office/2006/metadata/properties"/>
    <ds:schemaRef ds:uri="http://schemas.openxmlformats.org/package/2006/metadata/core-properties"/>
    <ds:schemaRef ds:uri="http://schemas.microsoft.com/office/2006/documentManagement/types"/>
    <ds:schemaRef ds:uri="http://purl.org/dc/dcmitype/"/>
    <ds:schemaRef ds:uri="http://purl.org/dc/elements/1.1/"/>
    <ds:schemaRef ds:uri="http://purl.org/dc/term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28</vt:i4>
      </vt:variant>
      <vt:variant>
        <vt:lpstr>Pomenované rozsahy</vt:lpstr>
      </vt:variant>
      <vt:variant>
        <vt:i4>24</vt:i4>
      </vt:variant>
    </vt:vector>
  </HeadingPairs>
  <TitlesOfParts>
    <vt:vector size="52" baseType="lpstr">
      <vt:lpstr>Obsah</vt:lpstr>
      <vt:lpstr>zmeny</vt:lpstr>
      <vt:lpstr>Vysvetlivky</vt:lpstr>
      <vt:lpstr>Súvzťažnosti</vt:lpstr>
      <vt:lpstr>Kódy z CRŠ</vt:lpstr>
      <vt:lpstr>T1-Dotácie podľa DZ</vt:lpstr>
      <vt:lpstr>T2-Ostatné dot mimo MŠ SR</vt:lpstr>
      <vt:lpstr>T3-Výnosy</vt:lpstr>
      <vt:lpstr>T4-Výnosy zo školného</vt:lpstr>
      <vt:lpstr>T5 - Analýza nákladov</vt:lpstr>
      <vt:lpstr>T6-Zamestnanci_a_mzdy</vt:lpstr>
      <vt:lpstr>T6a-Zamestnanci_a_mzdy (ženy)</vt:lpstr>
      <vt:lpstr>T7_Doktorandi </vt:lpstr>
      <vt:lpstr>T8-Soc_štipendiá</vt:lpstr>
      <vt:lpstr>T9_ŠD </vt:lpstr>
      <vt:lpstr>T10-ŠJ </vt:lpstr>
      <vt:lpstr>T11-Zdroje KV</vt:lpstr>
      <vt:lpstr>T12-KV</vt:lpstr>
      <vt:lpstr>T13-Fondy</vt:lpstr>
      <vt:lpstr>T16 - Štruktúra hotovosti</vt:lpstr>
      <vt:lpstr>T17-Dotácie zo ŠF EU</vt:lpstr>
      <vt:lpstr>T18-Ostatné dotacie z kap MŠ SR</vt:lpstr>
      <vt:lpstr>T19-Štip_ z vlastných </vt:lpstr>
      <vt:lpstr>T20_motivačné štipendiá_nová</vt:lpstr>
      <vt:lpstr>T21-štruktúra_384</vt:lpstr>
      <vt:lpstr>T22_Výnosy_soc_oblasť</vt:lpstr>
      <vt:lpstr>T23_Náklady_soc_oblasť</vt:lpstr>
      <vt:lpstr>T24__Aktíva</vt:lpstr>
      <vt:lpstr>Obsah!Oblasť_tlače</vt:lpstr>
      <vt:lpstr>Súvzťažnosti!Oblasť_tlače</vt:lpstr>
      <vt:lpstr>'T10-ŠJ '!Oblasť_tlače</vt:lpstr>
      <vt:lpstr>'T11-Zdroje KV'!Oblasť_tlače</vt:lpstr>
      <vt:lpstr>'T12-KV'!Oblasť_tlače</vt:lpstr>
      <vt:lpstr>'T13-Fondy'!Oblasť_tlače</vt:lpstr>
      <vt:lpstr>'T16 - Štruktúra hotovosti'!Oblasť_tlače</vt:lpstr>
      <vt:lpstr>'T17-Dotácie zo ŠF EU'!Oblasť_tlače</vt:lpstr>
      <vt:lpstr>'T18-Ostatné dotacie z kap MŠ SR'!Oblasť_tlače</vt:lpstr>
      <vt:lpstr>'T19-Štip_ z vlastných '!Oblasť_tlače</vt:lpstr>
      <vt:lpstr>'T1-Dotácie podľa DZ'!Oblasť_tlače</vt:lpstr>
      <vt:lpstr>'T20_motivačné štipendiá_nová'!Oblasť_tlače</vt:lpstr>
      <vt:lpstr>'T21-štruktúra_384'!Oblasť_tlače</vt:lpstr>
      <vt:lpstr>T22_Výnosy_soc_oblasť!Oblasť_tlače</vt:lpstr>
      <vt:lpstr>T23_Náklady_soc_oblasť!Oblasť_tlače</vt:lpstr>
      <vt:lpstr>'T3-Výnosy'!Oblasť_tlače</vt:lpstr>
      <vt:lpstr>'T4-Výnosy zo školného'!Oblasť_tlače</vt:lpstr>
      <vt:lpstr>'T5 - Analýza nákladov'!Oblasť_tlače</vt:lpstr>
      <vt:lpstr>'T6a-Zamestnanci_a_mzdy (ženy)'!Oblasť_tlače</vt:lpstr>
      <vt:lpstr>'T6-Zamestnanci_a_mzdy'!Oblasť_tlače</vt:lpstr>
      <vt:lpstr>'T7_Doktorandi '!Oblasť_tlače</vt:lpstr>
      <vt:lpstr>'T8-Soc_štipendiá'!Oblasť_tlače</vt:lpstr>
      <vt:lpstr>'T9_ŠD '!Oblasť_tlače</vt:lpstr>
      <vt:lpstr>Vysvetlivky!Oblasť_tlače</vt:lpstr>
    </vt:vector>
  </TitlesOfParts>
  <Company>MSSR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Tabuľky k výročnej správe o hospodárení VVš 2004</dc:title>
  <dc:creator>Viest</dc:creator>
  <cp:lastModifiedBy>Gabalcová Miroslava</cp:lastModifiedBy>
  <cp:lastPrinted>2019-04-18T06:51:28Z</cp:lastPrinted>
  <dcterms:created xsi:type="dcterms:W3CDTF">2002-06-05T18:53:25Z</dcterms:created>
  <dcterms:modified xsi:type="dcterms:W3CDTF">2019-04-23T08:16:42Z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0x010100909021EF4742B343A1D85F8700228882</vt:lpwstr>
  </property>
</Properties>
</file>