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100857\Desktop\Dokumenty\Výročná správa+Zúčtovanie\rok 2017\"/>
    </mc:Choice>
  </mc:AlternateContent>
  <bookViews>
    <workbookView xWindow="0" yWindow="0" windowWidth="23040" windowHeight="8640" tabRatio="896" firstSheet="5" activeTab="5"/>
  </bookViews>
  <sheets>
    <sheet name="Obsah" sheetId="127" r:id="rId1"/>
    <sheet name="zmeny" sheetId="129" r:id="rId2"/>
    <sheet name="Vysvetlivky" sheetId="115" r:id="rId3"/>
    <sheet name="Súvzťažnosti" sheetId="82" r:id="rId4"/>
    <sheet name="Kódy z CRŠ" sheetId="152" r:id="rId5"/>
    <sheet name="T1-Dotácie podľa DZ" sheetId="23" r:id="rId6"/>
    <sheet name="T2-Ostatné dot mimo MŠ SR" sheetId="3" r:id="rId7"/>
    <sheet name="T3-Výnosy" sheetId="142" r:id="rId8"/>
    <sheet name="T4-Výnosy zo školného" sheetId="154" r:id="rId9"/>
    <sheet name="T5 - Analýza nákladov" sheetId="150" r:id="rId10"/>
    <sheet name="T6-Zamestnanci_a_mzdy" sheetId="76" r:id="rId11"/>
    <sheet name="T6a-Zamestnanci_a_mzdy (ženy)" sheetId="155" r:id="rId12"/>
    <sheet name="T7_Doktorandi " sheetId="159" r:id="rId13"/>
    <sheet name="T8-Soc_štipendiá" sheetId="109" r:id="rId14"/>
    <sheet name="T9_ŠD " sheetId="116" r:id="rId15"/>
    <sheet name="T10-ŠJ " sheetId="146" r:id="rId16"/>
    <sheet name="T11-Zdroje KV" sheetId="90" r:id="rId17"/>
    <sheet name="T12-KV" sheetId="91" r:id="rId18"/>
    <sheet name="T13-Fondy" sheetId="145" r:id="rId19"/>
    <sheet name="T16 - Štruktúra hotovosti" sheetId="64" r:id="rId20"/>
    <sheet name="T17-Dotácie zo ŠF EU" sheetId="149" r:id="rId21"/>
    <sheet name="T18-Ostatné dotacie z kap MŠ SR" sheetId="61" r:id="rId22"/>
    <sheet name="T19-Štip_ z vlastných " sheetId="144" r:id="rId23"/>
    <sheet name="T20_motivačné štipendiá_nová" sheetId="157" r:id="rId24"/>
    <sheet name="T21-štruktúra_384" sheetId="97" r:id="rId25"/>
    <sheet name="T22_Výnosy_soc_oblasť" sheetId="133" r:id="rId26"/>
    <sheet name="T23_Náklady_soc_oblasť" sheetId="134" r:id="rId27"/>
    <sheet name="T24__Aktíva" sheetId="135" state="hidden" r:id="rId28"/>
  </sheets>
  <externalReferences>
    <externalReference r:id="rId29"/>
  </externalReferences>
  <definedNames>
    <definedName name="_kmp1" localSheetId="9">#REF!</definedName>
    <definedName name="_kmp1" localSheetId="12">#REF!</definedName>
    <definedName name="_kmp1">#REF!</definedName>
    <definedName name="_kmp2" localSheetId="12">#REF!</definedName>
    <definedName name="_kmp2">#REF!</definedName>
    <definedName name="_kmt1" localSheetId="9">#REF!</definedName>
    <definedName name="_kmt1" localSheetId="12">#REF!</definedName>
    <definedName name="_kmt1">#REF!</definedName>
    <definedName name="_T1" localSheetId="12">#REF!</definedName>
    <definedName name="_T1">#REF!</definedName>
    <definedName name="_wd1" localSheetId="23">[1]vahy!$B$1</definedName>
    <definedName name="_wd1">[1]vahy!$B$1</definedName>
    <definedName name="_wd3" localSheetId="23">[1]vahy!$B$3</definedName>
    <definedName name="_wd3">[1]vahy!$B$3</definedName>
    <definedName name="_we1" localSheetId="23">[1]vahy!$B$2</definedName>
    <definedName name="_we1">[1]vahy!$B$2</definedName>
    <definedName name="_we3" localSheetId="23">[1]vahy!$B$4</definedName>
    <definedName name="_we3">[1]vahy!$B$4</definedName>
    <definedName name="aaa" hidden="1">3</definedName>
    <definedName name="denní" localSheetId="9">#REF!</definedName>
    <definedName name="denní" localSheetId="12">#REF!</definedName>
    <definedName name="denní">#REF!</definedName>
    <definedName name="dokpo" localSheetId="9">#REF!</definedName>
    <definedName name="dokpo" localSheetId="12">#REF!</definedName>
    <definedName name="dokpo">#REF!</definedName>
    <definedName name="dokpred" localSheetId="9">#REF!</definedName>
    <definedName name="dokpred" localSheetId="12">#REF!</definedName>
    <definedName name="dokpred">#REF!</definedName>
    <definedName name="druhý" localSheetId="9">#REF!</definedName>
    <definedName name="druhý" localSheetId="12">#REF!</definedName>
    <definedName name="druhý">#REF!</definedName>
    <definedName name="exterdruhý" localSheetId="9">#REF!</definedName>
    <definedName name="exterdruhý" localSheetId="12">#REF!</definedName>
    <definedName name="exterdruhý">#REF!</definedName>
    <definedName name="externeplat" localSheetId="9">#REF!</definedName>
    <definedName name="externeplat" localSheetId="12">#REF!</definedName>
    <definedName name="externeplat">#REF!</definedName>
    <definedName name="exterplat" localSheetId="9">#REF!</definedName>
    <definedName name="exterplat" localSheetId="12">#REF!</definedName>
    <definedName name="exterplat">#REF!</definedName>
    <definedName name="KKS_doc" localSheetId="9">#REF!</definedName>
    <definedName name="KKS_doc" localSheetId="12">#REF!</definedName>
    <definedName name="KKS_doc">#REF!</definedName>
    <definedName name="KKS_ost" localSheetId="9">#REF!</definedName>
    <definedName name="KKS_ost" localSheetId="12">#REF!</definedName>
    <definedName name="KKS_ost">#REF!</definedName>
    <definedName name="KKS_phd" localSheetId="9">#REF!</definedName>
    <definedName name="KKS_phd" localSheetId="12">#REF!</definedName>
    <definedName name="KKS_phd">#REF!</definedName>
    <definedName name="KKS_prof" localSheetId="9">#REF!</definedName>
    <definedName name="KKS_prof" localSheetId="12">#REF!</definedName>
    <definedName name="KKS_prof">#REF!</definedName>
    <definedName name="koef_gm_mzdy" localSheetId="9">#REF!</definedName>
    <definedName name="koef_gm_mzdy" localSheetId="12">#REF!</definedName>
    <definedName name="koef_gm_mzdy">#REF!</definedName>
    <definedName name="koef_kpn" localSheetId="9">#REF!</definedName>
    <definedName name="koef_kpn" localSheetId="12">#REF!</definedName>
    <definedName name="koef_kpn">#REF!</definedName>
    <definedName name="koef_prer_nad_gm_mzdy" localSheetId="9">#REF!</definedName>
    <definedName name="koef_prer_nad_gm_mzdy" localSheetId="12">#REF!</definedName>
    <definedName name="koef_prer_nad_gm_mzdy">#REF!</definedName>
    <definedName name="koef_PV" localSheetId="9">#REF!</definedName>
    <definedName name="koef_PV" localSheetId="12">#REF!</definedName>
    <definedName name="koef_PV">#REF!</definedName>
    <definedName name="koef_udr_kat1" localSheetId="20">#REF!</definedName>
    <definedName name="koef_udr_kat1" localSheetId="9">#REF!</definedName>
    <definedName name="koef_udr_kat1" localSheetId="11">#REF!</definedName>
    <definedName name="koef_udr_kat1" localSheetId="12">#REF!</definedName>
    <definedName name="koef_udr_kat1">#REF!</definedName>
    <definedName name="koef_udr_kat2" localSheetId="20">#REF!</definedName>
    <definedName name="koef_udr_kat2" localSheetId="9">#REF!</definedName>
    <definedName name="koef_udr_kat2" localSheetId="11">#REF!</definedName>
    <definedName name="koef_udr_kat2" localSheetId="12">#REF!</definedName>
    <definedName name="koef_udr_kat2">#REF!</definedName>
    <definedName name="koef_udr_kat3" localSheetId="20">#REF!</definedName>
    <definedName name="koef_udr_kat3" localSheetId="9">#REF!</definedName>
    <definedName name="koef_udr_kat3" localSheetId="11">#REF!</definedName>
    <definedName name="koef_udr_kat3" localSheetId="12">#REF!</definedName>
    <definedName name="koef_udr_kat3">#REF!</definedName>
    <definedName name="koef_VV" localSheetId="9">#REF!</definedName>
    <definedName name="koef_VV" localSheetId="12">#REF!</definedName>
    <definedName name="koef_VV">#REF!</definedName>
    <definedName name="kpn_ca_do" localSheetId="9">#REF!</definedName>
    <definedName name="kpn_ca_do" localSheetId="12">#REF!</definedName>
    <definedName name="kpn_ca_do">#REF!</definedName>
    <definedName name="kpn_ca_nad" localSheetId="9">#REF!</definedName>
    <definedName name="kpn_ca_nad" localSheetId="12">#REF!</definedName>
    <definedName name="kpn_ca_nad">#REF!</definedName>
    <definedName name="kzk" localSheetId="9">#REF!</definedName>
    <definedName name="kzk" localSheetId="12">#REF!</definedName>
    <definedName name="kzk">#REF!</definedName>
    <definedName name="kzspp" localSheetId="9">#REF!</definedName>
    <definedName name="kzspp" localSheetId="12">#REF!</definedName>
    <definedName name="kzspp">#REF!</definedName>
    <definedName name="nefinanc">1</definedName>
    <definedName name="_xlnm.Print_Area" localSheetId="0">Obsah!$A$1:$Q$26</definedName>
    <definedName name="_xlnm.Print_Area" localSheetId="3">Súvzťažnosti!$A$1:$C$42</definedName>
    <definedName name="_xlnm.Print_Area" localSheetId="15">'T10-ŠJ '!$A$1:$D$27</definedName>
    <definedName name="_xlnm.Print_Area" localSheetId="16">'T11-Zdroje KV'!$A$1:$D$23</definedName>
    <definedName name="_xlnm.Print_Area" localSheetId="17">'T12-KV'!$A$1:$I$23</definedName>
    <definedName name="_xlnm.Print_Area" localSheetId="18">'T13-Fondy'!$A$1:$N$26</definedName>
    <definedName name="_xlnm.Print_Area" localSheetId="19">'T16 - Štruktúra hotovosti'!$A$1:$D$22</definedName>
    <definedName name="_xlnm.Print_Area" localSheetId="20">'T17-Dotácie zo ŠF EU'!$A$1:$H$16</definedName>
    <definedName name="_xlnm.Print_Area" localSheetId="21">'T18-Ostatné dotacie z kap MŠ SR'!$A$1:$E$18</definedName>
    <definedName name="_xlnm.Print_Area" localSheetId="22">'T19-Štip_ z vlastných '!$A$1:$F$26</definedName>
    <definedName name="_xlnm.Print_Area" localSheetId="5">'T1-Dotácie podľa DZ'!$A$1:$E$19</definedName>
    <definedName name="_xlnm.Print_Area" localSheetId="23">'T20_motivačné štipendiá_nová'!$A$1:$F$14</definedName>
    <definedName name="_xlnm.Print_Area" localSheetId="24">'T21-štruktúra_384'!$A$1:$M$17</definedName>
    <definedName name="_xlnm.Print_Area" localSheetId="25">T22_Výnosy_soc_oblasť!$A$1:$F$45</definedName>
    <definedName name="_xlnm.Print_Area" localSheetId="26">T23_Náklady_soc_oblasť!$A$1:$F$42</definedName>
    <definedName name="_xlnm.Print_Area" localSheetId="7">'T3-Výnosy'!$A$1:$H$72</definedName>
    <definedName name="_xlnm.Print_Area" localSheetId="8">'T4-Výnosy zo školného'!$A$1:$E$23</definedName>
    <definedName name="_xlnm.Print_Area" localSheetId="9">'T5 - Analýza nákladov'!$A$1:$H$108</definedName>
    <definedName name="_xlnm.Print_Area" localSheetId="11">'T6a-Zamestnanci_a_mzdy (ženy)'!$A$1:$O$37</definedName>
    <definedName name="_xlnm.Print_Area" localSheetId="10">'T6-Zamestnanci_a_mzdy'!$A$1:$N$38</definedName>
    <definedName name="_xlnm.Print_Area" localSheetId="12">'T7_Doktorandi '!$A$1:$E$13</definedName>
    <definedName name="_xlnm.Print_Area" localSheetId="13">'T8-Soc_štipendiá'!$A$1:$F$16</definedName>
    <definedName name="_xlnm.Print_Area" localSheetId="14">'T9_ŠD '!$A$1:$F$23</definedName>
    <definedName name="_xlnm.Print_Area" localSheetId="2">Vysvetlivky!$A$1:$B$91</definedName>
    <definedName name="pocet_jedal" localSheetId="20">#REF!</definedName>
    <definedName name="pocet_jedal" localSheetId="9">#REF!</definedName>
    <definedName name="pocet_jedal" localSheetId="11">#REF!</definedName>
    <definedName name="pocet_jedal" localSheetId="12">#REF!</definedName>
    <definedName name="pocet_jedal">#REF!</definedName>
    <definedName name="podiel" localSheetId="9">#REF!</definedName>
    <definedName name="podiel" localSheetId="12">#REF!</definedName>
    <definedName name="podiel">#REF!</definedName>
    <definedName name="poistné" localSheetId="9">#REF!</definedName>
    <definedName name="poistné" localSheetId="12">#REF!</definedName>
    <definedName name="poistné">#REF!</definedName>
    <definedName name="Pp_DrŠ_exist" localSheetId="20">#REF!</definedName>
    <definedName name="Pp_DrŠ_exist" localSheetId="9">#REF!</definedName>
    <definedName name="Pp_DrŠ_exist" localSheetId="11">#REF!</definedName>
    <definedName name="Pp_DrŠ_exist" localSheetId="12">#REF!</definedName>
    <definedName name="Pp_DrŠ_exist">#REF!</definedName>
    <definedName name="Pp_DrŠ_noví" localSheetId="20">#REF!</definedName>
    <definedName name="Pp_DrŠ_noví" localSheetId="9">#REF!</definedName>
    <definedName name="Pp_DrŠ_noví" localSheetId="11">#REF!</definedName>
    <definedName name="Pp_DrŠ_noví" localSheetId="12">#REF!</definedName>
    <definedName name="Pp_DrŠ_noví">#REF!</definedName>
    <definedName name="Pp_DrŠ_spolu" localSheetId="20">#REF!</definedName>
    <definedName name="Pp_DrŠ_spolu" localSheetId="9">#REF!</definedName>
    <definedName name="Pp_DrŠ_spolu" localSheetId="11">#REF!</definedName>
    <definedName name="Pp_DrŠ_spolu" localSheetId="12">#REF!</definedName>
    <definedName name="Pp_DrŠ_spolu">#REF!</definedName>
    <definedName name="Pp_klinické_TaS" localSheetId="20">#REF!</definedName>
    <definedName name="Pp_klinické_TaS" localSheetId="9">#REF!</definedName>
    <definedName name="Pp_klinické_TaS" localSheetId="11">#REF!</definedName>
    <definedName name="Pp_klinické_TaS" localSheetId="12">#REF!</definedName>
    <definedName name="Pp_klinické_TaS">#REF!</definedName>
    <definedName name="Pp_klinické_TaS_rozpísaný" localSheetId="20">#REF!</definedName>
    <definedName name="Pp_klinické_TaS_rozpísaný" localSheetId="9">#REF!</definedName>
    <definedName name="Pp_klinické_TaS_rozpísaný" localSheetId="11">#REF!</definedName>
    <definedName name="Pp_klinické_TaS_rozpísaný" localSheetId="12">#REF!</definedName>
    <definedName name="Pp_klinické_TaS_rozpísaný">#REF!</definedName>
    <definedName name="Pp_Rozvoj_BD" localSheetId="9">#REF!</definedName>
    <definedName name="Pp_Rozvoj_BD" localSheetId="12">#REF!</definedName>
    <definedName name="Pp_Rozvoj_BD">#REF!</definedName>
    <definedName name="Pp_Soc_BD" localSheetId="9">#REF!</definedName>
    <definedName name="Pp_Soc_BD" localSheetId="12">#REF!</definedName>
    <definedName name="Pp_Soc_BD">#REF!</definedName>
    <definedName name="Pp_VaT_BD" localSheetId="9">#REF!</definedName>
    <definedName name="Pp_VaT_BD" localSheetId="12">#REF!</definedName>
    <definedName name="Pp_VaT_BD">#REF!</definedName>
    <definedName name="Pp_VaT_mzdy" localSheetId="9">#REF!</definedName>
    <definedName name="Pp_VaT_mzdy" localSheetId="12">#REF!</definedName>
    <definedName name="Pp_VaT_mzdy">#REF!</definedName>
    <definedName name="Pp_VaT_mzdy_rezerva" localSheetId="9">#REF!</definedName>
    <definedName name="Pp_VaT_mzdy_rezerva" localSheetId="12">#REF!</definedName>
    <definedName name="Pp_VaT_mzdy_rezerva">#REF!</definedName>
    <definedName name="Pp_VaT_mzdy_zac_roka" localSheetId="9">#REF!</definedName>
    <definedName name="Pp_VaT_mzdy_zac_roka" localSheetId="12">#REF!</definedName>
    <definedName name="Pp_VaT_mzdy_zac_roka">#REF!</definedName>
    <definedName name="Pp_Vzdel_BD" localSheetId="9">#REF!</definedName>
    <definedName name="Pp_Vzdel_BD" localSheetId="12">#REF!</definedName>
    <definedName name="Pp_Vzdel_BD">#REF!</definedName>
    <definedName name="Pp_Vzdel_mzdy" localSheetId="9">#REF!</definedName>
    <definedName name="Pp_Vzdel_mzdy" localSheetId="12">#REF!</definedName>
    <definedName name="Pp_Vzdel_mzdy">#REF!</definedName>
    <definedName name="Pp_Vzdel_mzdy_kontr" localSheetId="9">#REF!</definedName>
    <definedName name="Pp_Vzdel_mzdy_kontr" localSheetId="12">#REF!</definedName>
    <definedName name="Pp_Vzdel_mzdy_kontr">#REF!</definedName>
    <definedName name="Pp_Vzdel_mzdy_na_prer_modif" localSheetId="20">#REF!</definedName>
    <definedName name="Pp_Vzdel_mzdy_na_prer_modif" localSheetId="9">#REF!</definedName>
    <definedName name="Pp_Vzdel_mzdy_na_prer_modif" localSheetId="11">#REF!</definedName>
    <definedName name="Pp_Vzdel_mzdy_na_prer_modif" localSheetId="12">#REF!</definedName>
    <definedName name="Pp_Vzdel_mzdy_na_prer_modif">#REF!</definedName>
    <definedName name="Pp_Vzdel_mzdy_na_prer_nemodif" localSheetId="20">#REF!</definedName>
    <definedName name="Pp_Vzdel_mzdy_na_prer_nemodif" localSheetId="9">#REF!</definedName>
    <definedName name="Pp_Vzdel_mzdy_na_prer_nemodif" localSheetId="11">#REF!</definedName>
    <definedName name="Pp_Vzdel_mzdy_na_prer_nemodif" localSheetId="12">#REF!</definedName>
    <definedName name="Pp_Vzdel_mzdy_na_prer_nemodif">#REF!</definedName>
    <definedName name="Pp_Vzdel_mzdy_prevádz" localSheetId="9">#REF!</definedName>
    <definedName name="Pp_Vzdel_mzdy_prevádz" localSheetId="12">#REF!</definedName>
    <definedName name="Pp_Vzdel_mzdy_prevádz">#REF!</definedName>
    <definedName name="Pp_Vzdel_mzdy_rezerva" localSheetId="9">#REF!</definedName>
    <definedName name="Pp_Vzdel_mzdy_rezerva" localSheetId="12">#REF!</definedName>
    <definedName name="Pp_Vzdel_mzdy_rezerva">#REF!</definedName>
    <definedName name="Pp_Vzdel_mzdy_spec" localSheetId="9">#REF!</definedName>
    <definedName name="Pp_Vzdel_mzdy_spec" localSheetId="12">#REF!</definedName>
    <definedName name="Pp_Vzdel_mzdy_spec">#REF!</definedName>
    <definedName name="Pp_Vzdel_mzdy_výkon" localSheetId="9">#REF!</definedName>
    <definedName name="Pp_Vzdel_mzdy_výkon" localSheetId="12">#REF!</definedName>
    <definedName name="Pp_Vzdel_mzdy_výkon">#REF!</definedName>
    <definedName name="Pp_Vzdel_mzdy_výkon_PV" localSheetId="9">#REF!</definedName>
    <definedName name="Pp_Vzdel_mzdy_výkon_PV" localSheetId="12">#REF!</definedName>
    <definedName name="Pp_Vzdel_mzdy_výkon_PV">#REF!</definedName>
    <definedName name="Pp_Vzdel_mzdy_výkon_PV_bez" localSheetId="9">#REF!</definedName>
    <definedName name="Pp_Vzdel_mzdy_výkon_PV_bez" localSheetId="12">#REF!</definedName>
    <definedName name="Pp_Vzdel_mzdy_výkon_PV_bez">#REF!</definedName>
    <definedName name="Pp_Vzdel_mzdy_výkon_PV_um" localSheetId="9">#REF!</definedName>
    <definedName name="Pp_Vzdel_mzdy_výkon_PV_um" localSheetId="12">#REF!</definedName>
    <definedName name="Pp_Vzdel_mzdy_výkon_PV_um">#REF!</definedName>
    <definedName name="Pp_Vzdel_mzdy_výkon_VV" localSheetId="9">#REF!</definedName>
    <definedName name="Pp_Vzdel_mzdy_výkon_VV" localSheetId="12">#REF!</definedName>
    <definedName name="Pp_Vzdel_mzdy_výkon_VV">#REF!</definedName>
    <definedName name="Pp_Vzdel_mzdy_výkon_VV_bez" localSheetId="9">#REF!</definedName>
    <definedName name="Pp_Vzdel_mzdy_výkon_VV_bez" localSheetId="12">#REF!</definedName>
    <definedName name="Pp_Vzdel_mzdy_výkon_VV_bez">#REF!</definedName>
    <definedName name="Pp_Vzdel_mzdy_výkon_VV_um" localSheetId="9">#REF!</definedName>
    <definedName name="Pp_Vzdel_mzdy_výkon_VV_um" localSheetId="12">#REF!</definedName>
    <definedName name="Pp_Vzdel_mzdy_výkon_VV_um">#REF!</definedName>
    <definedName name="Pp_Vzdel_spec_prax" localSheetId="20">#REF!</definedName>
    <definedName name="Pp_Vzdel_spec_prax" localSheetId="9">#REF!</definedName>
    <definedName name="Pp_Vzdel_spec_prax" localSheetId="11">#REF!</definedName>
    <definedName name="Pp_Vzdel_spec_prax" localSheetId="12">#REF!</definedName>
    <definedName name="Pp_Vzdel_spec_prax">#REF!</definedName>
    <definedName name="Pp_Vzdel_TaS" localSheetId="9">#REF!</definedName>
    <definedName name="Pp_Vzdel_TaS" localSheetId="12">#REF!</definedName>
    <definedName name="Pp_Vzdel_TaS">#REF!</definedName>
    <definedName name="Pp_Vzdel_TaS_rezerva" localSheetId="9">#REF!</definedName>
    <definedName name="Pp_Vzdel_TaS_rezerva" localSheetId="12">#REF!</definedName>
    <definedName name="Pp_Vzdel_TaS_rezerva">#REF!</definedName>
    <definedName name="Pp_Vzdel_TaS_spec" localSheetId="20">#REF!</definedName>
    <definedName name="Pp_Vzdel_TaS_spec" localSheetId="9">#REF!</definedName>
    <definedName name="Pp_Vzdel_TaS_spec" localSheetId="11">#REF!</definedName>
    <definedName name="Pp_Vzdel_TaS_spec" localSheetId="12">#REF!</definedName>
    <definedName name="Pp_Vzdel_TaS_spec">#REF!</definedName>
    <definedName name="Pp_Vzdel_TaS_stav" localSheetId="9">#REF!</definedName>
    <definedName name="Pp_Vzdel_TaS_stav" localSheetId="12">#REF!</definedName>
    <definedName name="Pp_Vzdel_TaS_stav">#REF!</definedName>
    <definedName name="Pp_Vzdel_TaS_výkon" localSheetId="20">#REF!</definedName>
    <definedName name="Pp_Vzdel_TaS_výkon" localSheetId="9">#REF!</definedName>
    <definedName name="Pp_Vzdel_TaS_výkon" localSheetId="11">#REF!</definedName>
    <definedName name="Pp_Vzdel_TaS_výkon" localSheetId="12">#REF!</definedName>
    <definedName name="Pp_Vzdel_TaS_výkon">#REF!</definedName>
    <definedName name="Pp_Vzdel_TaS_výkon_PPŠ" localSheetId="20">#REF!</definedName>
    <definedName name="Pp_Vzdel_TaS_výkon_PPŠ" localSheetId="9">#REF!</definedName>
    <definedName name="Pp_Vzdel_TaS_výkon_PPŠ" localSheetId="11">#REF!</definedName>
    <definedName name="Pp_Vzdel_TaS_výkon_PPŠ" localSheetId="12">#REF!</definedName>
    <definedName name="Pp_Vzdel_TaS_výkon_PPŠ">#REF!</definedName>
    <definedName name="Pp_Vzdel_TaS_výkon_PPŠ_a_zákl" localSheetId="20">#REF!</definedName>
    <definedName name="Pp_Vzdel_TaS_výkon_PPŠ_a_zákl" localSheetId="9">#REF!</definedName>
    <definedName name="Pp_Vzdel_TaS_výkon_PPŠ_a_zákl" localSheetId="11">#REF!</definedName>
    <definedName name="Pp_Vzdel_TaS_výkon_PPŠ_a_zákl" localSheetId="12">#REF!</definedName>
    <definedName name="Pp_Vzdel_TaS_výkon_PPŠ_a_zákl">#REF!</definedName>
    <definedName name="Pp_Vzdel_TaS_výkon_PPŠ_KEN" localSheetId="20">#REF!</definedName>
    <definedName name="Pp_Vzdel_TaS_výkon_PPŠ_KEN" localSheetId="9">#REF!</definedName>
    <definedName name="Pp_Vzdel_TaS_výkon_PPŠ_KEN" localSheetId="11">#REF!</definedName>
    <definedName name="Pp_Vzdel_TaS_výkon_PPŠ_KEN" localSheetId="12">#REF!</definedName>
    <definedName name="Pp_Vzdel_TaS_výkon_PPŠ_KEN">#REF!</definedName>
    <definedName name="Pp_Vzdel_TaS_zahr_granty" localSheetId="9">#REF!</definedName>
    <definedName name="Pp_Vzdel_TaS_zahr_granty" localSheetId="12">#REF!</definedName>
    <definedName name="Pp_Vzdel_TaS_zahr_granty">#REF!</definedName>
    <definedName name="Pp_Vzdel_TaS_zákl" localSheetId="20">#REF!</definedName>
    <definedName name="Pp_Vzdel_TaS_zákl" localSheetId="9">#REF!</definedName>
    <definedName name="Pp_Vzdel_TaS_zákl" localSheetId="11">#REF!</definedName>
    <definedName name="Pp_Vzdel_TaS_zákl" localSheetId="12">#REF!</definedName>
    <definedName name="Pp_Vzdel_TaS_zákl">#REF!</definedName>
    <definedName name="Pr_AV_BD" localSheetId="9">#REF!</definedName>
    <definedName name="Pr_AV_BD" localSheetId="12">#REF!</definedName>
    <definedName name="Pr_AV_BD">#REF!</definedName>
    <definedName name="Pr_IV_BD" localSheetId="9">#REF!</definedName>
    <definedName name="Pr_IV_BD" localSheetId="12">#REF!</definedName>
    <definedName name="Pr_IV_BD">#REF!</definedName>
    <definedName name="Pr_IV_KV" localSheetId="9">#REF!</definedName>
    <definedName name="Pr_IV_KV" localSheetId="12">#REF!</definedName>
    <definedName name="Pr_IV_KV">#REF!</definedName>
    <definedName name="Pr_IV_KV_rezerva" localSheetId="9">#REF!</definedName>
    <definedName name="Pr_IV_KV_rezerva" localSheetId="12">#REF!</definedName>
    <definedName name="Pr_IV_KV_rezerva">#REF!</definedName>
    <definedName name="Pr_KEGA_BD" localSheetId="9">#REF!</definedName>
    <definedName name="Pr_KEGA_BD" localSheetId="12">#REF!</definedName>
    <definedName name="Pr_KEGA_BD">#REF!</definedName>
    <definedName name="Pr_klinické" localSheetId="9">#REF!</definedName>
    <definedName name="Pr_klinické" localSheetId="12">#REF!</definedName>
    <definedName name="Pr_klinické">#REF!</definedName>
    <definedName name="Pr_KŠ" localSheetId="20">#REF!</definedName>
    <definedName name="Pr_KŠ" localSheetId="9">#REF!</definedName>
    <definedName name="Pr_KŠ" localSheetId="11">#REF!</definedName>
    <definedName name="Pr_KŠ" localSheetId="12">#REF!</definedName>
    <definedName name="Pr_KŠ">#REF!</definedName>
    <definedName name="Pr_motštip_BD" localSheetId="9">#REF!</definedName>
    <definedName name="Pr_motštip_BD" localSheetId="12">#REF!</definedName>
    <definedName name="Pr_motštip_BD">#REF!</definedName>
    <definedName name="Pr_MVTS_BD" localSheetId="9">#REF!</definedName>
    <definedName name="Pr_MVTS_BD" localSheetId="12">#REF!</definedName>
    <definedName name="Pr_MVTS_BD">#REF!</definedName>
    <definedName name="Pr_socštip_BD" localSheetId="9">#REF!</definedName>
    <definedName name="Pr_socštip_BD" localSheetId="12">#REF!</definedName>
    <definedName name="Pr_socštip_BD">#REF!</definedName>
    <definedName name="Pr_ŠD" localSheetId="20">#REF!</definedName>
    <definedName name="Pr_ŠD" localSheetId="9">#REF!</definedName>
    <definedName name="Pr_ŠD" localSheetId="11">#REF!</definedName>
    <definedName name="Pr_ŠD" localSheetId="12">#REF!</definedName>
    <definedName name="Pr_ŠD">#REF!</definedName>
    <definedName name="Pr_ŠDaJKŠPC_BD" localSheetId="9">#REF!</definedName>
    <definedName name="Pr_ŠDaJKŠPC_BD" localSheetId="12">#REF!</definedName>
    <definedName name="Pr_ŠDaJKŠPC_BD">#REF!</definedName>
    <definedName name="Pr_VaT_KV_zac_roka" localSheetId="9">#REF!</definedName>
    <definedName name="Pr_VaT_KV_zac_roka" localSheetId="12">#REF!</definedName>
    <definedName name="Pr_VaT_KV_zac_roka">#REF!</definedName>
    <definedName name="Pr_VaT_TaS" localSheetId="9">#REF!</definedName>
    <definedName name="Pr_VaT_TaS" localSheetId="12">#REF!</definedName>
    <definedName name="Pr_VaT_TaS">#REF!</definedName>
    <definedName name="Pr_VaT_TaS_rezerva" localSheetId="9">#REF!</definedName>
    <definedName name="Pr_VaT_TaS_rezerva" localSheetId="12">#REF!</definedName>
    <definedName name="Pr_VaT_TaS_rezerva">#REF!</definedName>
    <definedName name="Pr_VaT_TaS_zac_roka" localSheetId="9">#REF!</definedName>
    <definedName name="Pr_VaT_TaS_zac_roka" localSheetId="12">#REF!</definedName>
    <definedName name="Pr_VaT_TaS_zac_roka">#REF!</definedName>
    <definedName name="Pr_VEGA_BD" localSheetId="9">#REF!</definedName>
    <definedName name="Pr_VEGA_BD" localSheetId="12">#REF!</definedName>
    <definedName name="Pr_VEGA_BD">#REF!</definedName>
    <definedName name="predmety" localSheetId="9">#REF!</definedName>
    <definedName name="predmety" localSheetId="12">#REF!</definedName>
    <definedName name="predmety">#REF!</definedName>
    <definedName name="prisp_na_1_jedlo" localSheetId="20">#REF!</definedName>
    <definedName name="prisp_na_1_jedlo" localSheetId="9">#REF!</definedName>
    <definedName name="prisp_na_1_jedlo" localSheetId="11">#REF!</definedName>
    <definedName name="prisp_na_1_jedlo" localSheetId="12">#REF!</definedName>
    <definedName name="prisp_na_1_jedlo">#REF!</definedName>
    <definedName name="prisp_na_ubyt_stud_SD" localSheetId="20">#REF!</definedName>
    <definedName name="prisp_na_ubyt_stud_SD" localSheetId="9">#REF!</definedName>
    <definedName name="prisp_na_ubyt_stud_SD" localSheetId="11">#REF!</definedName>
    <definedName name="prisp_na_ubyt_stud_SD" localSheetId="12">#REF!</definedName>
    <definedName name="prisp_na_ubyt_stud_SD">#REF!</definedName>
    <definedName name="prisp_na_ubyt_stud_ZZ" localSheetId="20">#REF!</definedName>
    <definedName name="prisp_na_ubyt_stud_ZZ" localSheetId="9">#REF!</definedName>
    <definedName name="prisp_na_ubyt_stud_ZZ" localSheetId="11">#REF!</definedName>
    <definedName name="prisp_na_ubyt_stud_ZZ" localSheetId="12">#REF!</definedName>
    <definedName name="prisp_na_ubyt_stud_ZZ">#REF!</definedName>
    <definedName name="prísp_zákl_prev" localSheetId="9">#REF!</definedName>
    <definedName name="prísp_zákl_prev" localSheetId="12">#REF!</definedName>
    <definedName name="prísp_zákl_prev">#REF!</definedName>
    <definedName name="R_vvs" localSheetId="9">#REF!</definedName>
    <definedName name="R_vvs" localSheetId="12">#REF!</definedName>
    <definedName name="R_vvs">#REF!</definedName>
    <definedName name="R_vvs_BD" localSheetId="9">#REF!</definedName>
    <definedName name="R_vvs_BD" localSheetId="12">#REF!</definedName>
    <definedName name="R_vvs_BD">#REF!</definedName>
    <definedName name="R_vvs_VaT_BD" localSheetId="9">#REF!</definedName>
    <definedName name="R_vvs_VaT_BD" localSheetId="12">#REF!</definedName>
    <definedName name="R_vvs_VaT_BD">#REF!</definedName>
    <definedName name="Sanet" localSheetId="9">#REF!</definedName>
    <definedName name="Sanet" localSheetId="12">#REF!</definedName>
    <definedName name="Sanet">#REF!</definedName>
    <definedName name="SAPBEXrevision" hidden="1">7</definedName>
    <definedName name="SAPBEXsysID" hidden="1">"BS1"</definedName>
    <definedName name="SAPBEXwbID" hidden="1">"3TG3S316PX9BHXMQEBSXSYZZO"</definedName>
    <definedName name="stavba_ucelova" localSheetId="9">#REF!</definedName>
    <definedName name="stavba_ucelova" localSheetId="12">#REF!</definedName>
    <definedName name="stavba_ucelova">#REF!</definedName>
    <definedName name="studenti_vstup" localSheetId="9">#REF!</definedName>
    <definedName name="studenti_vstup" localSheetId="12">#REF!</definedName>
    <definedName name="studenti_vstup">#REF!</definedName>
    <definedName name="sustava" localSheetId="9">#REF!</definedName>
    <definedName name="sustava" localSheetId="12">#REF!</definedName>
    <definedName name="sustava">#REF!</definedName>
    <definedName name="T_1" localSheetId="12">#REF!</definedName>
    <definedName name="T_1">#REF!</definedName>
    <definedName name="T_25_so_štip_2007" localSheetId="12">#REF!</definedName>
    <definedName name="T_25_so_štip_2007">#REF!</definedName>
    <definedName name="T_M" localSheetId="12">#REF!</definedName>
    <definedName name="T_M">#REF!</definedName>
    <definedName name="váha_absDrš" localSheetId="9">#REF!</definedName>
    <definedName name="váha_absDrš" localSheetId="12">#REF!</definedName>
    <definedName name="váha_absDrš">#REF!</definedName>
    <definedName name="váha_DG" localSheetId="9">#REF!</definedName>
    <definedName name="váha_DG" localSheetId="12">#REF!</definedName>
    <definedName name="váha_DG">#REF!</definedName>
    <definedName name="váha_poDs" localSheetId="9">#REF!</definedName>
    <definedName name="váha_poDs" localSheetId="12">#REF!</definedName>
    <definedName name="váha_poDs">#REF!</definedName>
    <definedName name="váha_Pub" localSheetId="9">#REF!</definedName>
    <definedName name="váha_Pub" localSheetId="12">#REF!</definedName>
    <definedName name="váha_Pub">#REF!</definedName>
    <definedName name="váha_ZG" localSheetId="9">#REF!</definedName>
    <definedName name="váha_ZG" localSheetId="12">#REF!</definedName>
    <definedName name="váha_ZG">#REF!</definedName>
    <definedName name="výkon_um" localSheetId="9">#REF!</definedName>
    <definedName name="výkon_um" localSheetId="12">#REF!</definedName>
    <definedName name="výkon_um">#REF!</definedName>
    <definedName name="x" localSheetId="12">#REF!</definedName>
    <definedName name="x">#REF!</definedName>
    <definedName name="xxx" hidden="1">"3TGMUFSSIAIMK2KTNC9DELQD0"</definedName>
    <definedName name="zakl_prisp_na_prev_SD" localSheetId="20">#REF!</definedName>
    <definedName name="zakl_prisp_na_prev_SD" localSheetId="9">#REF!</definedName>
    <definedName name="zakl_prisp_na_prev_SD" localSheetId="11">#REF!</definedName>
    <definedName name="zakl_prisp_na_prev_SD" localSheetId="12">#REF!</definedName>
    <definedName name="zakl_prisp_na_prev_SD">#REF!</definedName>
    <definedName name="záloha" localSheetId="20">#REF!</definedName>
    <definedName name="záloha" localSheetId="9">#REF!</definedName>
    <definedName name="záloha" localSheetId="11">#REF!</definedName>
    <definedName name="záloha" localSheetId="12">#REF!</definedName>
    <definedName name="záloha">#REF!</definedName>
  </definedNames>
  <calcPr calcId="162913"/>
</workbook>
</file>

<file path=xl/calcChain.xml><?xml version="1.0" encoding="utf-8"?>
<calcChain xmlns="http://schemas.openxmlformats.org/spreadsheetml/2006/main">
  <c r="N15" i="145" l="1"/>
  <c r="N16" i="145"/>
  <c r="I6" i="97" l="1"/>
  <c r="H6" i="97"/>
  <c r="E13" i="3" l="1"/>
  <c r="E8" i="3" l="1"/>
  <c r="E9" i="3"/>
  <c r="E10" i="3"/>
  <c r="E25" i="3"/>
  <c r="E26" i="3"/>
  <c r="E27" i="3"/>
  <c r="E28" i="3"/>
  <c r="E29" i="3"/>
  <c r="E30" i="3"/>
  <c r="E31" i="3"/>
  <c r="E32" i="3"/>
  <c r="E33" i="3"/>
  <c r="E34" i="3"/>
  <c r="E35" i="3"/>
  <c r="E20" i="3"/>
  <c r="E19" i="3"/>
  <c r="C22" i="3"/>
  <c r="C15" i="3"/>
  <c r="C5" i="3"/>
  <c r="E18" i="3"/>
  <c r="C16" i="155" l="1"/>
  <c r="D16" i="155"/>
  <c r="E16" i="155"/>
  <c r="F22" i="76" l="1"/>
  <c r="C90" i="150" l="1"/>
  <c r="C79" i="150"/>
  <c r="D69" i="142" l="1"/>
  <c r="C30" i="142"/>
  <c r="D30" i="142"/>
  <c r="E9" i="61" l="1"/>
  <c r="C14" i="116"/>
  <c r="G47" i="142" l="1"/>
  <c r="H47" i="142"/>
  <c r="E30" i="142"/>
  <c r="F30" i="142"/>
  <c r="D25" i="142"/>
  <c r="E25" i="142"/>
  <c r="F25" i="142"/>
  <c r="D5" i="154" l="1"/>
  <c r="C5" i="154"/>
  <c r="G35" i="142" l="1"/>
  <c r="H35" i="142"/>
  <c r="G36" i="142"/>
  <c r="H36" i="142"/>
  <c r="G30" i="142" l="1"/>
  <c r="H30" i="142"/>
  <c r="H37" i="142"/>
  <c r="G37" i="142"/>
  <c r="E6" i="159" l="1"/>
  <c r="E7" i="159" s="1"/>
  <c r="D7" i="159" l="1"/>
  <c r="C7" i="159"/>
  <c r="E5" i="159" l="1"/>
  <c r="D9" i="157" l="1"/>
  <c r="F6" i="157" s="1"/>
  <c r="F9" i="157" s="1"/>
  <c r="C5" i="64" l="1"/>
  <c r="C22" i="64" s="1"/>
  <c r="D19" i="144" l="1"/>
  <c r="E19" i="144"/>
  <c r="F19" i="144"/>
  <c r="D16" i="144"/>
  <c r="E16" i="144"/>
  <c r="F16" i="144"/>
  <c r="D13" i="144"/>
  <c r="E13" i="144"/>
  <c r="F13" i="144"/>
  <c r="D10" i="144"/>
  <c r="E10" i="144"/>
  <c r="F10" i="144"/>
  <c r="D7" i="144"/>
  <c r="E7" i="144"/>
  <c r="F7" i="144"/>
  <c r="E6" i="144" l="1"/>
  <c r="F6" i="144"/>
  <c r="D6" i="144"/>
  <c r="E6" i="23"/>
  <c r="E14" i="23"/>
  <c r="E16" i="23"/>
  <c r="E17" i="23"/>
  <c r="E18" i="23"/>
  <c r="E8" i="23"/>
  <c r="E9" i="23"/>
  <c r="E10" i="23"/>
  <c r="E11" i="23"/>
  <c r="E12" i="23"/>
  <c r="D7" i="23"/>
  <c r="C7" i="23"/>
  <c r="E7" i="23" l="1"/>
  <c r="G63" i="142"/>
  <c r="H63" i="142"/>
  <c r="G65" i="142"/>
  <c r="H65" i="142"/>
  <c r="G87" i="150" l="1"/>
  <c r="H87" i="150"/>
  <c r="G55" i="142" l="1"/>
  <c r="G56" i="142"/>
  <c r="G57" i="142"/>
  <c r="G58" i="142"/>
  <c r="G59" i="142"/>
  <c r="G60" i="142"/>
  <c r="G61" i="142"/>
  <c r="G7" i="142"/>
  <c r="H7" i="142"/>
  <c r="G8" i="142"/>
  <c r="H8" i="142"/>
  <c r="G9" i="142"/>
  <c r="H9" i="142"/>
  <c r="G10" i="142"/>
  <c r="H10" i="142"/>
  <c r="G12" i="142"/>
  <c r="H12" i="142"/>
  <c r="G13" i="142"/>
  <c r="H13" i="142"/>
  <c r="G14" i="142"/>
  <c r="H14" i="142"/>
  <c r="G15" i="142"/>
  <c r="H15" i="142"/>
  <c r="G16" i="142"/>
  <c r="H16" i="142"/>
  <c r="G17" i="142"/>
  <c r="H17" i="142"/>
  <c r="G18" i="142"/>
  <c r="H18" i="142"/>
  <c r="G19" i="142"/>
  <c r="H19" i="142"/>
  <c r="G20" i="142"/>
  <c r="G22" i="142"/>
  <c r="H22" i="142"/>
  <c r="G23" i="142"/>
  <c r="H23" i="142"/>
  <c r="G24" i="142"/>
  <c r="H24" i="142"/>
  <c r="G26" i="142"/>
  <c r="H26" i="142"/>
  <c r="G27" i="142"/>
  <c r="H27" i="142"/>
  <c r="G28" i="142"/>
  <c r="H28" i="142"/>
  <c r="G29" i="142"/>
  <c r="H29" i="142"/>
  <c r="G31" i="142"/>
  <c r="H31" i="142"/>
  <c r="G32" i="142"/>
  <c r="H32" i="142"/>
  <c r="G33" i="142"/>
  <c r="H33" i="142"/>
  <c r="G34" i="142"/>
  <c r="H34" i="142"/>
  <c r="G39" i="142"/>
  <c r="H39" i="142"/>
  <c r="G40" i="142"/>
  <c r="H40" i="142"/>
  <c r="G41" i="142"/>
  <c r="H41" i="142"/>
  <c r="G42" i="142"/>
  <c r="H42" i="142"/>
  <c r="G43" i="142"/>
  <c r="H43" i="142"/>
  <c r="G44" i="142"/>
  <c r="H44" i="142"/>
  <c r="G45" i="142"/>
  <c r="H45" i="142"/>
  <c r="G46" i="142"/>
  <c r="H46" i="142"/>
  <c r="G48" i="142"/>
  <c r="H48" i="142"/>
  <c r="G49" i="142"/>
  <c r="H49" i="142"/>
  <c r="G50" i="142"/>
  <c r="H50" i="142"/>
  <c r="G51" i="142"/>
  <c r="H51" i="142"/>
  <c r="G52" i="142"/>
  <c r="H52" i="142"/>
  <c r="G53" i="142"/>
  <c r="H53" i="142"/>
  <c r="H60" i="142"/>
  <c r="H61" i="142"/>
  <c r="G62" i="142"/>
  <c r="H62" i="142"/>
  <c r="G64" i="142"/>
  <c r="H64" i="142"/>
  <c r="G66" i="142"/>
  <c r="H66" i="142"/>
  <c r="G67" i="142"/>
  <c r="H67" i="142"/>
  <c r="G68" i="142"/>
  <c r="H68" i="142"/>
  <c r="D6" i="142"/>
  <c r="E6" i="142"/>
  <c r="F6" i="142"/>
  <c r="D11" i="142"/>
  <c r="E11" i="142"/>
  <c r="F11" i="142"/>
  <c r="D21" i="142"/>
  <c r="E21" i="142"/>
  <c r="F21" i="142"/>
  <c r="H21" i="142" s="1"/>
  <c r="D38" i="142"/>
  <c r="E38" i="142"/>
  <c r="F38" i="142"/>
  <c r="D54" i="142"/>
  <c r="E54" i="142"/>
  <c r="F54" i="142"/>
  <c r="F69" i="142" l="1"/>
  <c r="H38" i="142"/>
  <c r="E69" i="142"/>
  <c r="H54" i="142"/>
  <c r="H11" i="142"/>
  <c r="H25" i="142"/>
  <c r="H69" i="142" l="1"/>
  <c r="C38" i="142"/>
  <c r="G38" i="142" l="1"/>
  <c r="C74" i="142"/>
  <c r="C25" i="142"/>
  <c r="G25" i="142" l="1"/>
  <c r="C13" i="144" l="1"/>
  <c r="G98" i="150" l="1"/>
  <c r="H98" i="150"/>
  <c r="C9" i="157" l="1"/>
  <c r="E6" i="157" s="1"/>
  <c r="E9" i="157" s="1"/>
  <c r="D18" i="154"/>
  <c r="C18" i="154"/>
  <c r="J29" i="155"/>
  <c r="F29" i="155"/>
  <c r="J28" i="155"/>
  <c r="F28" i="155"/>
  <c r="F27" i="155"/>
  <c r="J26" i="155"/>
  <c r="F26" i="155"/>
  <c r="K26" i="155" s="1"/>
  <c r="J25" i="155"/>
  <c r="F25" i="155"/>
  <c r="K25" i="155" s="1"/>
  <c r="J24" i="155"/>
  <c r="F24" i="155"/>
  <c r="K24" i="155" s="1"/>
  <c r="J23" i="155"/>
  <c r="F23" i="155"/>
  <c r="K23" i="155" s="1"/>
  <c r="I22" i="155"/>
  <c r="H22" i="155"/>
  <c r="G22" i="155"/>
  <c r="E22" i="155"/>
  <c r="D22" i="155"/>
  <c r="C22" i="155"/>
  <c r="J21" i="155"/>
  <c r="F21" i="155"/>
  <c r="J20" i="155"/>
  <c r="F20" i="155"/>
  <c r="K20" i="155" s="1"/>
  <c r="J19" i="155"/>
  <c r="F19" i="155"/>
  <c r="K19" i="155" s="1"/>
  <c r="J18" i="155"/>
  <c r="F18" i="155"/>
  <c r="K18" i="155" s="1"/>
  <c r="J17" i="155"/>
  <c r="F17" i="155"/>
  <c r="K17" i="155" s="1"/>
  <c r="I16" i="155"/>
  <c r="H16" i="155"/>
  <c r="G16" i="155"/>
  <c r="J16" i="155" s="1"/>
  <c r="F16" i="155"/>
  <c r="J15" i="155"/>
  <c r="F15" i="155"/>
  <c r="K15" i="155" s="1"/>
  <c r="J13" i="155"/>
  <c r="F13" i="155"/>
  <c r="K13" i="155" s="1"/>
  <c r="J12" i="155"/>
  <c r="F12" i="155"/>
  <c r="K12" i="155" s="1"/>
  <c r="J11" i="155"/>
  <c r="F11" i="155"/>
  <c r="K11" i="155" s="1"/>
  <c r="J10" i="155"/>
  <c r="F10" i="155"/>
  <c r="J9" i="155"/>
  <c r="F9" i="155"/>
  <c r="K9" i="155" s="1"/>
  <c r="J8" i="155"/>
  <c r="F8" i="155"/>
  <c r="K8" i="155" s="1"/>
  <c r="I7" i="155"/>
  <c r="H7" i="155"/>
  <c r="H30" i="155" s="1"/>
  <c r="G7" i="155"/>
  <c r="G30" i="155" s="1"/>
  <c r="E7" i="155"/>
  <c r="E30" i="155" s="1"/>
  <c r="D7" i="155"/>
  <c r="D30" i="155" s="1"/>
  <c r="C7" i="155"/>
  <c r="F7" i="155" s="1"/>
  <c r="D11" i="154"/>
  <c r="C11" i="154"/>
  <c r="D15" i="3"/>
  <c r="E15" i="3" s="1"/>
  <c r="D22" i="3"/>
  <c r="H101" i="150"/>
  <c r="G101" i="150"/>
  <c r="H100" i="150"/>
  <c r="G100" i="150"/>
  <c r="H99" i="150"/>
  <c r="G99" i="150"/>
  <c r="H97" i="150"/>
  <c r="G97" i="150"/>
  <c r="H96" i="150"/>
  <c r="G96" i="150"/>
  <c r="H95" i="150"/>
  <c r="G95" i="150"/>
  <c r="H94" i="150"/>
  <c r="G94" i="150"/>
  <c r="H93" i="150"/>
  <c r="G93" i="150"/>
  <c r="H92" i="150"/>
  <c r="G92" i="150"/>
  <c r="H91" i="150"/>
  <c r="G91" i="150"/>
  <c r="F90" i="150"/>
  <c r="E90" i="150"/>
  <c r="D90" i="150"/>
  <c r="H90" i="150" s="1"/>
  <c r="H89" i="150"/>
  <c r="G89" i="150"/>
  <c r="H88" i="150"/>
  <c r="G88" i="150"/>
  <c r="H86" i="150"/>
  <c r="G86" i="150"/>
  <c r="H85" i="150"/>
  <c r="G85" i="150"/>
  <c r="H84" i="150"/>
  <c r="G84" i="150"/>
  <c r="H83" i="150"/>
  <c r="G83" i="150"/>
  <c r="H82" i="150"/>
  <c r="G82" i="150"/>
  <c r="F81" i="150"/>
  <c r="E81" i="150"/>
  <c r="E79" i="150" s="1"/>
  <c r="D81" i="150"/>
  <c r="D79" i="150" s="1"/>
  <c r="C81" i="150"/>
  <c r="G81" i="150" s="1"/>
  <c r="H80" i="150"/>
  <c r="G80" i="150"/>
  <c r="H78" i="150"/>
  <c r="G78" i="150"/>
  <c r="H77" i="150"/>
  <c r="G77" i="150"/>
  <c r="H76" i="150"/>
  <c r="G76" i="150"/>
  <c r="H75" i="150"/>
  <c r="G75" i="150"/>
  <c r="H74" i="150"/>
  <c r="G74" i="150"/>
  <c r="H73" i="150"/>
  <c r="G73" i="150"/>
  <c r="H72" i="150"/>
  <c r="G72" i="150"/>
  <c r="H71" i="150"/>
  <c r="G71" i="150"/>
  <c r="H70" i="150"/>
  <c r="G70" i="150"/>
  <c r="H69" i="150"/>
  <c r="G69" i="150"/>
  <c r="F68" i="150"/>
  <c r="E68" i="150"/>
  <c r="D68" i="150"/>
  <c r="C68" i="150"/>
  <c r="H67" i="150"/>
  <c r="G67" i="150"/>
  <c r="H66" i="150"/>
  <c r="G66" i="150"/>
  <c r="H65" i="150"/>
  <c r="G65" i="150"/>
  <c r="H64" i="150"/>
  <c r="G64" i="150"/>
  <c r="H63" i="150"/>
  <c r="G63" i="150"/>
  <c r="F62" i="150"/>
  <c r="F60" i="150" s="1"/>
  <c r="E62" i="150"/>
  <c r="E60" i="150" s="1"/>
  <c r="D62" i="150"/>
  <c r="D60" i="150" s="1"/>
  <c r="D102" i="150" s="1"/>
  <c r="C62" i="150"/>
  <c r="C60" i="150" s="1"/>
  <c r="H61" i="150"/>
  <c r="G61" i="150"/>
  <c r="H59" i="150"/>
  <c r="G59" i="150"/>
  <c r="H58" i="150"/>
  <c r="G58" i="150"/>
  <c r="H57" i="150"/>
  <c r="G57" i="150"/>
  <c r="H56" i="150"/>
  <c r="G56" i="150"/>
  <c r="H55" i="150"/>
  <c r="G55" i="150"/>
  <c r="H54" i="150"/>
  <c r="G54" i="150"/>
  <c r="H53" i="150"/>
  <c r="G53" i="150"/>
  <c r="H52" i="150"/>
  <c r="G52" i="150"/>
  <c r="H51" i="150"/>
  <c r="G51" i="150"/>
  <c r="H50" i="150"/>
  <c r="G50" i="150"/>
  <c r="H49" i="150"/>
  <c r="G49" i="150"/>
  <c r="H48" i="150"/>
  <c r="G48" i="150"/>
  <c r="H47" i="150"/>
  <c r="G47" i="150"/>
  <c r="H46" i="150"/>
  <c r="G46" i="150"/>
  <c r="H45" i="150"/>
  <c r="G45" i="150"/>
  <c r="F44" i="150"/>
  <c r="E44" i="150"/>
  <c r="D44" i="150"/>
  <c r="H44" i="150" s="1"/>
  <c r="C44" i="150"/>
  <c r="H43" i="150"/>
  <c r="G43" i="150"/>
  <c r="H42" i="150"/>
  <c r="G42" i="150"/>
  <c r="H41" i="150"/>
  <c r="G41" i="150"/>
  <c r="F40" i="150"/>
  <c r="E40" i="150"/>
  <c r="D40" i="150"/>
  <c r="C40" i="150"/>
  <c r="G40" i="150" s="1"/>
  <c r="H39" i="150"/>
  <c r="G39" i="150"/>
  <c r="H38" i="150"/>
  <c r="G38" i="150"/>
  <c r="H37" i="150"/>
  <c r="G37" i="150"/>
  <c r="H36" i="150"/>
  <c r="G36" i="150"/>
  <c r="H35" i="150"/>
  <c r="G35" i="150"/>
  <c r="H34" i="150"/>
  <c r="G34" i="150"/>
  <c r="H33" i="150"/>
  <c r="G33" i="150"/>
  <c r="F32" i="150"/>
  <c r="E32" i="150"/>
  <c r="D32" i="150"/>
  <c r="C32" i="150"/>
  <c r="H31" i="150"/>
  <c r="G31" i="150"/>
  <c r="H30" i="150"/>
  <c r="G30" i="150"/>
  <c r="H29" i="150"/>
  <c r="G29" i="150"/>
  <c r="H28" i="150"/>
  <c r="G28" i="150"/>
  <c r="F27" i="150"/>
  <c r="E27" i="150"/>
  <c r="D27" i="150"/>
  <c r="C27" i="150"/>
  <c r="H25" i="150"/>
  <c r="G25" i="150"/>
  <c r="H24" i="150"/>
  <c r="G24" i="150"/>
  <c r="H23" i="150"/>
  <c r="G23" i="150"/>
  <c r="H22" i="150"/>
  <c r="G22" i="150"/>
  <c r="H21" i="150"/>
  <c r="G21" i="150"/>
  <c r="H20" i="150"/>
  <c r="G20" i="150"/>
  <c r="F19" i="150"/>
  <c r="E19" i="150"/>
  <c r="D19" i="150"/>
  <c r="C19" i="150"/>
  <c r="G19" i="150" s="1"/>
  <c r="H18" i="150"/>
  <c r="G18" i="150"/>
  <c r="H17" i="150"/>
  <c r="G17" i="150"/>
  <c r="H16" i="150"/>
  <c r="G16" i="150"/>
  <c r="H15" i="150"/>
  <c r="G15" i="150"/>
  <c r="H14" i="150"/>
  <c r="G14" i="150"/>
  <c r="H13" i="150"/>
  <c r="G13" i="150"/>
  <c r="H12" i="150"/>
  <c r="G12" i="150"/>
  <c r="H11" i="150"/>
  <c r="G11" i="150"/>
  <c r="H10" i="150"/>
  <c r="G10" i="150"/>
  <c r="H9" i="150"/>
  <c r="G9" i="150"/>
  <c r="H8" i="150"/>
  <c r="G8" i="150"/>
  <c r="H7" i="150"/>
  <c r="G7" i="150"/>
  <c r="A7" i="150"/>
  <c r="A8" i="150" s="1"/>
  <c r="A9" i="150" s="1"/>
  <c r="A10" i="150" s="1"/>
  <c r="A11" i="150" s="1"/>
  <c r="A12" i="150" s="1"/>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A66" i="150" s="1"/>
  <c r="A67" i="150" s="1"/>
  <c r="A68" i="150" s="1"/>
  <c r="A69" i="150" s="1"/>
  <c r="A70" i="150" s="1"/>
  <c r="A71" i="150" s="1"/>
  <c r="A72" i="150" s="1"/>
  <c r="A73" i="150" s="1"/>
  <c r="A74" i="150" s="1"/>
  <c r="A75" i="150" s="1"/>
  <c r="A76" i="150" s="1"/>
  <c r="A77" i="150" s="1"/>
  <c r="A78" i="150" s="1"/>
  <c r="A79" i="150" s="1"/>
  <c r="A80" i="150" s="1"/>
  <c r="A81" i="150" s="1"/>
  <c r="A82" i="150" s="1"/>
  <c r="A83" i="150" s="1"/>
  <c r="A84" i="150" s="1"/>
  <c r="A85" i="150" s="1"/>
  <c r="A86" i="150" s="1"/>
  <c r="A88" i="150" s="1"/>
  <c r="A89" i="150" s="1"/>
  <c r="A90" i="150" s="1"/>
  <c r="A91" i="150" s="1"/>
  <c r="A92" i="150" s="1"/>
  <c r="A94" i="150" s="1"/>
  <c r="A95" i="150" s="1"/>
  <c r="A96" i="150" s="1"/>
  <c r="A97" i="150" s="1"/>
  <c r="A98" i="150" s="1"/>
  <c r="A99" i="150" s="1"/>
  <c r="A100" i="150" s="1"/>
  <c r="A101" i="150" s="1"/>
  <c r="A102" i="150" s="1"/>
  <c r="F6" i="150"/>
  <c r="H6" i="150" s="1"/>
  <c r="E6" i="150"/>
  <c r="D6" i="150"/>
  <c r="C6" i="150"/>
  <c r="F6" i="149"/>
  <c r="E6" i="149"/>
  <c r="D6" i="149"/>
  <c r="C6" i="149"/>
  <c r="G7" i="149"/>
  <c r="H8" i="149"/>
  <c r="G10" i="149"/>
  <c r="H11" i="149"/>
  <c r="G14" i="149"/>
  <c r="H14" i="149"/>
  <c r="G15" i="149"/>
  <c r="H15" i="149"/>
  <c r="D9" i="149"/>
  <c r="E9" i="149"/>
  <c r="F9" i="149"/>
  <c r="H9" i="149" s="1"/>
  <c r="C9" i="149"/>
  <c r="F13" i="149"/>
  <c r="E13" i="149"/>
  <c r="D13" i="149"/>
  <c r="H13" i="149"/>
  <c r="C13" i="149"/>
  <c r="A8" i="149"/>
  <c r="A9" i="149" s="1"/>
  <c r="A10" i="149" s="1"/>
  <c r="A11" i="149" s="1"/>
  <c r="A12" i="149" s="1"/>
  <c r="A13" i="149" s="1"/>
  <c r="A14" i="149" s="1"/>
  <c r="D20" i="146"/>
  <c r="C20" i="146"/>
  <c r="C12" i="146" s="1"/>
  <c r="D21" i="146"/>
  <c r="F43" i="133"/>
  <c r="F42" i="133"/>
  <c r="M15" i="145"/>
  <c r="M18" i="145"/>
  <c r="N18" i="145"/>
  <c r="M16" i="145"/>
  <c r="N12" i="145"/>
  <c r="M12" i="145"/>
  <c r="N11" i="145"/>
  <c r="M11" i="145"/>
  <c r="M8" i="145"/>
  <c r="N8" i="145"/>
  <c r="M6" i="145"/>
  <c r="C17" i="146"/>
  <c r="H20" i="142"/>
  <c r="H7" i="145"/>
  <c r="G7" i="145"/>
  <c r="G17" i="145" s="1"/>
  <c r="H6" i="145" s="1"/>
  <c r="C21" i="146"/>
  <c r="D17" i="146"/>
  <c r="D6" i="146"/>
  <c r="C6" i="146"/>
  <c r="A6" i="146"/>
  <c r="A7" i="146"/>
  <c r="A8" i="146" s="1"/>
  <c r="A9" i="146"/>
  <c r="A10" i="146" s="1"/>
  <c r="A11" i="146" s="1"/>
  <c r="A12" i="146" s="1"/>
  <c r="A13" i="146" s="1"/>
  <c r="A15" i="146" s="1"/>
  <c r="A16" i="146" s="1"/>
  <c r="A17" i="146" s="1"/>
  <c r="A18" i="146" s="1"/>
  <c r="A19" i="146" s="1"/>
  <c r="A20" i="146" s="1"/>
  <c r="A21" i="146" s="1"/>
  <c r="N14" i="145"/>
  <c r="M14" i="145"/>
  <c r="N13" i="145"/>
  <c r="M13" i="145"/>
  <c r="N10" i="145"/>
  <c r="M10" i="145"/>
  <c r="N9" i="145"/>
  <c r="M9" i="145"/>
  <c r="L7" i="145"/>
  <c r="K7" i="145"/>
  <c r="K17" i="145" s="1"/>
  <c r="L6" i="145" s="1"/>
  <c r="J7" i="145"/>
  <c r="I7" i="145"/>
  <c r="I17" i="145" s="1"/>
  <c r="J6" i="145" s="1"/>
  <c r="F7" i="145"/>
  <c r="E7" i="145"/>
  <c r="E17" i="145" s="1"/>
  <c r="F6" i="145" s="1"/>
  <c r="D7" i="145"/>
  <c r="C7" i="145"/>
  <c r="C17" i="145" s="1"/>
  <c r="F40" i="134"/>
  <c r="I20" i="91"/>
  <c r="I19" i="91"/>
  <c r="I18" i="91"/>
  <c r="I17" i="91"/>
  <c r="I16" i="91"/>
  <c r="I15" i="91"/>
  <c r="I14" i="91"/>
  <c r="I13" i="91"/>
  <c r="I12" i="91"/>
  <c r="I11" i="91"/>
  <c r="H10" i="91"/>
  <c r="H21" i="91" s="1"/>
  <c r="G10" i="91"/>
  <c r="G21" i="91" s="1"/>
  <c r="F10" i="91"/>
  <c r="F21" i="91" s="1"/>
  <c r="E10" i="91"/>
  <c r="E21" i="91" s="1"/>
  <c r="D10" i="91"/>
  <c r="C10" i="91"/>
  <c r="C21" i="91" s="1"/>
  <c r="I9" i="91"/>
  <c r="I8" i="91"/>
  <c r="I6" i="91"/>
  <c r="M6" i="97"/>
  <c r="G6" i="97"/>
  <c r="C19" i="144"/>
  <c r="C16" i="144"/>
  <c r="C10" i="144"/>
  <c r="C7" i="144"/>
  <c r="C54" i="142"/>
  <c r="G54" i="142" s="1"/>
  <c r="C21" i="142"/>
  <c r="G21" i="142" s="1"/>
  <c r="C11" i="142"/>
  <c r="G11" i="142" s="1"/>
  <c r="A7" i="142"/>
  <c r="A8" i="142" s="1"/>
  <c r="A9" i="142" s="1"/>
  <c r="A10" i="142" s="1"/>
  <c r="A11" i="142" s="1"/>
  <c r="A12" i="142" s="1"/>
  <c r="A13" i="142" s="1"/>
  <c r="A14" i="142" s="1"/>
  <c r="A15" i="142" s="1"/>
  <c r="A16" i="142" s="1"/>
  <c r="A17" i="142" s="1"/>
  <c r="A18" i="142" s="1"/>
  <c r="A19" i="142" s="1"/>
  <c r="A20" i="142" s="1"/>
  <c r="A21" i="142" s="1"/>
  <c r="A22" i="142" s="1"/>
  <c r="A23" i="142" s="1"/>
  <c r="A24" i="142" s="1"/>
  <c r="C6" i="142"/>
  <c r="F23" i="76"/>
  <c r="J23" i="76"/>
  <c r="F24" i="76"/>
  <c r="J24" i="76"/>
  <c r="F25" i="76"/>
  <c r="L25" i="155" s="1"/>
  <c r="J25" i="76"/>
  <c r="F26" i="76"/>
  <c r="J26" i="76"/>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1" i="134"/>
  <c r="D42" i="134"/>
  <c r="E42" i="134"/>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D40" i="133"/>
  <c r="E40" i="133"/>
  <c r="C6" i="61"/>
  <c r="D6" i="61"/>
  <c r="A7" i="61"/>
  <c r="E7" i="61"/>
  <c r="A8" i="61"/>
  <c r="E8" i="61"/>
  <c r="A9" i="61"/>
  <c r="A10" i="61"/>
  <c r="E10" i="61"/>
  <c r="E12" i="61"/>
  <c r="E13" i="61"/>
  <c r="C15" i="61"/>
  <c r="D15" i="61"/>
  <c r="E15" i="61"/>
  <c r="E16" i="61"/>
  <c r="A7" i="90"/>
  <c r="A8" i="90" s="1"/>
  <c r="A9" i="90" s="1"/>
  <c r="A10" i="90" s="1"/>
  <c r="A11" i="90" s="1"/>
  <c r="A12" i="90" s="1"/>
  <c r="A13" i="90" s="1"/>
  <c r="A14" i="90" s="1"/>
  <c r="A15" i="90" s="1"/>
  <c r="A17" i="90" s="1"/>
  <c r="A18" i="90" s="1"/>
  <c r="A19" i="90" s="1"/>
  <c r="A20" i="90" s="1"/>
  <c r="C7" i="90"/>
  <c r="C14" i="90" s="1"/>
  <c r="C20" i="90" s="1"/>
  <c r="D7" i="90"/>
  <c r="D14" i="90" s="1"/>
  <c r="D20" i="90" s="1"/>
  <c r="A7" i="116"/>
  <c r="E8" i="116"/>
  <c r="C18" i="116" s="1"/>
  <c r="F8" i="116"/>
  <c r="D18" i="116" s="1"/>
  <c r="A9" i="116"/>
  <c r="A10" i="116" s="1"/>
  <c r="A11" i="116" s="1"/>
  <c r="A12" i="116" s="1"/>
  <c r="A13" i="116" s="1"/>
  <c r="A14" i="116" s="1"/>
  <c r="A15" i="116" s="1"/>
  <c r="A16" i="116" s="1"/>
  <c r="A17" i="116" s="1"/>
  <c r="A18" i="116" s="1"/>
  <c r="C13" i="116"/>
  <c r="C17" i="116" s="1"/>
  <c r="D13" i="116"/>
  <c r="D14" i="116"/>
  <c r="A7" i="109"/>
  <c r="A8" i="109" s="1"/>
  <c r="A9" i="109" s="1"/>
  <c r="A10" i="109" s="1"/>
  <c r="C11" i="109"/>
  <c r="E9" i="109" s="1"/>
  <c r="E11" i="109" s="1"/>
  <c r="C12" i="109"/>
  <c r="E12" i="109"/>
  <c r="C7" i="76"/>
  <c r="D7" i="76"/>
  <c r="E7" i="76"/>
  <c r="F7" i="76" s="1"/>
  <c r="G7" i="76"/>
  <c r="H7" i="76"/>
  <c r="I7" i="76"/>
  <c r="J7" i="76"/>
  <c r="F8" i="76"/>
  <c r="J8" i="76"/>
  <c r="F9" i="76"/>
  <c r="J9" i="76"/>
  <c r="F10" i="76"/>
  <c r="J10" i="76"/>
  <c r="F11" i="76"/>
  <c r="J11" i="76"/>
  <c r="F12" i="76"/>
  <c r="J12" i="76"/>
  <c r="F13" i="76"/>
  <c r="J13" i="76"/>
  <c r="F15" i="76"/>
  <c r="J15" i="76"/>
  <c r="C16" i="76"/>
  <c r="D16" i="76"/>
  <c r="D30" i="76" s="1"/>
  <c r="E16" i="76"/>
  <c r="G16" i="76"/>
  <c r="G30" i="76" s="1"/>
  <c r="H16" i="76"/>
  <c r="I16" i="76"/>
  <c r="F17" i="76"/>
  <c r="J17" i="76"/>
  <c r="F18" i="76"/>
  <c r="J18" i="76"/>
  <c r="F19" i="76"/>
  <c r="L19" i="155" s="1"/>
  <c r="J19" i="76"/>
  <c r="F20" i="76"/>
  <c r="J20" i="76"/>
  <c r="F21" i="76"/>
  <c r="J21" i="76"/>
  <c r="C22" i="76"/>
  <c r="D22" i="76"/>
  <c r="E22" i="76"/>
  <c r="G22" i="76"/>
  <c r="H22" i="76"/>
  <c r="I22" i="76"/>
  <c r="F27" i="76"/>
  <c r="F28" i="76"/>
  <c r="J28" i="76"/>
  <c r="F29" i="76"/>
  <c r="J29" i="76"/>
  <c r="I30" i="76"/>
  <c r="D5" i="3"/>
  <c r="E5" i="3" s="1"/>
  <c r="E6" i="3"/>
  <c r="E7" i="3"/>
  <c r="C11" i="3"/>
  <c r="C37" i="3" s="1"/>
  <c r="D11" i="3"/>
  <c r="E12" i="3"/>
  <c r="E14" i="3"/>
  <c r="E16" i="3"/>
  <c r="E17" i="3"/>
  <c r="E21" i="3"/>
  <c r="E23" i="3"/>
  <c r="E24" i="3"/>
  <c r="E36" i="3"/>
  <c r="C5" i="23"/>
  <c r="D5" i="23"/>
  <c r="A6" i="23"/>
  <c r="A7" i="23"/>
  <c r="A8" i="23" s="1"/>
  <c r="A9" i="23" s="1"/>
  <c r="A10" i="23" s="1"/>
  <c r="A11" i="23" s="1"/>
  <c r="A12" i="23" s="1"/>
  <c r="A13" i="23" s="1"/>
  <c r="A14" i="23" s="1"/>
  <c r="A15" i="23" s="1"/>
  <c r="A16" i="23" s="1"/>
  <c r="A17" i="23" s="1"/>
  <c r="A18" i="23" s="1"/>
  <c r="A19" i="23" s="1"/>
  <c r="C13" i="23"/>
  <c r="D13" i="23"/>
  <c r="C15" i="23"/>
  <c r="D15" i="23"/>
  <c r="C30" i="76"/>
  <c r="H6" i="149"/>
  <c r="G9" i="149"/>
  <c r="F79" i="150"/>
  <c r="I30" i="155"/>
  <c r="L17" i="145" l="1"/>
  <c r="H17" i="145"/>
  <c r="N7" i="145"/>
  <c r="F17" i="145"/>
  <c r="H60" i="150"/>
  <c r="K21" i="155"/>
  <c r="D37" i="3"/>
  <c r="E11" i="3"/>
  <c r="E37" i="3"/>
  <c r="G62" i="150"/>
  <c r="E102" i="150"/>
  <c r="K10" i="155"/>
  <c r="J22" i="155"/>
  <c r="F22" i="155"/>
  <c r="L22" i="155" s="1"/>
  <c r="K22" i="155"/>
  <c r="K16" i="155"/>
  <c r="K28" i="155"/>
  <c r="K29" i="155"/>
  <c r="L28" i="155"/>
  <c r="L26" i="155"/>
  <c r="J7" i="155"/>
  <c r="J30" i="155" s="1"/>
  <c r="F30" i="155"/>
  <c r="L23" i="155"/>
  <c r="J22" i="76"/>
  <c r="K22" i="76" s="1"/>
  <c r="L21" i="155"/>
  <c r="L17" i="155"/>
  <c r="H30" i="76"/>
  <c r="E30" i="76"/>
  <c r="K15" i="76"/>
  <c r="L13" i="155"/>
  <c r="L12" i="155"/>
  <c r="K10" i="76"/>
  <c r="L9" i="155"/>
  <c r="L8" i="155"/>
  <c r="K25" i="76"/>
  <c r="F16" i="76"/>
  <c r="K28" i="76"/>
  <c r="K23" i="76"/>
  <c r="K21" i="76"/>
  <c r="K17" i="76"/>
  <c r="K12" i="76"/>
  <c r="K8" i="76"/>
  <c r="H79" i="150"/>
  <c r="G79" i="150"/>
  <c r="G68" i="150"/>
  <c r="G44" i="150"/>
  <c r="C69" i="142"/>
  <c r="G69" i="142" s="1"/>
  <c r="D41" i="133"/>
  <c r="D44" i="133" s="1"/>
  <c r="F42" i="134"/>
  <c r="E6" i="61"/>
  <c r="H12" i="149"/>
  <c r="J17" i="145"/>
  <c r="N17" i="145" s="1"/>
  <c r="D6" i="145"/>
  <c r="D17" i="145" s="1"/>
  <c r="M17" i="145"/>
  <c r="D10" i="146"/>
  <c r="D12" i="146" s="1"/>
  <c r="D9" i="146" s="1"/>
  <c r="D5" i="146" s="1"/>
  <c r="D16" i="146" s="1"/>
  <c r="C9" i="146"/>
  <c r="C5" i="146" s="1"/>
  <c r="C16" i="146" s="1"/>
  <c r="D17" i="116"/>
  <c r="D19" i="23"/>
  <c r="J16" i="76"/>
  <c r="J30" i="76" s="1"/>
  <c r="E18" i="61"/>
  <c r="C18" i="61"/>
  <c r="C12" i="149"/>
  <c r="C16" i="149" s="1"/>
  <c r="E12" i="149"/>
  <c r="E16" i="149" s="1"/>
  <c r="E15" i="23"/>
  <c r="E13" i="23"/>
  <c r="E5" i="23"/>
  <c r="L20" i="155"/>
  <c r="K20" i="76"/>
  <c r="L18" i="155"/>
  <c r="K18" i="76"/>
  <c r="L7" i="155"/>
  <c r="K7" i="76"/>
  <c r="F30" i="76"/>
  <c r="D21" i="91"/>
  <c r="I10" i="91"/>
  <c r="M7" i="145"/>
  <c r="H62" i="150"/>
  <c r="G90" i="150"/>
  <c r="E22" i="3"/>
  <c r="K19" i="76"/>
  <c r="C30" i="155"/>
  <c r="L29" i="155"/>
  <c r="L15" i="155"/>
  <c r="L11" i="155"/>
  <c r="L10" i="155"/>
  <c r="D18" i="61"/>
  <c r="E41" i="133"/>
  <c r="E44" i="133" s="1"/>
  <c r="F40" i="133"/>
  <c r="L24" i="155"/>
  <c r="C6" i="144"/>
  <c r="G13" i="149"/>
  <c r="D12" i="149"/>
  <c r="D16" i="149" s="1"/>
  <c r="F12" i="149"/>
  <c r="F16" i="149" s="1"/>
  <c r="G32" i="150"/>
  <c r="K29" i="76"/>
  <c r="K26" i="76"/>
  <c r="K24" i="76"/>
  <c r="K13" i="76"/>
  <c r="K11" i="76"/>
  <c r="K9" i="76"/>
  <c r="G6" i="150"/>
  <c r="C102" i="150"/>
  <c r="H19" i="150"/>
  <c r="H27" i="150"/>
  <c r="G27" i="150"/>
  <c r="F102" i="150"/>
  <c r="I21" i="91"/>
  <c r="H68" i="150"/>
  <c r="H81" i="150"/>
  <c r="H40" i="150"/>
  <c r="H32" i="150"/>
  <c r="C19" i="23"/>
  <c r="E19" i="23" s="1"/>
  <c r="G60" i="150"/>
  <c r="A25" i="142"/>
  <c r="A26" i="142" s="1"/>
  <c r="A27" i="142" s="1"/>
  <c r="A28" i="142" s="1"/>
  <c r="A29" i="142" s="1"/>
  <c r="A30" i="142" s="1"/>
  <c r="A31" i="142" s="1"/>
  <c r="A32" i="142" s="1"/>
  <c r="A33" i="142" s="1"/>
  <c r="A34" i="142" s="1"/>
  <c r="A35" i="142" s="1"/>
  <c r="A36" i="142" s="1"/>
  <c r="A42" i="142" s="1"/>
  <c r="A43" i="142" s="1"/>
  <c r="A44" i="142" s="1"/>
  <c r="A45" i="142" s="1"/>
  <c r="A46" i="142" s="1"/>
  <c r="A47" i="142" s="1"/>
  <c r="A48" i="142" s="1"/>
  <c r="A49" i="142" s="1"/>
  <c r="A50" i="142" s="1"/>
  <c r="A51" i="142" s="1"/>
  <c r="A52" i="142" s="1"/>
  <c r="A53" i="142" s="1"/>
  <c r="A54" i="142" s="1"/>
  <c r="A55" i="142" s="1"/>
  <c r="A56" i="142" s="1"/>
  <c r="A57" i="142" s="1"/>
  <c r="A58" i="142" s="1"/>
  <c r="A59" i="142" s="1"/>
  <c r="A60" i="142" s="1"/>
  <c r="A61" i="142" s="1"/>
  <c r="A62" i="142" s="1"/>
  <c r="A63" i="142" s="1"/>
  <c r="A64" i="142" s="1"/>
  <c r="A65" i="142" s="1"/>
  <c r="A66" i="142" s="1"/>
  <c r="A67" i="142" s="1"/>
  <c r="A68" i="142" s="1"/>
  <c r="A69" i="142" s="1"/>
  <c r="H6" i="142"/>
  <c r="G6" i="149"/>
  <c r="G12" i="149" s="1"/>
  <c r="G6" i="142"/>
  <c r="F41" i="133" l="1"/>
  <c r="F103" i="150"/>
  <c r="H102" i="150"/>
  <c r="K7" i="155"/>
  <c r="K30" i="155"/>
  <c r="K16" i="76"/>
  <c r="L16" i="155"/>
  <c r="F44" i="133"/>
  <c r="G16" i="149"/>
  <c r="H16" i="149"/>
  <c r="N6" i="145"/>
  <c r="D103" i="150"/>
  <c r="L30" i="155"/>
  <c r="K30" i="76"/>
  <c r="G102" i="150"/>
  <c r="F70" i="142"/>
  <c r="D70" i="142"/>
</calcChain>
</file>

<file path=xl/sharedStrings.xml><?xml version="1.0" encoding="utf-8"?>
<sst xmlns="http://schemas.openxmlformats.org/spreadsheetml/2006/main" count="1756" uniqueCount="1277">
  <si>
    <t>Tabuľka 9</t>
  </si>
  <si>
    <t>Tabuľka 10</t>
  </si>
  <si>
    <t>Tabuľka 11</t>
  </si>
  <si>
    <t>Tabuľka 12</t>
  </si>
  <si>
    <t>Tabuľka 13</t>
  </si>
  <si>
    <t>Tabuľka 16</t>
  </si>
  <si>
    <t>Tabuľka 18</t>
  </si>
  <si>
    <t>Tabuľka 19</t>
  </si>
  <si>
    <t>Tabuľka 20</t>
  </si>
  <si>
    <t>Tabuľka 21</t>
  </si>
  <si>
    <t xml:space="preserve">pozn.1): rozdiel medzi údajom, vykazovaným v stĺpci T6_R18_SH a údajom v T5_R56_(SC+SD) uviesť v komentári  </t>
  </si>
  <si>
    <t xml:space="preserve">  - tvorba fondu z predaja alebo likvidácie majetku</t>
  </si>
  <si>
    <t>Vysvetlivky</t>
  </si>
  <si>
    <t xml:space="preserve">      - dohody o vykonaní práce - externí účitelia (účet 521 009)</t>
  </si>
  <si>
    <t xml:space="preserve">      - dohody o vykonaní práce, dohody o pracovnej činnosti
        (účet 521 010)</t>
  </si>
  <si>
    <t>- Iné ostatné  náklady (účet 549) [SUM(R77:R83)]</t>
  </si>
  <si>
    <t xml:space="preserve"> - Prvok 021 02 03  </t>
  </si>
  <si>
    <t xml:space="preserve"> - Podprogram 05T 08 </t>
  </si>
  <si>
    <t>2) ostatná tvorba fondu reprodukcie v zmysle § 16a ods. 8 zákona č. 131/2002 Z. z.o vysokých školách v znení neskorších predpisov (kreditné úroky a kurzové zisky)</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</si>
  <si>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</si>
  <si>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</si>
  <si>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</si>
  <si>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</si>
  <si>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</si>
  <si>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</si>
  <si>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</si>
  <si>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Účty v Štátnej pokladnici spolu [SUM(R2:R15)]</t>
  </si>
  <si>
    <t>T3_V1</t>
  </si>
  <si>
    <t>Tržby za predaný tovar (účet 604)</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</si>
  <si>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</si>
  <si>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</si>
  <si>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</si>
  <si>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</si>
  <si>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</si>
  <si>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</si>
  <si>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</si>
  <si>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</si>
  <si>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</si>
  <si>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</si>
  <si>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</si>
  <si>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</si>
  <si>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</si>
  <si>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</si>
  <si>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 xml:space="preserve">Ostatné sociálne náklady (účet 528)  </t>
  </si>
  <si>
    <t>T13_V3</t>
  </si>
  <si>
    <t>T13_V5</t>
  </si>
  <si>
    <t>T13_V4</t>
  </si>
  <si>
    <t>T13_V6</t>
  </si>
  <si>
    <t>T16_R17</t>
  </si>
  <si>
    <t>Kontrola</t>
  </si>
  <si>
    <t>Poznámky</t>
  </si>
  <si>
    <t>T16_R14</t>
  </si>
  <si>
    <t>Verejná vysoká škola tu uvedie zostatok finančných prostriedkov na účtoch, na ktoré uchádzači  počas procesu verejného obstarávania vkladajú finančnú zábezpeku.</t>
  </si>
  <si>
    <t>T16_ R15</t>
  </si>
  <si>
    <t>V tomto riadku uvedie verejná vysoká škola všetky ostatné zostatky bankových účtov v Štátnej pokladnici, ktoré neboli zaradené ani do jednej skupiny účtov.</t>
  </si>
  <si>
    <t>T16_R16</t>
  </si>
  <si>
    <t>Stav bankových účtov spolu [R1+R16+R17]</t>
  </si>
  <si>
    <t xml:space="preserve">  - poskytnuté jednorázovo</t>
  </si>
  <si>
    <r>
      <t>Zdroje na obstaranie a technické zhodnotenie majetku  z fondu reprodukcie</t>
    </r>
    <r>
      <rPr>
        <sz val="12"/>
        <rFont val="Times New Roman"/>
        <family val="1"/>
      </rPr>
      <t xml:space="preserve"> [R1+R2]</t>
    </r>
  </si>
  <si>
    <t>- nákup softvéru</t>
  </si>
  <si>
    <t>Výdavky na obstaranie a technické zhodnotenie dlhobého majetku spolu [R1+SUM(R3:R4)+SUM(R10:R14)]</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</si>
  <si>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</si>
  <si>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</si>
  <si>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</si>
  <si>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</si>
  <si>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</si>
  <si>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</si>
  <si>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</si>
  <si>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</si>
  <si>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</si>
  <si>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</si>
  <si>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Tabuľka 17</t>
  </si>
  <si>
    <t>T13_SG(SH)</t>
  </si>
  <si>
    <t>V stĺpci G uvedie vysoká škola objem nákladov na mzdy krytých z iných zdrojov ako je štátny rozpočet.</t>
  </si>
  <si>
    <t xml:space="preserve">Výdavky na sociálne štipendiá (§ 96 zákona) za kalendárny rok </t>
  </si>
  <si>
    <t>T9_R2</t>
  </si>
  <si>
    <t>z EÚ</t>
  </si>
  <si>
    <r>
      <t xml:space="preserve">Niektoré polia tabuliek sa počítajú alebo inak odvodzujú z iných polí. Tieto polia sú označené </t>
    </r>
    <r>
      <rPr>
        <b/>
        <sz val="12"/>
        <rFont val="Times New Roman"/>
        <family val="1"/>
        <charset val="238"/>
      </rPr>
      <t xml:space="preserve">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</si>
  <si>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t>T16_R2:R14</t>
  </si>
  <si>
    <t>T16_V2</t>
  </si>
  <si>
    <r>
      <t>Dotácie z rozpočtov obcí a z rozpočtov vyšších územných celkov</t>
    </r>
    <r>
      <rPr>
        <sz val="12"/>
        <rFont val="Times New Roman"/>
        <family val="1"/>
      </rPr>
      <t xml:space="preserve"> [SUM(R2a:R2...)]</t>
    </r>
  </si>
  <si>
    <t>Prostriedky zo zahraničných projektov na budúce aktivity</t>
  </si>
  <si>
    <t>Ostatné</t>
  </si>
  <si>
    <t xml:space="preserve">1) V stĺpcoch B a D sa uvádza prepočítaný počet študentov určený ako počet osobomesiacov, počas ktorých bolo poskytované sociálne štipendium </t>
  </si>
  <si>
    <t>finančné fondy</t>
  </si>
  <si>
    <t>stav bankových účtov</t>
  </si>
  <si>
    <t>štrukturálne fondy EÚ</t>
  </si>
  <si>
    <t>dotácie mimo dotačnej zmluvy a mimo dotácií zo štrukturálnych fondov EÚ</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</si>
  <si>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</si>
  <si>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</si>
  <si>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</si>
  <si>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</si>
  <si>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</si>
  <si>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</si>
  <si>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</si>
  <si>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</si>
  <si>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</si>
  <si>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</si>
  <si>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</si>
  <si>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</si>
  <si>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T1_R12 a T1_R13</t>
  </si>
  <si>
    <t>- drobný nehmotný majetok  (účet 518 014)</t>
  </si>
  <si>
    <t>- používanie plavárne (účet 518 019)</t>
  </si>
  <si>
    <t>- z dotačného účtu  (účet 644 001)</t>
  </si>
  <si>
    <t>- z ostatných účtov  (účet 644 002)</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</si>
  <si>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</si>
  <si>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</si>
  <si>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</si>
  <si>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</si>
  <si>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</si>
  <si>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</si>
  <si>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</si>
  <si>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</si>
  <si>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</si>
  <si>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</si>
  <si>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</si>
  <si>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</si>
  <si>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strojov, prístrojov, zariadení a inventára  (účet 511 002)</t>
  </si>
  <si>
    <t>- opravy a udržiavanie dopravných prostriedkov  (účet 511 003)</t>
  </si>
  <si>
    <t>- opravy a udržiavanie prostriedkov IT  (účet 511 004)</t>
  </si>
  <si>
    <r>
      <t xml:space="preserve">- prospechové </t>
    </r>
    <r>
      <rPr>
        <sz val="12"/>
        <rFont val="Times New Roman"/>
        <family val="1"/>
        <charset val="238"/>
      </rPr>
      <t xml:space="preserve">[R3+R4] </t>
    </r>
  </si>
  <si>
    <t>- údržba a opravy meracej techniky, telovýchovných  zariadení ...(účet 511 005)</t>
  </si>
  <si>
    <t>- ostatná údržba a opravy (účet 511 099)</t>
  </si>
  <si>
    <t>- prenájom zariadení (účet 518 002)</t>
  </si>
  <si>
    <t>- prenájom priestorov  (účet 518 001)</t>
  </si>
  <si>
    <t>- vložné na konferencie  (účet 518 004)</t>
  </si>
  <si>
    <t>- ďalšie vzdelávanie zamestnancov  (účet 518 005)</t>
  </si>
  <si>
    <t>- počítačové siete a prenosy údajov  (účet 518 007)</t>
  </si>
  <si>
    <t>- revízie zariadení (účet 518 010)</t>
  </si>
  <si>
    <t>- čistenie verejných priestranstiev (účet 518 011)</t>
  </si>
  <si>
    <t xml:space="preserve"> - zákonné odstupné, odchodné  (účet 527 003)</t>
  </si>
  <si>
    <t xml:space="preserve"> - náhrada príjmu pri PN (účet 527 004)</t>
  </si>
  <si>
    <t xml:space="preserve"> - ochranné pracovné pomôcky podľa Zákonníka práce (účet 527 005) </t>
  </si>
  <si>
    <t xml:space="preserve"> - ostatné zákonné sociálne náklady (účet 527 099)</t>
  </si>
  <si>
    <t xml:space="preserve"> - bankové poplatky (účet 549 002)</t>
  </si>
  <si>
    <t xml:space="preserve"> - úhrada výnosov z úrokov na dotačnom účte (účet 549 003)</t>
  </si>
  <si>
    <t>T11_R11</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</si>
  <si>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</si>
  <si>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</si>
  <si>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</si>
  <si>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nájmu majetku  (účet 658)</t>
  </si>
  <si>
    <r>
      <t xml:space="preserve">  - poskytované mesačne </t>
    </r>
    <r>
      <rPr>
        <vertAlign val="superscript"/>
        <sz val="12"/>
        <rFont val="Times New Roman"/>
        <family val="1"/>
        <charset val="238"/>
      </rPr>
      <t>1)</t>
    </r>
  </si>
  <si>
    <t>Výnosy z dlhodobého finančného majetku (účet 652)</t>
  </si>
  <si>
    <t>Prijaté príspevky od iných organizácií (účet 662)</t>
  </si>
  <si>
    <t>Prevádzkové dotácie (účet 691)</t>
  </si>
  <si>
    <t>T10_R5_SA (SB)</t>
  </si>
  <si>
    <t xml:space="preserve">   - Prvok 077 12 05</t>
  </si>
  <si>
    <t>- Podprogram 077 13</t>
  </si>
  <si>
    <t xml:space="preserve">   - Prvok 077 15 01</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</si>
  <si>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</si>
  <si>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</si>
  <si>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</si>
  <si>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</si>
  <si>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</si>
  <si>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</si>
  <si>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</si>
  <si>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</si>
  <si>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</si>
  <si>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</si>
  <si>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</si>
  <si>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</si>
  <si>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</si>
  <si>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</si>
  <si>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</si>
  <si>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</si>
  <si>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</si>
  <si>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</si>
  <si>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 bežný účet okrem účtov uvedených v 
  R6:R8</t>
  </si>
  <si>
    <t>- devízové účty</t>
  </si>
  <si>
    <t>- účet štipendijného fondu</t>
  </si>
  <si>
    <t>- účet podnikateľskej činnosti</t>
  </si>
  <si>
    <t>- účet sociálneho fondu</t>
  </si>
  <si>
    <t>- účet fondu reprodukcie</t>
  </si>
  <si>
    <t>- bežný účet - zábezpeka</t>
  </si>
  <si>
    <t>Sumárny riadok osobitne financovaných súčastí verejnej vysokej školy (špecifiká).</t>
  </si>
  <si>
    <t>T8_R5</t>
  </si>
  <si>
    <t>Uvedie sa rozsah ubytovania študentov v osobomesiacoch. Napríklad, študent, ktorý býval v študentskom domove 10 mesiacov, prispeje do počtu osobomesiacov sumou 10.</t>
  </si>
  <si>
    <t>V stĺpci A uvedie vysoká škola nevyčerpanú dotáciu (+)/nedoplatok dotácie (-) na stravu študentov k 31. 12. príslušného kalendárneho roka.</t>
  </si>
  <si>
    <t>- ostatné bankové účty v Štátnej pokladnici 
  mimo účtov uvedených v R2:R14</t>
  </si>
  <si>
    <t xml:space="preserve">Čerpanie ostatných zdrojov prostredníctvom fondu reprodukcie </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</si>
  <si>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</si>
  <si>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</si>
  <si>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</si>
  <si>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</si>
  <si>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</si>
  <si>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</si>
  <si>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</si>
  <si>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</si>
  <si>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</si>
  <si>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</si>
  <si>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</si>
  <si>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Tabuľka 8</t>
  </si>
  <si>
    <t>- zostatok nevyčerpanej dotácie (+)/ nedoplatok dotácie (-) z predchádzajúcich rokov [R6_SB=R8_SA]</t>
  </si>
  <si>
    <t>- dotačný účet</t>
  </si>
  <si>
    <t>- zostatkový účet</t>
  </si>
  <si>
    <t>- distribučný účet</t>
  </si>
  <si>
    <t>spolufinanco-
vanie zo ŠR</t>
  </si>
  <si>
    <t xml:space="preserve">Počet študentov  poberajúcich štipendium </t>
  </si>
  <si>
    <t>Počet študentov  poberajúcich štipendium</t>
  </si>
  <si>
    <t>T10_V2</t>
  </si>
  <si>
    <t>T12_R5:R9</t>
  </si>
  <si>
    <t>V týchto riadkoch sa uvedú sumy zodpovedajúce čerpaniu podľa štandardných podpoložiek položky 713 ekonomickej klasifikácie.</t>
  </si>
  <si>
    <t xml:space="preserve">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 </t>
  </si>
  <si>
    <r>
      <t xml:space="preserve">Stav fondu k 1.1. kalendárneho roku </t>
    </r>
    <r>
      <rPr>
        <sz val="12"/>
        <rFont val="Times New Roman"/>
        <family val="1"/>
        <charset val="238"/>
      </rPr>
      <t>[R1_SB = R12_SA ...]</t>
    </r>
  </si>
  <si>
    <t>Čerpanie fondu k 31. 12. kalendárneho roku</t>
  </si>
  <si>
    <t>Spolu</t>
  </si>
  <si>
    <t>Dotácia / program</t>
  </si>
  <si>
    <t>Číslo riadku</t>
  </si>
  <si>
    <t>Tabuľka 2</t>
  </si>
  <si>
    <t>Tabuľka 3</t>
  </si>
  <si>
    <t>Tabuľka 4</t>
  </si>
  <si>
    <t>Tabuľka 5</t>
  </si>
  <si>
    <t>Tabuľka 6</t>
  </si>
  <si>
    <t>Tabuľka 7</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</si>
  <si>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</si>
  <si>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</si>
  <si>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</si>
  <si>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</si>
  <si>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</si>
  <si>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</si>
  <si>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</si>
  <si>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</si>
  <si>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</si>
  <si>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</si>
  <si>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</si>
  <si>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</si>
  <si>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</si>
  <si>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</si>
  <si>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</si>
  <si>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</si>
  <si>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</si>
  <si>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</si>
  <si>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</si>
  <si>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</si>
  <si>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</si>
  <si>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</si>
  <si>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</si>
  <si>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</si>
  <si>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</si>
  <si>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</si>
  <si>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</si>
  <si>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</si>
  <si>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</si>
  <si>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T5_R88-R91</t>
  </si>
  <si>
    <t>Údaje v T5 sú rozšírené o tvorbu fondov</t>
  </si>
  <si>
    <t xml:space="preserve">    - dohody o brigádnickej práci študentov (účet 521 011)</t>
  </si>
  <si>
    <t>T9_V2</t>
  </si>
  <si>
    <t>4a</t>
  </si>
  <si>
    <t xml:space="preserve">Základ pre prídel do štipendijného fondu </t>
  </si>
  <si>
    <t>Nákup strojov, prístrojov, zariadení, techniky a náradia [SUM(R5:R9)]</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</si>
  <si>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</si>
  <si>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</si>
  <si>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</si>
  <si>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</si>
  <si>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</si>
  <si>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</si>
  <si>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</si>
  <si>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</si>
  <si>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</si>
  <si>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</si>
  <si>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</si>
  <si>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</si>
  <si>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r>
      <t xml:space="preserve">Tržby za vlastné výrobky (účet 601) </t>
    </r>
    <r>
      <rPr>
        <sz val="12"/>
        <rFont val="Times New Roman"/>
        <family val="1"/>
      </rPr>
      <t>[SUM(R2:R5)]</t>
    </r>
  </si>
  <si>
    <t>Výnosy z krátkodobého finančného majetku  (účet 655)</t>
  </si>
  <si>
    <t>Zdroje na obstaranie a technické zhodnotenie dlhodobého majetku z úverov</t>
  </si>
  <si>
    <t xml:space="preserve">Dotácia na kapitálové výdavky zo štátneho rozpočtu </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</si>
  <si>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</si>
  <si>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</si>
  <si>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Tabuľka č. 8 poskytuje informácie  o príjmoch a výdavkoch (cash) na sociálne štipendiá zo štátneho rozpočtu podľa § 96 zákona a o počte študentov poberajúcich sociálne štipendiá.</t>
  </si>
  <si>
    <t>T10_R6_SA</t>
  </si>
  <si>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</si>
  <si>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</si>
  <si>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</si>
  <si>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</si>
  <si>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</si>
  <si>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</si>
  <si>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T18_V1 </t>
  </si>
  <si>
    <t xml:space="preserve">Počet študentov poberajúcich sociálne štipendium </t>
  </si>
  <si>
    <t xml:space="preserve">    - bežný účet pre študentské domovy</t>
  </si>
  <si>
    <t xml:space="preserve">    - bežný účet pre študentské jedálne</t>
  </si>
  <si>
    <t>- vysokoškolské podniky</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</si>
  <si>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</si>
  <si>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</si>
  <si>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</si>
  <si>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</si>
  <si>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</si>
  <si>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T21_V1</t>
  </si>
  <si>
    <t>Nákup budov a stavieb</t>
  </si>
  <si>
    <t>A</t>
  </si>
  <si>
    <t>B</t>
  </si>
  <si>
    <t>C</t>
  </si>
  <si>
    <t>E</t>
  </si>
  <si>
    <t>F</t>
  </si>
  <si>
    <t>G</t>
  </si>
  <si>
    <t>H</t>
  </si>
  <si>
    <t>I</t>
  </si>
  <si>
    <t>Vysvetlivka</t>
  </si>
  <si>
    <t>D</t>
  </si>
  <si>
    <t>Bankový účet</t>
  </si>
  <si>
    <t>T10_V1</t>
  </si>
  <si>
    <t>T4_V1</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</si>
  <si>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</si>
  <si>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</si>
  <si>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</si>
  <si>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</si>
  <si>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</si>
  <si>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</si>
  <si>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</si>
  <si>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</si>
  <si>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</si>
  <si>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</si>
  <si>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</si>
  <si>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Účty mimo Štátnej pokladnice spolu</t>
  </si>
  <si>
    <t>Tabuľka 1</t>
  </si>
  <si>
    <t>T6_SA, SB, SC</t>
  </si>
  <si>
    <t>T16_R1</t>
  </si>
  <si>
    <t>Verejná vysoká škola tu uvedie zostatky finančných prostriedkov podľa jednotlivých skupín účtov.</t>
  </si>
  <si>
    <t>T16_R5</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</si>
  <si>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</si>
  <si>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</si>
  <si>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</si>
  <si>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</si>
  <si>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</si>
  <si>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</si>
  <si>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</si>
  <si>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</si>
  <si>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</si>
  <si>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</si>
  <si>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</si>
  <si>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</si>
  <si>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</si>
  <si>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</si>
  <si>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T13_V2</t>
  </si>
  <si>
    <t>Verejná vysoká škola tu uvedie zostatok finančných prostriedkov na bežných účtoch neuvedených v riadkoch R6:R8.</t>
  </si>
  <si>
    <t>Položka</t>
  </si>
  <si>
    <t>Hlavná činnosť</t>
  </si>
  <si>
    <t>Podnikateľská činnosť</t>
  </si>
  <si>
    <t>Rezervný fond</t>
  </si>
  <si>
    <t>Fond reprodukcie</t>
  </si>
  <si>
    <t>Štipendijný fond</t>
  </si>
  <si>
    <t>Návrh na prídel do štipendijného fondu</t>
  </si>
  <si>
    <t>Pokuty a penále (účet 641+642)</t>
  </si>
  <si>
    <t>Platby za odpísané pohľadávky  (účet 643)</t>
  </si>
  <si>
    <t>Kurzové zisky  (účet 645)</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</si>
  <si>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</si>
  <si>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</si>
  <si>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</si>
  <si>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</si>
  <si>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</si>
  <si>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</si>
  <si>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</si>
  <si>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</si>
  <si>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 interiérové vybavenie  (713 001)</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</si>
  <si>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</si>
  <si>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</si>
  <si>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</si>
  <si>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</si>
  <si>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</si>
  <si>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</si>
  <si>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</si>
  <si>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t>1) výnosy a náklady z podnikateľskej činnosti sa neuvádzajú, neuvádzajú sa ani výnosy a náklady súvisiace so stravovaním zamestnancov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</si>
  <si>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</si>
  <si>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</si>
  <si>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</si>
  <si>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 xml:space="preserve"> - náklady na jedlá študentov</t>
    </r>
    <r>
      <rPr>
        <vertAlign val="superscript"/>
        <sz val="12"/>
        <rFont val="Times New Roman"/>
        <family val="1"/>
        <charset val="238"/>
      </rPr>
      <t>3)</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</si>
  <si>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</si>
  <si>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</si>
  <si>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</si>
  <si>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</si>
  <si>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</si>
  <si>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T10_V3</t>
  </si>
  <si>
    <t xml:space="preserve">sociálne štipendiá </t>
  </si>
  <si>
    <t>študentské domovy</t>
  </si>
  <si>
    <t>študentské jedálne</t>
  </si>
  <si>
    <t xml:space="preserve">zdroje obstarania a technického zhodnotenia majetku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</si>
  <si>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</si>
  <si>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</si>
  <si>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</si>
  <si>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</si>
  <si>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</si>
  <si>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</si>
  <si>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</si>
  <si>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</si>
  <si>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</si>
  <si>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</si>
  <si>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</si>
  <si>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</si>
  <si>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</si>
  <si>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</si>
  <si>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t>- tvorba fondu z odpisov (účet 413 116)</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</si>
  <si>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</si>
  <si>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</si>
  <si>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</si>
  <si>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</si>
  <si>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</si>
  <si>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</si>
  <si>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</si>
  <si>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</si>
  <si>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</si>
  <si>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 xml:space="preserve">    - bežný účet na riešenie úloh vedy a
      výskumu  zo SR, resp.zahraničia </t>
  </si>
  <si>
    <t>T10_R10</t>
  </si>
  <si>
    <t>bez zmien</t>
  </si>
  <si>
    <t>Priemerný mesačný náklad na doktoranda</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</si>
  <si>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</si>
  <si>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</si>
  <si>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</si>
  <si>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</si>
  <si>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</si>
  <si>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</si>
  <si>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</si>
  <si>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</si>
  <si>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</si>
  <si>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</si>
  <si>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</si>
  <si>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</si>
  <si>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</si>
  <si>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</si>
  <si>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</si>
  <si>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</si>
  <si>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</si>
  <si>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</si>
  <si>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</si>
  <si>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</si>
  <si>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</si>
  <si>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</si>
  <si>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</si>
  <si>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</si>
  <si>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</si>
  <si>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</si>
  <si>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</si>
  <si>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</si>
  <si>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</si>
  <si>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</si>
  <si>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</si>
  <si>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</si>
  <si>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</si>
  <si>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</si>
  <si>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</si>
  <si>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</si>
  <si>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</si>
  <si>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</si>
  <si>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</si>
  <si>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</si>
  <si>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</si>
  <si>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</si>
  <si>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</si>
  <si>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</si>
  <si>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</si>
  <si>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</si>
  <si>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</si>
  <si>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</si>
  <si>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</si>
  <si>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</si>
  <si>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</si>
  <si>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</si>
  <si>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</si>
  <si>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</si>
  <si>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</si>
  <si>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</si>
  <si>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</si>
  <si>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</si>
  <si>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</si>
  <si>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</si>
  <si>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</si>
  <si>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</si>
  <si>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</si>
  <si>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</si>
  <si>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</si>
  <si>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</si>
  <si>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</si>
  <si>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</si>
  <si>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</si>
  <si>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</si>
  <si>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</si>
  <si>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</si>
  <si>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</si>
  <si>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</si>
  <si>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</si>
  <si>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</si>
  <si>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</si>
  <si>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</si>
  <si>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</si>
  <si>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</si>
  <si>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</si>
  <si>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</si>
  <si>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</si>
  <si>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</si>
  <si>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</si>
  <si>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</si>
  <si>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</si>
  <si>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</si>
  <si>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</si>
  <si>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</si>
  <si>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</si>
  <si>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</si>
  <si>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</si>
  <si>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</si>
  <si>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</si>
  <si>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</si>
  <si>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</si>
  <si>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</si>
  <si>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</si>
  <si>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</si>
  <si>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</si>
  <si>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</si>
  <si>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</si>
  <si>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</si>
  <si>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</si>
  <si>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</si>
  <si>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</si>
  <si>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</si>
  <si>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</si>
  <si>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</si>
  <si>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</si>
  <si>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</si>
  <si>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</si>
  <si>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</si>
  <si>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</si>
  <si>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</si>
  <si>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</si>
  <si>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</si>
  <si>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</si>
  <si>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</si>
  <si>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</si>
  <si>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</si>
  <si>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</si>
  <si>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</si>
  <si>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</si>
  <si>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</si>
  <si>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</si>
  <si>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</si>
  <si>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</si>
  <si>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</si>
  <si>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</si>
  <si>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T22_V1</t>
  </si>
  <si>
    <t>T23_V1</t>
  </si>
  <si>
    <t>Tabuľka 22</t>
  </si>
  <si>
    <t>Tabuľka 23</t>
  </si>
  <si>
    <t>Tabuľka č. 6 poskytuje informácie o počte a štruktúre zamestnancov a objeme nákladov na mzdy verejnej vysokej školy (bez odvodov).</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</si>
  <si>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</si>
  <si>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</si>
  <si>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</si>
  <si>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</si>
  <si>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</si>
  <si>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</si>
  <si>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</si>
  <si>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</si>
  <si>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</si>
  <si>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</si>
  <si>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</si>
  <si>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</si>
  <si>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</si>
  <si>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</si>
  <si>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</si>
  <si>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</si>
  <si>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</si>
  <si>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</si>
  <si>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</si>
  <si>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</si>
  <si>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</si>
  <si>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</si>
  <si>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</si>
  <si>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</si>
  <si>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</si>
  <si>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</si>
  <si>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</si>
  <si>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</si>
  <si>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</si>
  <si>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</si>
  <si>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</si>
  <si>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</si>
  <si>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</si>
  <si>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</si>
  <si>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</si>
  <si>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</si>
  <si>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</si>
  <si>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</si>
  <si>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</si>
  <si>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</si>
  <si>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</si>
  <si>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</si>
  <si>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</si>
  <si>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</si>
  <si>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</si>
  <si>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</si>
  <si>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</si>
  <si>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</si>
  <si>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</si>
  <si>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</si>
  <si>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</si>
  <si>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</si>
  <si>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</si>
  <si>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</si>
  <si>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</si>
  <si>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</si>
  <si>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</si>
  <si>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</si>
  <si>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</si>
  <si>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</si>
  <si>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</si>
  <si>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</si>
  <si>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</si>
  <si>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</si>
  <si>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</si>
  <si>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</si>
  <si>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</si>
  <si>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</si>
  <si>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</si>
  <si>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</si>
  <si>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</si>
  <si>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</si>
  <si>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</si>
  <si>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</si>
  <si>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</si>
  <si>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</si>
  <si>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</si>
  <si>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</si>
  <si>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</si>
  <si>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</si>
  <si>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</si>
  <si>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</si>
  <si>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</si>
  <si>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</si>
  <si>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</si>
  <si>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</si>
  <si>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</si>
  <si>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</si>
  <si>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</si>
  <si>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</si>
  <si>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</si>
  <si>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</si>
  <si>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</si>
  <si>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</si>
  <si>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</si>
  <si>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</si>
  <si>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</si>
  <si>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</si>
  <si>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</si>
  <si>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</si>
  <si>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</si>
  <si>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</si>
  <si>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</si>
  <si>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</si>
  <si>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</si>
  <si>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</si>
  <si>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</si>
  <si>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Zákonné poplatky</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</si>
  <si>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</si>
  <si>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</si>
  <si>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</si>
  <si>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</si>
  <si>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</si>
  <si>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</si>
  <si>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</si>
  <si>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</si>
  <si>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</si>
  <si>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</si>
  <si>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</si>
  <si>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</si>
  <si>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</si>
  <si>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</si>
  <si>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</si>
  <si>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</si>
  <si>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</si>
  <si>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</si>
  <si>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</si>
  <si>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</si>
  <si>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</si>
  <si>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</si>
  <si>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</si>
  <si>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</si>
  <si>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</si>
  <si>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</si>
  <si>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</si>
  <si>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</si>
  <si>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</si>
  <si>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</si>
  <si>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</si>
  <si>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</si>
  <si>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</si>
  <si>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</si>
  <si>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</si>
  <si>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</si>
  <si>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</si>
  <si>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</si>
  <si>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</si>
  <si>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</si>
  <si>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</si>
  <si>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</si>
  <si>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</si>
  <si>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výdavky na obstaranie a technické zhodnotenie majetku</t>
  </si>
  <si>
    <t>štipendiá z vlastných zdrojov</t>
  </si>
  <si>
    <t xml:space="preserve">motivačné štipendiá  </t>
  </si>
  <si>
    <t>štruktúra účtu 384 - výnosy budúcich období</t>
  </si>
  <si>
    <r>
      <t>Spolu</t>
    </r>
    <r>
      <rPr>
        <sz val="12"/>
        <rFont val="Times New Roman"/>
        <family val="1"/>
      </rPr>
      <t xml:space="preserve"> [R1+R6+R7+R8]</t>
    </r>
  </si>
  <si>
    <t>Súvzťažnosti</t>
  </si>
  <si>
    <r>
      <t xml:space="preserve">2) všetky údaje o výnosoch a nákladoch  sa uvádzajú </t>
    </r>
    <r>
      <rPr>
        <sz val="11"/>
        <rFont val="Times New Roman"/>
        <family val="1"/>
        <charset val="238"/>
      </rPr>
      <t>v Eur</t>
    </r>
  </si>
  <si>
    <t>Zamestnanci platení z dotácie MŠVVaŠ SR</t>
  </si>
  <si>
    <t xml:space="preserve">Tabuľka č. 2 poskytuje informácie o celkovom objeme a štruktúre príjmov z dotácií alebo príjmov majúcich charakter dotácií, ktoré neboli poskytnuté z kapitoly MŠVVaŠ SR. Uvedú sa tu aj dotácie z rozpočtovej kapitoly Úrad vlády SR, určené na riešenie projektov v rámci Finančného mechanizmu EHP a Nórskeho finančného mechanizmu. </t>
  </si>
  <si>
    <t>Je súčtom príjmov VVŠ majúcich charakter dotácií okrem dotácií z kapitoly MŠVVaŠ SR.</t>
  </si>
  <si>
    <t>V stĺpci F uvedie vysoká škola osobitne zo stĺpca E objem nákladov na mzdy krytých z kapitoly MŠVVaŠ SR poskytnutých prostredníctvom dotačnej zmluvy.</t>
  </si>
  <si>
    <t>V stĺpci SA, resp. SC sa uvedú príjmy z dotácie na sociálne štipendiá poskytnuté prostredníctvom  kapitoly MŠVVaŠ SR na základe dotačnej zmluvy v danom kalendárnom roku.</t>
  </si>
  <si>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</si>
  <si>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T13_R11_SE(SF)</t>
  </si>
  <si>
    <t xml:space="preserve">Nevyčerpaná dotácia (+) / nedoplatok dotácie (-) k 31. 12. predchádzajúceho roka  
[R4_SC = R6_SA]                         </t>
  </si>
  <si>
    <t>T1_R1:R15</t>
  </si>
  <si>
    <r>
      <t xml:space="preserve">Uvádza sa </t>
    </r>
    <r>
      <rPr>
        <b/>
        <sz val="12"/>
        <rFont val="Times New Roman"/>
        <family val="1"/>
        <charset val="238"/>
      </rPr>
      <t>skutočne poskytnutá</t>
    </r>
    <r>
      <rPr>
        <sz val="12"/>
        <rFont val="Times New Roman"/>
        <family val="1"/>
        <charset val="238"/>
      </rPr>
      <t xml:space="preserve"> dotácia na sociálne a motivačné štipendiá a </t>
    </r>
    <r>
      <rPr>
        <b/>
        <sz val="12"/>
        <rFont val="Times New Roman"/>
        <family val="1"/>
        <charset val="238"/>
      </rPr>
      <t>nie nárok</t>
    </r>
    <r>
      <rPr>
        <sz val="12"/>
        <rFont val="Times New Roman"/>
        <family val="1"/>
        <charset val="238"/>
      </rPr>
      <t xml:space="preserve"> vyplývajúci z potreby štipendií podľa zákona.</t>
    </r>
  </si>
  <si>
    <t>Všeobecná poznámka č. 1</t>
  </si>
  <si>
    <t>doktorandi a doktorandské štipendiá</t>
  </si>
  <si>
    <t>86a</t>
  </si>
  <si>
    <t>Projektovaná lôžková kapacita študentského domova k 31. 12. kalendárneho roka (v počte miest)</t>
  </si>
  <si>
    <t>T9_R6_SA_AB</t>
  </si>
  <si>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</si>
  <si>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</si>
  <si>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</si>
  <si>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</si>
  <si>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</si>
  <si>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</si>
  <si>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</si>
  <si>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r>
      <t xml:space="preserve">Tabuľka č. 1 poskytuje informácie o celkovom objeme a programovej štruktúre príjmov na základe Zmluvy o poskytnutí  dotácií  zo štátneho rozpočtu prostredníctvom kapitoly MŠVVaŠ  na  programe  077.  Dotácie programov 021, 05T, 06K, resp. programov zo štrukturálnych fondov EÚ </t>
    </r>
    <r>
      <rPr>
        <b/>
        <u/>
        <sz val="12"/>
        <rFont val="Times New Roman"/>
        <family val="1"/>
        <charset val="238"/>
      </rPr>
      <t>nie sú</t>
    </r>
    <r>
      <rPr>
        <b/>
        <sz val="12"/>
        <rFont val="Times New Roman"/>
        <family val="1"/>
        <charset val="238"/>
      </rPr>
      <t xml:space="preserve"> súčasťou tejto zmluvy. </t>
    </r>
  </si>
  <si>
    <t>Poskytnuté príspevky z podielu zaplatenej dane</t>
  </si>
  <si>
    <t>Zost. cena predaného DNM a DHM</t>
  </si>
  <si>
    <t>T4_R4</t>
  </si>
  <si>
    <t>Vysoká škola uvedie v samostatnom riadku objem výnosov zo školného za štúdium v externej forme štúdia</t>
  </si>
  <si>
    <t xml:space="preserve">zabezpečenie mobilít v súlade s medzinárodnými zmluvami </t>
  </si>
  <si>
    <t>Peniaze na ceste (účet 261)</t>
  </si>
  <si>
    <r>
      <t xml:space="preserve">Tabuľka č. 22 poskytuje informácie o výkaze ziskov a strát sumár za VVŠ </t>
    </r>
    <r>
      <rPr>
        <b/>
        <sz val="12"/>
        <rFont val="Times New Roman"/>
        <family val="1"/>
        <charset val="238"/>
      </rPr>
      <t xml:space="preserve">za oblasť sociálnej podpory študentov </t>
    </r>
    <r>
      <rPr>
        <sz val="12"/>
        <rFont val="Times New Roman"/>
        <family val="1"/>
        <charset val="238"/>
      </rPr>
      <t xml:space="preserve"> časť </t>
    </r>
    <r>
      <rPr>
        <b/>
        <sz val="12"/>
        <rFont val="Times New Roman"/>
        <family val="1"/>
        <charset val="238"/>
      </rPr>
      <t xml:space="preserve">"Výnosy". </t>
    </r>
    <r>
      <rPr>
        <sz val="12"/>
        <rFont val="Times New Roman"/>
        <family val="1"/>
        <charset val="238"/>
      </rPr>
      <t>Údaje  sa uvádzajú s presnosťou na dve desatinné miesta.</t>
    </r>
  </si>
  <si>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</si>
  <si>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</si>
  <si>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</si>
  <si>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</si>
  <si>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</si>
  <si>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Čerpanie z iných zdrojov</t>
  </si>
  <si>
    <t>T11_R10</t>
  </si>
  <si>
    <t>T11_R10a</t>
  </si>
  <si>
    <t>T11_R13</t>
  </si>
  <si>
    <t>T2_R3</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</si>
  <si>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</si>
  <si>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</si>
  <si>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</si>
  <si>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</si>
  <si>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</si>
  <si>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</si>
  <si>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</si>
  <si>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</si>
  <si>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</si>
  <si>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</si>
  <si>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</si>
  <si>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</si>
  <si>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</si>
  <si>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</si>
  <si>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 xml:space="preserve">Pre účely výpočtu počtu zamestnancov bola použitá metóda </t>
    </r>
    <r>
      <rPr>
        <sz val="12"/>
        <color indexed="8"/>
        <rFont val="Tahoma"/>
        <family val="2"/>
        <charset val="238"/>
      </rPr>
      <t xml:space="preserve">- </t>
    </r>
    <r>
      <rPr>
        <b/>
        <sz val="10"/>
        <color indexed="8"/>
        <rFont val="Tahoma"/>
        <family val="2"/>
        <charset val="238"/>
      </rPr>
      <t>Priemerný evidenčný počet zamestnancov - prepočítaný počet</t>
    </r>
    <r>
      <rPr>
        <sz val="10"/>
        <color indexed="8"/>
        <rFont val="Tahoma"/>
        <family val="2"/>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</si>
  <si>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xml:space="preserve"> Riadky tabuľky s hlavnými údajmi za sledovanú oblasť sú vyznačené tučným písmom. Ak v riadkoch nasledujúcich za takýmto riadkom je uvedený </t>
    </r>
    <r>
      <rPr>
        <b/>
        <u/>
        <sz val="12"/>
        <rFont val="Times New Roman"/>
        <family val="1"/>
        <charset val="238"/>
      </rPr>
      <t xml:space="preserve">podrobnejší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</si>
  <si>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 xml:space="preserve">Údaje v celej tabuľke č.6 musia byť zhodné s údajmi uvedenými vo výkaze o práci vysokých škôl a ostatných organizácií priamo riadených MŠVVaŠ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</si>
  <si>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</si>
  <si>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</si>
  <si>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</si>
  <si>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</si>
  <si>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</si>
  <si>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</si>
  <si>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</si>
  <si>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</si>
  <si>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 počet vydaných jedál študentom v zmluvných zariadeniach</t>
    </r>
    <r>
      <rPr>
        <vertAlign val="superscript"/>
        <sz val="12"/>
        <rFont val="Times New Roman"/>
        <family val="1"/>
        <charset val="238"/>
      </rPr>
      <t xml:space="preserve"> 4)</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</si>
  <si>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</si>
  <si>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</si>
  <si>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</si>
  <si>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príjmy z dotácie  na základe dotačnej zmluvy , len 077</t>
  </si>
  <si>
    <t>výnosy VVŠ</t>
  </si>
  <si>
    <t>výnosy VVŠ zo školného a poplatkov</t>
  </si>
  <si>
    <t>náklady VVŠ</t>
  </si>
  <si>
    <t>náklady na mzdy</t>
  </si>
  <si>
    <t xml:space="preserve">T10_R14 </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</si>
  <si>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</si>
  <si>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t>T13_R4_SD = T5_R86_SC+SD</t>
  </si>
  <si>
    <r>
      <t xml:space="preserve">Nárok na príspevok zo štátneho rozpočtu na jedlá podľa metodiky </t>
    </r>
    <r>
      <rPr>
        <sz val="12"/>
        <rFont val="Times New Roman"/>
        <family val="1"/>
      </rPr>
      <t xml:space="preserve">                                     </t>
    </r>
  </si>
  <si>
    <t>Číslo účtu/Poznámka</t>
  </si>
  <si>
    <t xml:space="preserve"> - štipendiá doktorandov  (účet 549 001, 549 016, 549 017)</t>
  </si>
  <si>
    <r>
      <t xml:space="preserve">Dotácie z kapitol štátneho rozpočtu okrem kapitoly MŠVVaŠ SR </t>
    </r>
    <r>
      <rPr>
        <sz val="12"/>
        <rFont val="Times New Roman"/>
        <family val="1"/>
      </rPr>
      <t xml:space="preserve"> (na zdroji 111) [SUM(R1a:R1...)]</t>
    </r>
  </si>
  <si>
    <t>Nórsky a finančný mechanizmus patrí do R3 (ide o prostriedky poskytnuté Úradom vlády SR, na inom zdroji ako 111)</t>
  </si>
  <si>
    <t>Príjem z dotácie poskytnutej na sociálne štipendiá v rámci dotačnej zmluvy z kapitoly     MŠVVaŠ k 31.12.</t>
  </si>
  <si>
    <t>Fond na podporu štúdia študentov so špecifickými potrebami</t>
  </si>
  <si>
    <t>Účtová trieda 5 spolu r.01 až r.37</t>
  </si>
  <si>
    <r>
      <t xml:space="preserve">Počet študentov poberajúcich sociálne štipendiá </t>
    </r>
    <r>
      <rPr>
        <b/>
        <sz val="12"/>
        <rFont val="Times New Roman"/>
        <family val="1"/>
        <charset val="238"/>
      </rPr>
      <t xml:space="preserve"> </t>
    </r>
    <r>
      <rPr>
        <b/>
        <vertAlign val="superscript"/>
        <sz val="14"/>
        <rFont val="Times New Roman"/>
        <family val="1"/>
        <charset val="238"/>
      </rPr>
      <t>2)</t>
    </r>
  </si>
  <si>
    <r>
      <t xml:space="preserve">Počet študentov poberajúcich  štipendiá z vlastných zdrojov </t>
    </r>
    <r>
      <rPr>
        <b/>
        <vertAlign val="superscript"/>
        <sz val="12"/>
        <rFont val="Times New Roman"/>
        <family val="1"/>
        <charset val="238"/>
      </rPr>
      <t>2</t>
    </r>
    <r>
      <rPr>
        <b/>
        <sz val="12"/>
        <rFont val="Times New Roman"/>
        <family val="1"/>
        <charset val="238"/>
      </rPr>
      <t>)</t>
    </r>
    <r>
      <rPr>
        <b/>
        <sz val="12"/>
        <color indexed="10"/>
        <rFont val="Times New Roman"/>
        <family val="1"/>
        <charset val="238"/>
      </rPr>
      <t xml:space="preserve"> </t>
    </r>
  </si>
  <si>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</si>
  <si>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</si>
  <si>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r>
      <t>Priemerné náklady  na jedlo študenta v Eur [</t>
    </r>
    <r>
      <rPr>
        <sz val="12"/>
        <rFont val="Times New Roman"/>
        <family val="1"/>
        <charset val="238"/>
      </rPr>
      <t>R10</t>
    </r>
    <r>
      <rPr>
        <sz val="12"/>
        <rFont val="Times New Roman"/>
        <family val="1"/>
      </rPr>
      <t>/R13]</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</si>
  <si>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</si>
  <si>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</si>
  <si>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</si>
  <si>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</si>
  <si>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x</t>
  </si>
  <si>
    <t>Náklady spolu</t>
  </si>
  <si>
    <r>
      <t xml:space="preserve">Dotácie z kapitoly MŠVVaŠ SR spolu </t>
    </r>
    <r>
      <rPr>
        <sz val="12"/>
        <rFont val="Times New Roman"/>
        <family val="1"/>
        <charset val="238"/>
      </rPr>
      <t>[R1+R4]</t>
    </r>
  </si>
  <si>
    <t>9a</t>
  </si>
  <si>
    <r>
      <t xml:space="preserve">Dotácie z iných kapitol spolu </t>
    </r>
    <r>
      <rPr>
        <sz val="12"/>
        <rFont val="Times New Roman"/>
        <family val="1"/>
        <charset val="238"/>
      </rPr>
      <t>[SUM(R9:Ra...)]</t>
    </r>
  </si>
  <si>
    <r>
      <t>Dotácie z prostriedkov EÚ spolu</t>
    </r>
    <r>
      <rPr>
        <sz val="12"/>
        <color indexed="8"/>
        <rFont val="Times New Roman"/>
        <family val="1"/>
      </rPr>
      <t xml:space="preserve"> [R7+R8]</t>
    </r>
  </si>
  <si>
    <r>
      <t>Dotácia na kapitálové výdavky z prostriedkov EÚ (štrukturálnych fondov</t>
    </r>
    <r>
      <rPr>
        <b/>
        <sz val="12"/>
        <rFont val="Times New Roman"/>
        <family val="1"/>
        <charset val="238"/>
      </rPr>
      <t xml:space="preserve"> vrátane spolufinancovania)</t>
    </r>
  </si>
  <si>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</si>
  <si>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</si>
  <si>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</si>
  <si>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</si>
  <si>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</si>
  <si>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</si>
  <si>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</si>
  <si>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</si>
  <si>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</si>
  <si>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</si>
  <si>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</si>
  <si>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</si>
  <si>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</si>
  <si>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</si>
  <si>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telefón, fax  (účet 518 006, 518 056)</t>
  </si>
  <si>
    <t>- poštovné  (účet 518 008, 518 058)</t>
  </si>
  <si>
    <t>- odvoz odpadu  (účet 518 009, 518 059)</t>
  </si>
  <si>
    <t xml:space="preserve"> - odpisy DN a HM nadobudnutého z kapitálových dotácií zo ŠR 
(účet 551 100, 551 121, 551 123, 551 001, 551 003)</t>
  </si>
  <si>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</si>
  <si>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</si>
  <si>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</si>
  <si>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r>
      <t>- fondu reprodukcie (účet 656 400)</t>
    </r>
    <r>
      <rPr>
        <vertAlign val="superscript"/>
        <sz val="12"/>
        <color indexed="8"/>
        <rFont val="Times New Roman"/>
        <family val="1"/>
      </rPr>
      <t xml:space="preserve"> 2)</t>
    </r>
  </si>
  <si>
    <t>(uviesť zoznam všetkých dotácií, každú na zvláštny riadok, napr. podprogram 026 05)</t>
  </si>
  <si>
    <t>Tabuľka č. 20 poskytuje informácie  o príjmoch a výdavkoch vysokej školy na motivačné štipendiá a o počte študentov, ktorí ich poberajú v zmysle § 96a  zákona.</t>
  </si>
  <si>
    <t>uvádzajú sa štipendiá vyplatené zo štátneho rozpočtu, kód v CRŠ: 1</t>
  </si>
  <si>
    <t>T8_R1</t>
  </si>
  <si>
    <t>T19_V2</t>
  </si>
  <si>
    <t>Kód</t>
  </si>
  <si>
    <t>Názov</t>
  </si>
  <si>
    <t>Platné od</t>
  </si>
  <si>
    <t>bezpečnostný príplatok z UD MSSR</t>
  </si>
  <si>
    <t>motivačné štipendium - mimoriadny študijný výsledok</t>
  </si>
  <si>
    <t>motivačné štipendium - mimoriadny výsledok v športovej činnosti</t>
  </si>
  <si>
    <t>motivačné štipendium - mimoriadny výsledok v umeleckej činnosti</t>
  </si>
  <si>
    <t>motivačné štipendium - mimoriadny výsledok vo výskume/vývoji</t>
  </si>
  <si>
    <t>motivačné štipendium - vybrané odbory (§ 96a ods.1 písm. a))</t>
  </si>
  <si>
    <t>motivačné štipendium - vynikajúce plnenie študijných povinností</t>
  </si>
  <si>
    <t>sociálne štipendium</t>
  </si>
  <si>
    <t>štipendium poskytuje EVI</t>
  </si>
  <si>
    <t>štipendium z vlastných zdrojov vysokej školy</t>
  </si>
  <si>
    <t>vládny štipendista</t>
  </si>
  <si>
    <t>z mimo dotačných zdrojov</t>
  </si>
  <si>
    <t>základné z NeúčelD MSSR</t>
  </si>
  <si>
    <t>základné z UD MSSR, po dizer. sk.</t>
  </si>
  <si>
    <t>základné z UD MSSR, pred dizer.sk.</t>
  </si>
  <si>
    <t>zvýšenie PhD. štipendia z UD MSSR</t>
  </si>
  <si>
    <t>Kódy z Centrálneho registra študentov</t>
  </si>
  <si>
    <t>Kódy z CRŠ</t>
  </si>
  <si>
    <t>DrŠ</t>
  </si>
  <si>
    <t>zvýšenie PhD. štipendia z Neúčel D MSSR</t>
  </si>
  <si>
    <t>T4_R3</t>
  </si>
  <si>
    <t>T4_R5</t>
  </si>
  <si>
    <t>- iné analyticky sledované náklady (účet 511 006-008, 511 056)</t>
  </si>
  <si>
    <t xml:space="preserve"> - poistné náklady (havarijné, majetok, na študentov) (účet 549 004, 549 014, 549 015, 549 054)</t>
  </si>
  <si>
    <r>
      <t>Výnosy z poplatkov spojených so štúdiom</t>
    </r>
    <r>
      <rPr>
        <sz val="12"/>
        <rFont val="Times New Roman"/>
        <family val="1"/>
      </rPr>
      <t xml:space="preserve"> [S</t>
    </r>
    <r>
      <rPr>
        <sz val="12"/>
        <color indexed="8"/>
        <rFont val="Times New Roman"/>
        <family val="1"/>
        <charset val="238"/>
      </rPr>
      <t>UM (R8:R13</t>
    </r>
    <r>
      <rPr>
        <sz val="12"/>
        <rFont val="Times New Roman"/>
        <family val="1"/>
      </rPr>
      <t>)]</t>
    </r>
  </si>
  <si>
    <t>Priemerné platy</t>
  </si>
  <si>
    <t>I=H/D/12</t>
  </si>
  <si>
    <t>- vysokoškolskí učitelia s funkčným zaradením "profesor"                 *)</t>
  </si>
  <si>
    <t>*) medzi profesorov sa započítava aj funkčné zaradenie "hosťujúci profesor"</t>
  </si>
  <si>
    <r>
      <t xml:space="preserve">Kategória zamestnancov - </t>
    </r>
    <r>
      <rPr>
        <b/>
        <sz val="12"/>
        <color indexed="10"/>
        <rFont val="Times New Roman"/>
        <family val="1"/>
        <charset val="238"/>
      </rPr>
      <t>žien</t>
    </r>
    <r>
      <rPr>
        <b/>
        <sz val="12"/>
        <rFont val="Times New Roman"/>
        <family val="1"/>
      </rPr>
      <t xml:space="preserve">
</t>
    </r>
  </si>
  <si>
    <t>Tabuľka 6a</t>
  </si>
  <si>
    <t>náklady na mzdy žien</t>
  </si>
  <si>
    <t xml:space="preserve">- náklady na tvorbu ostatných fondov (účty  556 510, 556 520) </t>
  </si>
  <si>
    <t>- ostatných fondov (účet  656 510, 656 520)</t>
  </si>
  <si>
    <t>T4_R2</t>
  </si>
  <si>
    <t xml:space="preserve">Vysoká škola uvedie v samostatnom riadku objem výnosov zo školného za prekročenie štandardnej dĺžky štúdia v dennej forme </t>
  </si>
  <si>
    <t xml:space="preserve">Vysoká škola uvedie v samostatnom riadku objem výnosov zo školného za súbežné štúdium v dennej forme </t>
  </si>
  <si>
    <t xml:space="preserve">Vysoká škola uvedie v samostatnom riadku objem výnosov za štúdium v cudzom jazyku </t>
  </si>
  <si>
    <t>- náklady na tvorbu fondu na podporu štúdia študentov so špecifickými potrebami 
  (účet 556 300)</t>
  </si>
  <si>
    <t>- fondu na podporu štúdia študentov so špecifickými potrebami 
  (účet 656 300)</t>
  </si>
  <si>
    <t>T4_R14</t>
  </si>
  <si>
    <t>T4_R15</t>
  </si>
  <si>
    <t>Návrh na prídel do štipendijného fondu na základe rozhodnutia VVŠ, ktorý sa musí rovnať minimálne objemu z riadku R14.</t>
  </si>
  <si>
    <t>Tabuľka č. 6a poskytuje informácie o počte a štruktúre žien a objeme nákladov na mzdy verejnej vysokej školy (bez odvodov).</t>
  </si>
  <si>
    <t>Stav fondu k 1. 1. kalendárneho roku  v R1 sa  rovná stavu fondu k 31.12. predchádzajúceho roku v R12.</t>
  </si>
  <si>
    <t>T17_R8</t>
  </si>
  <si>
    <r>
      <t xml:space="preserve">zdroj 11S  + </t>
    </r>
    <r>
      <rPr>
        <b/>
        <sz val="12"/>
        <color indexed="10"/>
        <rFont val="Times New Roman"/>
        <family val="1"/>
        <charset val="238"/>
      </rPr>
      <t xml:space="preserve">13S </t>
    </r>
    <r>
      <rPr>
        <b/>
        <sz val="12"/>
        <rFont val="Times New Roman"/>
        <family val="1"/>
        <charset val="238"/>
      </rPr>
      <t>spolu</t>
    </r>
  </si>
  <si>
    <r>
      <t xml:space="preserve">zdroj 11S1; </t>
    </r>
    <r>
      <rPr>
        <b/>
        <sz val="12"/>
        <color indexed="10"/>
        <rFont val="Times New Roman"/>
        <family val="1"/>
        <charset val="238"/>
      </rPr>
      <t>13S1</t>
    </r>
  </si>
  <si>
    <r>
      <t xml:space="preserve">zdroj 11S2; </t>
    </r>
    <r>
      <rPr>
        <b/>
        <sz val="12"/>
        <color indexed="10"/>
        <rFont val="Times New Roman"/>
        <family val="1"/>
        <charset val="238"/>
      </rPr>
      <t>13S2</t>
    </r>
  </si>
  <si>
    <r>
      <t>zdroj 11T  +</t>
    </r>
    <r>
      <rPr>
        <b/>
        <sz val="12"/>
        <color indexed="10"/>
        <rFont val="Times New Roman"/>
        <family val="1"/>
        <charset val="238"/>
      </rPr>
      <t xml:space="preserve"> 13T</t>
    </r>
    <r>
      <rPr>
        <b/>
        <sz val="12"/>
        <rFont val="Times New Roman"/>
        <family val="1"/>
        <charset val="238"/>
      </rPr>
      <t xml:space="preserve"> spolu</t>
    </r>
  </si>
  <si>
    <r>
      <t xml:space="preserve">zdroj 11T1; </t>
    </r>
    <r>
      <rPr>
        <b/>
        <sz val="12"/>
        <color indexed="10"/>
        <rFont val="Times New Roman"/>
        <family val="1"/>
        <charset val="238"/>
      </rPr>
      <t>13T1</t>
    </r>
  </si>
  <si>
    <r>
      <t xml:space="preserve">zdroj 11T2; </t>
    </r>
    <r>
      <rPr>
        <b/>
        <sz val="12"/>
        <color indexed="10"/>
        <rFont val="Times New Roman"/>
        <family val="1"/>
        <charset val="238"/>
      </rPr>
      <t>13T2</t>
    </r>
  </si>
  <si>
    <r>
      <rPr>
        <vertAlign val="superscript"/>
        <sz val="12"/>
        <rFont val="Times New Roman"/>
        <family val="1"/>
        <charset val="238"/>
      </rPr>
      <t>1)</t>
    </r>
    <r>
      <rPr>
        <sz val="12"/>
        <rFont val="Times New Roman"/>
        <family val="1"/>
        <charset val="238"/>
      </rPr>
      <t xml:space="preserve">  v riadku 6 sa uvádzajú len cudzinci, ktorým nevznikla povinnosť uhradiť školné z dôvodov uvedených v riadkoch 2 až 5</t>
    </r>
  </si>
  <si>
    <r>
      <t xml:space="preserve">Spolu </t>
    </r>
    <r>
      <rPr>
        <sz val="12"/>
        <rFont val="Times New Roman"/>
        <family val="1"/>
      </rPr>
      <t>[R1+R14+R21+R22+R27+R35+R38+R39+R55+SUM (R61:R63) +SUM (R70:R74)+R84+R93+R94]</t>
    </r>
  </si>
  <si>
    <t>T6a_V1</t>
  </si>
  <si>
    <t>T13_R9_SF = T4_R15_SB</t>
  </si>
  <si>
    <t>Súvzťažnosť tvorby štipendijného fondu z výnosov zo školného v T13_R9_SF na T4_R15_SB.</t>
  </si>
  <si>
    <r>
      <t xml:space="preserve">V riadku 4 uvedie vysoká škola celkový objem príjmov </t>
    </r>
    <r>
      <rPr>
        <b/>
        <sz val="12"/>
        <color indexed="8"/>
        <rFont val="Times New Roman"/>
        <family val="1"/>
        <charset val="238"/>
      </rPr>
      <t xml:space="preserve">zo zahraničných zdrojov (zo zahraničných účtov) </t>
    </r>
    <r>
      <rPr>
        <sz val="12"/>
        <color indexed="8"/>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 a iné napr. zdroj 35</t>
    </r>
  </si>
  <si>
    <r>
      <t xml:space="preserve">V riadkoch 2 až 6 uvedie vysoká škola vysokoškolských učiteľov zaradených vo </t>
    </r>
    <r>
      <rPr>
        <u/>
        <sz val="12"/>
        <color theme="1"/>
        <rFont val="Times New Roman"/>
        <family val="1"/>
        <charset val="238"/>
      </rPr>
      <t>funkciách</t>
    </r>
    <r>
      <rPr>
        <sz val="12"/>
        <color theme="1"/>
        <rFont val="Times New Roman"/>
        <family val="1"/>
        <charset val="238"/>
      </rPr>
      <t xml:space="preserve">  profesor (vrátane hosťujúcich profesorov), docent, odborný asistent, asistent a lektor.</t>
    </r>
  </si>
  <si>
    <t>V prípade, že časť dotácie škola posúva na zmluvné zariadenia, uveďe to do poznámky pod tabuľkou.</t>
  </si>
  <si>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</si>
  <si>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</si>
  <si>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</si>
  <si>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uvádzajú sa len štipendiá vyplatené z vlastných zdrojov, v CRŠ kód 9</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</si>
  <si>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</si>
  <si>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t>- počet vydaných jedál študentom vo vlastných stravovacích zariadeniach3)</t>
  </si>
  <si>
    <t>z toho PČ (jednou sumou z R15,SG)</t>
  </si>
  <si>
    <t>T16_R18_SB = výkazníctvo, súvaha, časť Aktíva, riadok 053,</t>
  </si>
  <si>
    <t>T11_R2_SA (SB) = T13_R2_SC (SD)</t>
  </si>
  <si>
    <t>Ak položke požadovanej v tabuľke zodpovedá podľa predpísanej analytickej evidencie na príslušnom syntetickom  účte  nejaký špecifikcký kód (napríklad kód ekonomickej klasifikácie), uvedie sa tento kód za názvom položky.</t>
  </si>
  <si>
    <t>V stĺpci SA, resp. SC sa uvedú výdavky z dotácie na sociálne štipendiá poskytnuté študentom v danom kalendárnom roku, uvedené v Centrálnom registri študentov pod kódom 1.</t>
  </si>
  <si>
    <t>T13_SG(SH) uvádzajte tvorbu fondu podľa §16a bod d) zákona 131/2002 Z.z.,  t.j. fondu na podporu štúdia študentov so špecifickými potrebami</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</si>
  <si>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</si>
  <si>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</si>
  <si>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t>Tabuľka č.19 poskytuje informácie o objeme a štruktúre mot. štipendií  vyplácaných verejnou vysokou školou z vlastných zdrojov uvedených v Centrálnom registri študentov s kódom 9.</t>
  </si>
  <si>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</si>
  <si>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t>Výpočet</t>
  </si>
  <si>
    <t>Priemerné platy mužov</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</si>
  <si>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</si>
  <si>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</si>
  <si>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</si>
  <si>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</si>
  <si>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</si>
  <si>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r>
      <t xml:space="preserve">Do tabuľky sa uvádzajú aj </t>
    </r>
    <r>
      <rPr>
        <b/>
        <sz val="10"/>
        <color indexed="10"/>
        <rFont val="Times New Roman"/>
        <family val="1"/>
        <charset val="238"/>
      </rPr>
      <t>motivačné štipendiá doktorandov</t>
    </r>
    <r>
      <rPr>
        <sz val="10"/>
        <color indexed="10"/>
        <rFont val="Times New Roman"/>
        <family val="1"/>
      </rPr>
      <t>, nie však "normálne" štipendiá doktorandov podľa platovej tabuľky!!</t>
    </r>
  </si>
  <si>
    <t>súčet HČ+PČ</t>
  </si>
  <si>
    <t>súčet HČ+PČ-daň z príjmov</t>
  </si>
  <si>
    <t>L= G+H+I+J+K</t>
  </si>
  <si>
    <t>-za dosiahnutie vynikajúceho výsledku v oblasti štúdia [R6+R7]</t>
  </si>
  <si>
    <t>-za dosiahnutie vynikajúceho výsledku vo výskume a vývoji [R9+R10]</t>
  </si>
  <si>
    <r>
      <t xml:space="preserve">- za umeleckú alebo športovú činnosť </t>
    </r>
    <r>
      <rPr>
        <sz val="12"/>
        <rFont val="Times New Roman"/>
        <family val="1"/>
        <charset val="238"/>
      </rPr>
      <t xml:space="preserve">[R11+R12]  </t>
    </r>
    <r>
      <rPr>
        <b/>
        <sz val="12"/>
        <rFont val="Times New Roman"/>
        <family val="1"/>
        <charset val="238"/>
      </rPr>
      <t xml:space="preserve">                                                     </t>
    </r>
  </si>
  <si>
    <r>
      <t xml:space="preserve">- na sociálnu podporu </t>
    </r>
    <r>
      <rPr>
        <sz val="12"/>
        <rFont val="Times New Roman"/>
        <family val="1"/>
        <charset val="238"/>
      </rPr>
      <t>[R15+R16]</t>
    </r>
  </si>
  <si>
    <r>
      <t xml:space="preserve">Štipendiá z vlastných zdrojov vysokej školy (§ 97 zákona) spolu </t>
    </r>
    <r>
      <rPr>
        <sz val="12"/>
        <rFont val="Times New Roman"/>
        <family val="1"/>
        <charset val="238"/>
      </rPr>
      <t xml:space="preserve">[R2+R5+R8+R11+R14] </t>
    </r>
  </si>
  <si>
    <r>
      <t xml:space="preserve">Tabuľka č. 3 poskytuje informácie o objeme a štruktúre výnosov  verejnej vysokej školy v rokoch 2015 a 2016. Osobitne sa uvedie prehľad o výnosoch v </t>
    </r>
    <r>
      <rPr>
        <b/>
        <u/>
        <sz val="12"/>
        <rFont val="Times New Roman"/>
        <family val="1"/>
        <charset val="238"/>
      </rPr>
      <t>hlavnej</t>
    </r>
    <r>
      <rPr>
        <b/>
        <sz val="12"/>
        <rFont val="Times New Roman"/>
        <family val="1"/>
        <charset val="238"/>
      </rPr>
      <t xml:space="preserve"> činnosti a osobitne prehľad o výnosoch v </t>
    </r>
    <r>
      <rPr>
        <b/>
        <u/>
        <sz val="12"/>
        <rFont val="Times New Roman"/>
        <family val="1"/>
        <charset val="238"/>
      </rPr>
      <t>podnikateľske</t>
    </r>
    <r>
      <rPr>
        <b/>
        <sz val="12"/>
        <rFont val="Times New Roman"/>
        <family val="1"/>
        <charset val="238"/>
      </rPr>
      <t>j  činnosti.</t>
    </r>
  </si>
  <si>
    <r>
      <t>V stĺpcoch A, B, C uvedie vysoká škola priemerný evidenčný prepočítaný počet zamestnancov za rok 2016</t>
    </r>
    <r>
      <rPr>
        <sz val="12"/>
        <color indexed="10"/>
        <rFont val="Times New Roman"/>
        <family val="1"/>
        <charset val="238"/>
      </rPr>
      <t xml:space="preserve"> </t>
    </r>
    <r>
      <rPr>
        <sz val="12"/>
        <rFont val="Times New Roman"/>
        <family val="1"/>
        <charset val="238"/>
      </rPr>
      <t xml:space="preserve">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r>
  </si>
  <si>
    <r>
      <t>V stĺpci B uvedie vysoká škola priemerný evidenčný prepočítaný počet zamestnancov za rok 2016</t>
    </r>
    <r>
      <rPr>
        <sz val="12"/>
        <color indexed="10"/>
        <rFont val="Times New Roman"/>
        <family val="1"/>
        <charset val="238"/>
      </rPr>
      <t xml:space="preserve"> </t>
    </r>
    <r>
      <rPr>
        <sz val="12"/>
        <rFont val="Times New Roman"/>
        <family val="1"/>
        <charset val="238"/>
      </rPr>
      <t>platených z dotácie MŠVVaŠ SR, t.j. z prostriedkov uvedených v stĺpci F.</t>
    </r>
  </si>
  <si>
    <r>
      <t>V stĺpci C uvedie vysoká škola priemerný evidenčný prepočítaný počet zamestnancov za rok 2016</t>
    </r>
    <r>
      <rPr>
        <sz val="12"/>
        <color indexed="10"/>
        <rFont val="Times New Roman"/>
        <family val="1"/>
        <charset val="238"/>
      </rPr>
      <t xml:space="preserve"> </t>
    </r>
    <r>
      <rPr>
        <sz val="12"/>
        <rFont val="Times New Roman"/>
        <family val="1"/>
        <charset val="238"/>
      </rPr>
      <t xml:space="preserve">platených z iných zdrojov, t. j.  z prostriedkov uvedených v stĺpci G. Príklad: Zamestnanci platení z podnikateľskej činnosti. </t>
    </r>
  </si>
  <si>
    <r>
      <t xml:space="preserve">Priemerný evidenčný prepočítaný počet </t>
    </r>
    <r>
      <rPr>
        <b/>
        <sz val="12"/>
        <rFont val="Times New Roman"/>
        <family val="1"/>
        <charset val="238"/>
      </rPr>
      <t>žien</t>
    </r>
    <r>
      <rPr>
        <b/>
        <sz val="12"/>
        <rFont val="Times New Roman"/>
        <family val="1"/>
      </rPr>
      <t xml:space="preserve"> za rok 2016</t>
    </r>
  </si>
  <si>
    <t>Stav k 31. 12. 2016</t>
  </si>
  <si>
    <t>Náklady
hlavnej činnosti
2016</t>
  </si>
  <si>
    <t>T4_R6</t>
  </si>
  <si>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 0132 až po 0144 štatistického výkazu Škol (MŠ SR) 2-04).</t>
  </si>
  <si>
    <t>T12_SE</t>
  </si>
  <si>
    <t>v hlavičkách, vo vysvetlivkách a v súvsťažnostiach boli zmenené (aktualizované) roky</t>
  </si>
  <si>
    <t>Údaje v T4 sú kontrolované na údaje z T3, a to na výnosy z hlavnej činnosti - školné (T3_R20), poplatky spojené so štúdiom (T3_R25). 
Údaj  v R15 - návrh na prídel do štipendijného fondu musí byť minimálne vo výške vykazovanom na riadku R14 - základ pre prídel do štipendijného fondu.</t>
  </si>
  <si>
    <t xml:space="preserve">Údaje sa kontrolujú na poskytnutú dotáciu  na študentské domovy (vrátane zmluvných zariadení a dotácie na valorizáciu platov zamestnancov ŠJ) </t>
  </si>
  <si>
    <t>Zmeny stavu zásob vlastnej výroby (účtová skupina 611-614)</t>
  </si>
  <si>
    <t>Aktivácia (účet 621-624)</t>
  </si>
  <si>
    <t>Príspevky z podielu zaplatenej dane (účet 665)</t>
  </si>
  <si>
    <t>- ostatný materiál (účet 501 099, 501 030, 501 100, 501 599)</t>
  </si>
  <si>
    <t>- ostatné energie (502 099)</t>
  </si>
  <si>
    <t>- dopravné služby (účet 518 012, 518 512)</t>
  </si>
  <si>
    <t>- Náklady účtovnej skupiny 54  okrem nákladov účtu 549 (541 až 548)</t>
  </si>
  <si>
    <t>- ostatné náklady z účtovej skupiny 55 (účty 552, 553, 554, 557, 558, 559)</t>
  </si>
  <si>
    <t>='T5 - Analýza nákladov'!E82</t>
  </si>
  <si>
    <t>- chemikálie a ostatný materiál pre zabezpečenie experimentálnej výučby  (účet 501 002, 501 052)</t>
  </si>
  <si>
    <t xml:space="preserve">    - Podpora štud. so špecifickými potrebami podľa §100  (549 018) </t>
  </si>
  <si>
    <t>81a</t>
  </si>
  <si>
    <t>- náklady na tvorbu fondu reprodukcie (účet 556 400) (z predaja a likvidácie majetku)</t>
  </si>
  <si>
    <t xml:space="preserve"> - štipendiá z vlastných zdrojov (549 007-010, 549 019, 549 020) </t>
  </si>
  <si>
    <t xml:space="preserve"> - ostatné iné náklady (účet 549 098, 549 099, 549 011, 549 013)</t>
  </si>
  <si>
    <t xml:space="preserve"> - iné analyticky sledované náklady (účet 549 005-006, 549 012)</t>
  </si>
  <si>
    <t>- tvorba fondu z výnosov z predaja (a likvidácie) majetku (účet 413 117)</t>
  </si>
  <si>
    <t>- iné analyticky sledované výnosy (účty 602 002-007, 602 011-019, 602 099, 602 199)</t>
  </si>
  <si>
    <r>
      <t xml:space="preserve">1) V </t>
    </r>
    <r>
      <rPr>
        <sz val="12"/>
        <color rgb="FF0000FF"/>
        <rFont val="Times New Roman"/>
        <family val="1"/>
        <charset val="238"/>
      </rPr>
      <t xml:space="preserve">R50-54 </t>
    </r>
    <r>
      <rPr>
        <sz val="12"/>
        <color rgb="FFFF0000"/>
        <rFont val="Times New Roman"/>
        <family val="1"/>
      </rPr>
      <t xml:space="preserve">sa uvedú výnosy účtované v súvislosti s použitím  príslušného fondu.  </t>
    </r>
  </si>
  <si>
    <t>- vložné na konferencie (649 018)</t>
  </si>
  <si>
    <t>Prijaté príspevky z verejných zbierok (667)</t>
  </si>
  <si>
    <r>
      <t xml:space="preserve"> - MZDY (účty 521 001-008, 521 012, 521 013, </t>
    </r>
    <r>
      <rPr>
        <sz val="12"/>
        <rFont val="Times New Roman"/>
        <family val="1"/>
        <charset val="238"/>
      </rPr>
      <t>581 003</t>
    </r>
    <r>
      <rPr>
        <sz val="12"/>
        <color theme="1"/>
        <rFont val="Times New Roman"/>
        <family val="1"/>
      </rPr>
      <t>)</t>
    </r>
  </si>
  <si>
    <t>T4_R1_SA(SB) = T3_R20_SA(SC),
T4_R7_SA(SB) = T3_R25_SA(SC) 
T4_R15_SA(SB) = T13_R9_SE(SF)
T4_R15_SA(SB) = T22_R58</t>
  </si>
  <si>
    <t>581003=refundácia mzdy</t>
  </si>
  <si>
    <t>T5_R90_(SA+SB)=T13_R5_SC
T5_R90_(SC+SD)=T13_R5_SD</t>
  </si>
  <si>
    <t>Náklady sú kontrolované na údaje z výkazníctva - tvorba fondu z likvidovaného / predaného majetku</t>
  </si>
  <si>
    <t>T11_SB_R10a = T17_SC+SD_R10</t>
  </si>
  <si>
    <t>V T11_SB_R10 sa uvádzajú kapitálové dotácie prijaté (cash) zo zdroja 111. Ide o dotácie z programu 077 (T1_SB_R15), z iných kapitol štátneho rozpočtu (T2_SB_R1), z kapitoly MŠVVaŠ  (T18_SB_R9).
Objem kapitálovej dotácie z iných kapitol žiadame osobitne uviesť do poznámky.</t>
  </si>
  <si>
    <r>
      <t xml:space="preserve">Uvedie sa dotácia z </t>
    </r>
    <r>
      <rPr>
        <b/>
        <sz val="12"/>
        <rFont val="Times New Roman"/>
        <family val="1"/>
        <charset val="238"/>
      </rPr>
      <t xml:space="preserve">Úradu vlády SR (na R3) </t>
    </r>
    <r>
      <rPr>
        <sz val="12"/>
        <rFont val="Times New Roman"/>
        <family val="1"/>
        <charset val="238"/>
      </rPr>
      <t xml:space="preserve">, poskytnutá na riešenie projektov v rámci </t>
    </r>
    <r>
      <rPr>
        <b/>
        <sz val="12"/>
        <rFont val="Times New Roman"/>
        <family val="1"/>
        <charset val="238"/>
      </rPr>
      <t>Finančného mechanizmu EHP</t>
    </r>
    <r>
      <rPr>
        <sz val="12"/>
        <rFont val="Times New Roman"/>
        <family val="1"/>
        <charset val="238"/>
      </rPr>
      <t xml:space="preserve"> a </t>
    </r>
    <r>
      <rPr>
        <b/>
        <sz val="12"/>
        <rFont val="Times New Roman"/>
        <family val="1"/>
        <charset val="238"/>
      </rPr>
      <t>Nórskeho finančného mechanizmu</t>
    </r>
    <r>
      <rPr>
        <sz val="12"/>
        <rFont val="Times New Roman"/>
        <family val="1"/>
        <charset val="238"/>
      </rPr>
      <t xml:space="preserve">. Údaje budú kontrolované na hodnoty z výkazníctva - bežné a kapitálové výdavky evidované na zdrojoch 11E1, </t>
    </r>
    <r>
      <rPr>
        <sz val="12"/>
        <color rgb="FFFF0000"/>
        <rFont val="Times New Roman"/>
        <family val="1"/>
        <charset val="238"/>
      </rPr>
      <t>11E2</t>
    </r>
    <r>
      <rPr>
        <sz val="12"/>
        <rFont val="Times New Roman"/>
        <family val="1"/>
        <charset val="238"/>
      </rPr>
      <t xml:space="preserve">, 11E3, </t>
    </r>
    <r>
      <rPr>
        <sz val="12"/>
        <color rgb="FFFF0000"/>
        <rFont val="Times New Roman"/>
        <family val="1"/>
        <charset val="238"/>
      </rPr>
      <t>11E4</t>
    </r>
    <r>
      <rPr>
        <sz val="12"/>
        <rFont val="Times New Roman"/>
        <family val="1"/>
        <charset val="238"/>
      </rPr>
      <t xml:space="preserve"> a 121.</t>
    </r>
  </si>
  <si>
    <t xml:space="preserve">V riadku 2 uvedie vysoká škola celkový objem príjmov z dotácií z rozpočtu obcí a VÚC. V riadkoch R2a ... rozpíše podrobnejšie jednotlivé druhy týchto dotácií, každú na osobitný riadok. </t>
  </si>
  <si>
    <t>Vysoká škola uvedie len cudzincov, ktorým nevznikla povinnosť uhradiť školné z dôvodov uvedených v riadkoch R2 až R5</t>
  </si>
  <si>
    <t>V týchto riadkoch uvedie verejná vysoká škola všetky osobitne financované súčasti (špecifiká), každú na osobitný riadok.</t>
  </si>
  <si>
    <r>
      <t xml:space="preserve">Uveďte </t>
    </r>
    <r>
      <rPr>
        <b/>
        <sz val="12"/>
        <color indexed="8"/>
        <rFont val="Times New Roman"/>
        <family val="1"/>
        <charset val="238"/>
      </rPr>
      <t xml:space="preserve">len náklady na jedlá </t>
    </r>
    <r>
      <rPr>
        <sz val="12"/>
        <color indexed="8"/>
        <rFont val="Times New Roman"/>
        <family val="1"/>
        <charset val="238"/>
      </rPr>
      <t xml:space="preserve">vydané študentom v kalendárnom roku </t>
    </r>
    <r>
      <rPr>
        <b/>
        <sz val="12"/>
        <color indexed="8"/>
        <rFont val="Times New Roman"/>
        <family val="1"/>
        <charset val="238"/>
      </rPr>
      <t>vo vlastných jedálňach a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</si>
  <si>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 prenajatých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</si>
  <si>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vo vlastných jedálňach a stravovacích zariadeniach</t>
    </r>
    <r>
      <rPr>
        <sz val="12"/>
        <color indexed="8"/>
        <rFont val="Times New Roman"/>
        <family val="1"/>
        <charset val="238"/>
      </rPr>
      <t>.</t>
    </r>
  </si>
  <si>
    <r>
      <t>R11_R</t>
    </r>
    <r>
      <rPr>
        <sz val="12"/>
        <color rgb="FFFF0000"/>
        <rFont val="Times New Roman"/>
        <family val="1"/>
        <charset val="238"/>
      </rPr>
      <t>3</t>
    </r>
  </si>
  <si>
    <t>T11_SB_R10 ≥ T1_SB_R15</t>
  </si>
  <si>
    <t>Údaje v T13_ R2_SC (SD) - tvorba fondu reprodukcie sa musia rovnať údajom v T11_R2_SA (SB). 
Údaje v T13_R8_SE (SF) majú súvzťažnosť s údajmi v T8_R5 (sociálne štipendiá), T20_R2 (motivačné štipendiá). Tvorba fondu z dotácie v T13_R8 má byť minimálne vo výške súčtu dotácie na sociálne štipendiá (T8_R5) a motivačné štipendiá (T20_R2). 
Údaje v T13_R13_SD(SF) majú byť totožné s údajmi v T16, účet štipendijného fondu (R10), účet fondu reprodukcie (R13).</t>
  </si>
  <si>
    <r>
      <t xml:space="preserve">Uvedie sa objem prijatej kapitálovej dotácie z prostriedkov EÚ vrátane spolufinancovania (účet 346005 – 346008 strana DAL,  napr. zdroje 11S1, 11S2, 11T1, 11T2, (všetky zdroje EŠF na ktorých VVŠ účtuje, aj všetky analytické účty) okrem 11E1, </t>
    </r>
    <r>
      <rPr>
        <sz val="12"/>
        <color rgb="FFFF0000"/>
        <rFont val="Times New Roman"/>
        <family val="1"/>
        <charset val="238"/>
      </rPr>
      <t>11E2</t>
    </r>
    <r>
      <rPr>
        <sz val="12"/>
        <color theme="1"/>
        <rFont val="Times New Roman"/>
        <family val="1"/>
        <charset val="238"/>
      </rPr>
      <t xml:space="preserve">, 11E3, </t>
    </r>
    <r>
      <rPr>
        <sz val="12"/>
        <color rgb="FFFF0000"/>
        <rFont val="Times New Roman"/>
        <family val="1"/>
        <charset val="238"/>
      </rPr>
      <t>11E4</t>
    </r>
    <r>
      <rPr>
        <sz val="12"/>
        <color theme="1"/>
        <rFont val="Times New Roman"/>
        <family val="1"/>
        <charset val="238"/>
      </rPr>
      <t xml:space="preserve"> a 121 – viď riadok 13)</t>
    </r>
  </si>
  <si>
    <r>
      <t xml:space="preserve">Ak má verejná vysoká škola zriadené </t>
    </r>
    <r>
      <rPr>
        <sz val="12"/>
        <color rgb="FF0000FF"/>
        <rFont val="Times New Roman"/>
        <family val="1"/>
        <charset val="238"/>
      </rPr>
      <t>účty aj mimo Štátnu pokladnicu</t>
    </r>
    <r>
      <rPr>
        <sz val="12"/>
        <rFont val="Times New Roman"/>
        <family val="1"/>
        <charset val="238"/>
      </rPr>
      <t xml:space="preserve"> (napr. dobiehajúce účty na riešenie zahraničných výskumných projektov), uvedie súhrnný údaj o nich v tomto riadku. V komentári uvedie podrobnejšiu charakteristiku týchto účtov.</t>
    </r>
  </si>
  <si>
    <r>
      <t>Spotreba materiálu (účet 501)</t>
    </r>
    <r>
      <rPr>
        <sz val="12"/>
        <color indexed="8"/>
        <rFont val="Times New Roman"/>
        <family val="1"/>
      </rPr>
      <t xml:space="preserve"> </t>
    </r>
    <r>
      <rPr>
        <sz val="12"/>
        <color rgb="FF0000FF"/>
        <rFont val="Times New Roman"/>
        <family val="1"/>
        <charset val="238"/>
      </rPr>
      <t>[SUM(R2:R13)]</t>
    </r>
  </si>
  <si>
    <r>
      <t>Spotreba energie (účet 502)</t>
    </r>
    <r>
      <rPr>
        <sz val="12"/>
        <color indexed="8"/>
        <rFont val="Times New Roman"/>
        <family val="1"/>
      </rPr>
      <t xml:space="preserve"> </t>
    </r>
    <r>
      <rPr>
        <sz val="12"/>
        <color rgb="FF0000FF"/>
        <rFont val="Times New Roman"/>
        <family val="1"/>
        <charset val="238"/>
      </rPr>
      <t>[SUM(R15:R20)]</t>
    </r>
  </si>
  <si>
    <r>
      <t>Predaný tovar (účet 504)</t>
    </r>
    <r>
      <rPr>
        <sz val="12"/>
        <color rgb="FF0000FF"/>
        <rFont val="Times New Roman"/>
        <family val="1"/>
        <charset val="238"/>
      </rPr>
      <t xml:space="preserve"> [SUM(R23:R26)]</t>
    </r>
  </si>
  <si>
    <r>
      <t>Opravy a udržiavanie (účet 511)</t>
    </r>
    <r>
      <rPr>
        <sz val="12"/>
        <color indexed="8"/>
        <rFont val="Times New Roman"/>
        <family val="1"/>
      </rPr>
      <t xml:space="preserve"> </t>
    </r>
    <r>
      <rPr>
        <sz val="12"/>
        <color rgb="FF0000FF"/>
        <rFont val="Times New Roman"/>
        <family val="1"/>
        <charset val="238"/>
      </rPr>
      <t>[SUM(R28:R34)]</t>
    </r>
  </si>
  <si>
    <r>
      <t>Cestovné (účet 512)</t>
    </r>
    <r>
      <rPr>
        <sz val="12"/>
        <color indexed="8"/>
        <rFont val="Times New Roman"/>
        <family val="1"/>
      </rPr>
      <t xml:space="preserve"> [</t>
    </r>
    <r>
      <rPr>
        <sz val="12"/>
        <color rgb="FF0000FF"/>
        <rFont val="Times New Roman"/>
        <family val="1"/>
        <charset val="238"/>
      </rPr>
      <t>SUM(R36:R37)]</t>
    </r>
  </si>
  <si>
    <r>
      <t>Mzdové náklady (účet 521)</t>
    </r>
    <r>
      <rPr>
        <sz val="12"/>
        <color indexed="8"/>
        <rFont val="Times New Roman"/>
        <family val="1"/>
      </rPr>
      <t xml:space="preserve">  </t>
    </r>
    <r>
      <rPr>
        <sz val="12"/>
        <color rgb="FF0000FF"/>
        <rFont val="Times New Roman"/>
        <family val="1"/>
        <charset val="238"/>
      </rPr>
      <t>[SUM(R56:R57)]</t>
    </r>
  </si>
  <si>
    <r>
      <t xml:space="preserve"> - OON </t>
    </r>
    <r>
      <rPr>
        <sz val="12"/>
        <color rgb="FF0000FF"/>
        <rFont val="Times New Roman"/>
        <family val="1"/>
        <charset val="238"/>
      </rPr>
      <t>[SUM(R58:R60)]</t>
    </r>
  </si>
  <si>
    <r>
      <t xml:space="preserve">Zákonné sociálne náklady (účet 527) </t>
    </r>
    <r>
      <rPr>
        <sz val="12"/>
        <color rgb="FF0000FF"/>
        <rFont val="Times New Roman"/>
        <family val="1"/>
        <charset val="238"/>
      </rPr>
      <t>[SUM(R64:R69)]</t>
    </r>
  </si>
  <si>
    <r>
      <t>Ostatné náklady (účtová skupina 54)</t>
    </r>
    <r>
      <rPr>
        <sz val="12"/>
        <color indexed="8"/>
        <rFont val="Times New Roman"/>
        <family val="1"/>
      </rPr>
      <t xml:space="preserve"> </t>
    </r>
    <r>
      <rPr>
        <sz val="12"/>
        <color rgb="FF0000FF"/>
        <rFont val="Times New Roman"/>
        <family val="1"/>
        <charset val="238"/>
      </rPr>
      <t>[R75+ R76]</t>
    </r>
  </si>
  <si>
    <r>
      <t xml:space="preserve">Odpisy, predaný majetok a opravné položky (účtová skupina 55: 551 až 558) </t>
    </r>
    <r>
      <rPr>
        <sz val="12"/>
        <color rgb="FF0000FF"/>
        <rFont val="Times New Roman"/>
        <family val="1"/>
        <charset val="238"/>
      </rPr>
      <t>[SUM(R85:R92)]</t>
    </r>
  </si>
  <si>
    <r>
      <t xml:space="preserve">Uvedie sa objem na obstaranie a technické zhodnotenie dlhodobého majetku z iných zdrojov v danom roku vrátane zostatkov na týchto zdrojoch (patria sem aj prostriedky zo zdroja 11E1, </t>
    </r>
    <r>
      <rPr>
        <sz val="12"/>
        <color rgb="FFFF0000"/>
        <rFont val="Times New Roman"/>
        <family val="1"/>
        <charset val="238"/>
      </rPr>
      <t>11E2</t>
    </r>
    <r>
      <rPr>
        <sz val="12"/>
        <color theme="1"/>
        <rFont val="Times New Roman"/>
        <family val="1"/>
        <charset val="238"/>
      </rPr>
      <t xml:space="preserve"> - Finančný mechanizmus EHP; 11E3, </t>
    </r>
    <r>
      <rPr>
        <sz val="12"/>
        <color rgb="FFFF0000"/>
        <rFont val="Times New Roman"/>
        <family val="1"/>
        <charset val="238"/>
      </rPr>
      <t>11E4</t>
    </r>
    <r>
      <rPr>
        <sz val="12"/>
        <color theme="1"/>
        <rFont val="Times New Roman"/>
        <family val="1"/>
        <charset val="238"/>
      </rPr>
      <t xml:space="preserve"> - Nórsky finančný mechanizmus a 121 - Všeobecná pokladničná správa vrátane ich zostatkov z predchádzajúcich rokov)</t>
    </r>
  </si>
  <si>
    <t xml:space="preserve">V riadku 1 uvedie vysoká škola celkový objem príjmov z dotácií zo štátneho rozpočtu poskytnutých z iných kapitol ako je kapitola MŠVVaŠ SR. V riadkoch 1a ... rozpíše podrobnejšie jednotlivé druhy týchto dotácií.  Príklady: 
1. dotácie z iných kapitol, 
2. dotácie z APVV pre VVŠ ako spoluriešiteľa, resp.dotácie, ak hlavným riešiteľom je iná právnická osoba ako VVŠ. </t>
  </si>
  <si>
    <r>
      <t xml:space="preserve">Údaje v T2 nie je možné odkontrolovať na údaje z výkazníctva ani na údaje v iných tabuľkách, nakoľko ide o údaje účtované na rôznych účtoch. (691,649).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rFont val="Times New Roman"/>
        <family val="1"/>
        <charset val="238"/>
      </rPr>
      <t>z APVV pre VVŠ ako hlavného riešiteľa (údaje patria do T18). Do tejto tabuľky sa uvádzajú  dotácie z APVV pre VVŠ ako spoluriešiteľa, resp.dotácie, ak hlavným riešiteľom je iná právnická osoba ako VVŠ. Nepatria sem prostriedky na zahraničné mobility na 05T 08 a 021 02 03.</t>
    </r>
  </si>
  <si>
    <t>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t>
  </si>
  <si>
    <t>Údaje sa kontrolujú na štatistické údaje MŠVVaŠ SR zasielané CVTI SR.</t>
  </si>
  <si>
    <t>chýba 713006 - komunikačná infraštruktúra</t>
  </si>
  <si>
    <t>- telekomunikačná technika  (713 003), komunikačná infraštruktúra (713 006)</t>
  </si>
  <si>
    <t>T13_V7</t>
  </si>
  <si>
    <t>T13_R12_SF ≥T8_R6_SC + T20_R4_(SC +SD)</t>
  </si>
  <si>
    <t>Stav štipendijného fondu k 31. 12. uvedený v R12_SF nemá byť nižší ako súčet zostatku nevyčerpanej dotácie na sociálne štipendiá v T8_R6_SC a na motivačné štipendiá v T20_R4_(SC +SD).</t>
  </si>
  <si>
    <t>T13_R11_SF=T8_R1_SC+T19_R1_SC+T20_R3_(SC+SD)</t>
  </si>
  <si>
    <t>Čerpanie štipendijného fondu je vo výške čerpania soc. štipendií , čerpania  motivač. štipendií a čerpania štipendií z vlastných zdrojov.</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</si>
  <si>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</si>
  <si>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</si>
  <si>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</si>
  <si>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t xml:space="preserve">1) v riadku 5 sa uvedie celkový fyzický počet študentov (pričom 1 študent sa počíta za 1 fyzickú osobu), ktorým bolo vyplatené motivačné štipendium v kalendárnom roku </t>
  </si>
  <si>
    <t>2) uvádzajú sa len motivačné štipendiá vyplatené podľa § 96a, ods.1, písm. a) (kód CRŠ 19)</t>
  </si>
  <si>
    <t>3) uvádzajú sa len motivačné štipendiá vyplatené podľa § 96a, ods.1, písm. b) (kódy v  CRŠ: 4, 5, 6, 7, 8)</t>
  </si>
  <si>
    <r>
      <t xml:space="preserve">mot. štipendiá podľa 
§ 96a, ods.1, písm. a)
</t>
    </r>
    <r>
      <rPr>
        <b/>
        <sz val="12"/>
        <rFont val="Times New Roman"/>
        <family val="1"/>
        <charset val="238"/>
      </rPr>
      <t>(kód v CRŠ: 19)</t>
    </r>
    <r>
      <rPr>
        <vertAlign val="superscript"/>
        <sz val="12"/>
        <rFont val="Times New Roman"/>
        <family val="1"/>
        <charset val="238"/>
      </rPr>
      <t>2)</t>
    </r>
  </si>
  <si>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</si>
  <si>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r>
      <t xml:space="preserve">Údaje v R2 sú kontrolované na dotačnú zmluvu </t>
    </r>
    <r>
      <rPr>
        <sz val="12"/>
        <rFont val="Times New Roman"/>
        <family val="1"/>
        <charset val="238"/>
      </rPr>
      <t>a na rozpis účelových dotácií na podprograme 077 15 02. Údaje v R3 sú kontrolované na údaje v CRŠ.</t>
    </r>
  </si>
  <si>
    <t>T19_R1_SC + T20_R3(SC+SD) + T8_R1_SC  = T13_R11_SF</t>
  </si>
  <si>
    <t>upr. vzorec</t>
  </si>
  <si>
    <t>opravený vzťah</t>
  </si>
  <si>
    <t>- dary (účet 649 009) (646 001) (646 002)</t>
  </si>
  <si>
    <t>- zahraničné cestovné  (účet 512 002, 512 003,512 004, 512 052)</t>
  </si>
  <si>
    <t>oprava súvzťažnosti v T5 a na R77 a v T19</t>
  </si>
  <si>
    <t xml:space="preserve"> - odpisy ostatného DN a HM (účet 551 200, 551 221, 551 223, 551 400, 551 500, 551 900, 551 921, 551 923)</t>
  </si>
  <si>
    <t xml:space="preserve"> - odpisy DN a HM nadobudnutého z kapitálových dotácií z EÚ (zo štrukturálnych fondov) (účet 551 300, 551 321, 551 323 )</t>
  </si>
  <si>
    <t>Obsah tabuľkovej prílohy výročnej správy o hospodárení verejnej vysokej školy za rok 2017</t>
  </si>
  <si>
    <t>Vysvetlivky k tabuľkám výročnej správy o hospodárení verejných vysokých škôl za rok 2017</t>
  </si>
  <si>
    <r>
      <t>Príjmy z dotácií verejnej vysokej škole zo štátneho rozpočtu z kapitoly MŠVVaŠ SR  poskytnuté na základe Zmluvy o poskytnutí dotácie zo štátneho rozpočtu
prostredníctvom rozpočtu Ministerstva školstva, vedy, výskumu a športu Slovenskej republiky na rok 2017</t>
    </r>
    <r>
      <rPr>
        <sz val="12"/>
        <color rgb="FF00B050"/>
        <rFont val="Times New Roman"/>
        <family val="1"/>
        <charset val="238"/>
      </rPr>
      <t xml:space="preserve"> </t>
    </r>
    <r>
      <rPr>
        <sz val="12"/>
        <rFont val="Times New Roman"/>
        <family val="1"/>
        <charset val="238"/>
      </rPr>
      <t xml:space="preserve"> na programe 077 </t>
    </r>
  </si>
  <si>
    <r>
      <t>Príjmy verejnej vysokej školy v roku 2017</t>
    </r>
    <r>
      <rPr>
        <sz val="12"/>
        <color rgb="FF00B050"/>
        <rFont val="Times New Roman"/>
        <family val="1"/>
        <charset val="238"/>
      </rPr>
      <t xml:space="preserve"> </t>
    </r>
    <r>
      <rPr>
        <sz val="12"/>
        <rFont val="Times New Roman"/>
        <family val="1"/>
        <charset val="238"/>
      </rPr>
      <t xml:space="preserve">majúce charakter dotácie okrem príjmov z dotácií  z  kapitoly MŠVVaŠ SR a okrem štrukturálnych fondov EÚ </t>
    </r>
  </si>
  <si>
    <t>Výnosy verejnej vysokej školy v rokoch 2016 a 2017</t>
  </si>
  <si>
    <r>
      <t>Výnosy verejnej vysokej školy zo školného a z poplatkov spojených so štúdiom v rokoch 2016</t>
    </r>
    <r>
      <rPr>
        <sz val="12"/>
        <color indexed="10"/>
        <rFont val="Times New Roman"/>
        <family val="1"/>
        <charset val="238"/>
      </rPr>
      <t xml:space="preserve"> </t>
    </r>
    <r>
      <rPr>
        <sz val="12"/>
        <rFont val="Times New Roman"/>
        <family val="1"/>
        <charset val="238"/>
      </rPr>
      <t>a 2017</t>
    </r>
  </si>
  <si>
    <t>Náklady verejnej vysokej školy v rokoch 2016 a 2017</t>
  </si>
  <si>
    <t>Zamestnanci a náklady na mzdy verejnej vysokej školy v roku 2017</t>
  </si>
  <si>
    <r>
      <t>Zamestnanci a náklady na mzdy verejnej vysokej školy v roku 2017</t>
    </r>
    <r>
      <rPr>
        <sz val="12"/>
        <color theme="1"/>
        <rFont val="Times New Roman"/>
        <family val="1"/>
        <charset val="238"/>
      </rPr>
      <t xml:space="preserve"> - len ženy</t>
    </r>
  </si>
  <si>
    <t>Náklady verejnej vysokej školy na štipendiá interných doktorandov v roku 2017</t>
  </si>
  <si>
    <t>Údaje o systéme sociálnej podpory  - časť  sociálne štipendiá  (§ 96 zákona) za roky 2016 a 2017</t>
  </si>
  <si>
    <r>
      <t>Údaje o systéme sociálnej podpory  - časť výnosy a náklady</t>
    </r>
    <r>
      <rPr>
        <b/>
        <sz val="12"/>
        <rFont val="Times New Roman"/>
        <family val="1"/>
        <charset val="238"/>
      </rPr>
      <t xml:space="preserve"> </t>
    </r>
    <r>
      <rPr>
        <sz val="12"/>
        <rFont val="Times New Roman"/>
        <family val="1"/>
        <charset val="238"/>
      </rPr>
      <t>študentských domovov (bez zmluvných zariadení) za roky 2016 a 2017</t>
    </r>
    <r>
      <rPr>
        <b/>
        <sz val="12"/>
        <color indexed="10"/>
        <rFont val="Times New Roman"/>
        <family val="1"/>
        <charset val="238"/>
      </rPr>
      <t xml:space="preserve"> </t>
    </r>
  </si>
  <si>
    <r>
      <t>Údaje o systéme sociálnej podpory  - časť výnosy a náklady</t>
    </r>
    <r>
      <rPr>
        <b/>
        <sz val="12"/>
        <rFont val="Times New Roman"/>
        <family val="1"/>
        <charset val="238"/>
      </rPr>
      <t xml:space="preserve"> </t>
    </r>
    <r>
      <rPr>
        <sz val="12"/>
        <rFont val="Times New Roman"/>
        <family val="1"/>
        <charset val="238"/>
      </rPr>
      <t>študentských jedální</t>
    </r>
    <r>
      <rPr>
        <b/>
        <sz val="12"/>
        <rFont val="Times New Roman"/>
        <family val="1"/>
        <charset val="238"/>
      </rPr>
      <t xml:space="preserve">  </t>
    </r>
    <r>
      <rPr>
        <sz val="12"/>
        <rFont val="Times New Roman"/>
        <family val="1"/>
        <charset val="238"/>
      </rPr>
      <t>za roky 2016 a 2017</t>
    </r>
  </si>
  <si>
    <t>Zdroje verejnej vysokej školy na obstaranie a technické zhodnotenie dlhodobého  majetku v rokoch 2016 a 2017</t>
  </si>
  <si>
    <t>Výdavky verejnej vysokej školy na obstaranie a technické zhodnotenie dlhodobého majetku v roku 2017</t>
  </si>
  <si>
    <r>
      <t>Stav a vývoj finančných fondov verejnej vysokej školy v rokoch 2016</t>
    </r>
    <r>
      <rPr>
        <sz val="12"/>
        <color indexed="10"/>
        <rFont val="Times New Roman"/>
        <family val="1"/>
        <charset val="238"/>
      </rPr>
      <t xml:space="preserve"> </t>
    </r>
    <r>
      <rPr>
        <sz val="12"/>
        <rFont val="Times New Roman"/>
        <family val="1"/>
        <charset val="238"/>
      </rPr>
      <t>a 2017</t>
    </r>
  </si>
  <si>
    <r>
      <t>Štruktúra a stav finančných prostriedkov na bankových účtoch verejnej vysokej školy k 31. decembru 2017</t>
    </r>
    <r>
      <rPr>
        <sz val="12"/>
        <color rgb="FF00B050"/>
        <rFont val="Times New Roman"/>
        <family val="1"/>
        <charset val="238"/>
      </rPr>
      <t xml:space="preserve"> </t>
    </r>
  </si>
  <si>
    <t>Príjmy verejnej vysokej školy z prostriedkov EÚ a z prostriedkov na ich spolufinancovanie zo štátneho rozpočtu z kapitoly MŠVVaŠ SR a z iných kapitol štátneho rozpočtu v roku 2017</t>
  </si>
  <si>
    <r>
      <t>Príjmy z dotácií verejnej vysokej škole zo štátneho rozpočtu z kapitoly MŠVVaŠ SR poskytnuté mimo programu 077 a mimo príjmov z prostriedkov EÚ (zo štrukturálnych fondov) v roku 2017</t>
    </r>
    <r>
      <rPr>
        <sz val="12"/>
        <color rgb="FF00B050"/>
        <rFont val="Times New Roman"/>
        <family val="1"/>
        <charset val="238"/>
      </rPr>
      <t xml:space="preserve"> </t>
    </r>
  </si>
  <si>
    <t>Štipendiá z vlastných zdrojov podľa § 97 zákona v rokoch 2016 a 2017</t>
  </si>
  <si>
    <t xml:space="preserve">Motivačné štipendiá  v rokoch 2016 a 2017 (v zmysle § 96a  zákona ) </t>
  </si>
  <si>
    <t>Štruktúra účtu 384 - výnosy budúcich období v rokoch 2016 a 2017</t>
  </si>
  <si>
    <t>Výnosy verejnej vysokej školy v roku 2017 v oblasti sociálnej podpory študentov</t>
  </si>
  <si>
    <r>
      <t>Náklady verejnej vysokej školy  v roku 2017</t>
    </r>
    <r>
      <rPr>
        <sz val="12"/>
        <color indexed="10"/>
        <rFont val="Times New Roman"/>
        <family val="1"/>
        <charset val="238"/>
      </rPr>
      <t xml:space="preserve"> </t>
    </r>
    <r>
      <rPr>
        <sz val="12"/>
        <rFont val="Times New Roman"/>
        <family val="1"/>
        <charset val="238"/>
      </rPr>
      <t>v oblasti sociálnej podpory študentov</t>
    </r>
  </si>
  <si>
    <r>
      <t>Zmeny tabuliek výročnej správy o hospodárení za rok 2017</t>
    </r>
    <r>
      <rPr>
        <b/>
        <sz val="14"/>
        <color indexed="10"/>
        <rFont val="Times New Roman"/>
        <family val="1"/>
        <charset val="238"/>
      </rPr>
      <t xml:space="preserve"> </t>
    </r>
    <r>
      <rPr>
        <b/>
        <sz val="14"/>
        <rFont val="Times New Roman"/>
        <family val="1"/>
        <charset val="238"/>
      </rPr>
      <t>v porovnaní s rokom 2016</t>
    </r>
  </si>
  <si>
    <t>Vysvetlivky k tabuľkám výročnej správy o hospodárení verejnej vysokej školy za rok 2017</t>
  </si>
  <si>
    <r>
      <t xml:space="preserve">Ak nie je uvedené inak, všetky údaje o výške finančných prostriedkov  z roku 2016 a 2017 sa uvádzajú </t>
    </r>
    <r>
      <rPr>
        <b/>
        <sz val="12"/>
        <rFont val="Times New Roman"/>
        <family val="1"/>
        <charset val="238"/>
      </rPr>
      <t xml:space="preserve">v eurách </t>
    </r>
    <r>
      <rPr>
        <sz val="12"/>
        <rFont val="Times New Roman"/>
        <family val="1"/>
        <charset val="238"/>
      </rPr>
      <t>s presnosťou na dve desatinné miesta. Dôvodom tohto pravidla je, aby pri sumarizácii nedochádzalo k väčším chybám zo zaokrúhľovania.</t>
    </r>
  </si>
  <si>
    <r>
      <t>V riadku 1 až 15 sa uvádzajú príjmy</t>
    </r>
    <r>
      <rPr>
        <sz val="12"/>
        <color indexed="8"/>
        <rFont val="Times New Roman"/>
        <family val="1"/>
        <charset val="238"/>
      </rPr>
      <t xml:space="preserve"> na programe 077 </t>
    </r>
    <r>
      <rPr>
        <sz val="12"/>
        <rFont val="Times New Roman"/>
        <family val="1"/>
        <charset val="238"/>
      </rPr>
      <t>podľa programovej štruktúry na rok 2017.</t>
    </r>
  </si>
  <si>
    <r>
      <t>Minimálna výška prídelu do štipendijného fondu v roku 2016 a 2017</t>
    </r>
    <r>
      <rPr>
        <b/>
        <sz val="12"/>
        <color rgb="FFFF0000"/>
        <rFont val="Times New Roman"/>
        <family val="1"/>
        <charset val="238"/>
      </rPr>
      <t xml:space="preserve"> </t>
    </r>
    <r>
      <rPr>
        <b/>
        <sz val="12"/>
        <rFont val="Times New Roman"/>
        <family val="1"/>
        <charset val="238"/>
      </rPr>
      <t>je 20 % príjmov zo školného.</t>
    </r>
  </si>
  <si>
    <t>Údaje vychádzajú z platného analytického členenia účtov na rok 2017. Ak vysoká škola používa na niektoré položky nákladov viac analytických účtov (napr.ak analyticky rozlišuje náklady, ktoré budú refundované príp.refakturované) uvedie sa v príslušnom riadku stav všetkých účtov prislúchajúcich k príslušnej vecnej položke.</t>
  </si>
  <si>
    <r>
      <t>Tabuľka č. 5 poskytuje informácie o objeme a štruktúre nákladov verejnej vysokej školy v rokoch 2016</t>
    </r>
    <r>
      <rPr>
        <b/>
        <sz val="12"/>
        <color indexed="10"/>
        <rFont val="Times New Roman"/>
        <family val="1"/>
        <charset val="238"/>
      </rPr>
      <t xml:space="preserve"> </t>
    </r>
    <r>
      <rPr>
        <b/>
        <sz val="12"/>
        <rFont val="Times New Roman"/>
        <family val="1"/>
        <charset val="238"/>
      </rPr>
      <t xml:space="preserve">a  2017. Osobitne sa uvedie prehľad o nákladoch v </t>
    </r>
    <r>
      <rPr>
        <b/>
        <u/>
        <sz val="12"/>
        <rFont val="Times New Roman"/>
        <family val="1"/>
        <charset val="238"/>
      </rPr>
      <t>hlavnej</t>
    </r>
    <r>
      <rPr>
        <b/>
        <sz val="12"/>
        <rFont val="Times New Roman"/>
        <family val="1"/>
        <charset val="238"/>
      </rPr>
      <t xml:space="preserve"> činnosti a osobitne prehľad o nákladoch v </t>
    </r>
    <r>
      <rPr>
        <b/>
        <u/>
        <sz val="12"/>
        <rFont val="Times New Roman"/>
        <family val="1"/>
        <charset val="238"/>
      </rPr>
      <t>podnikateľske</t>
    </r>
    <r>
      <rPr>
        <b/>
        <sz val="12"/>
        <rFont val="Times New Roman"/>
        <family val="1"/>
        <charset val="238"/>
      </rPr>
      <t xml:space="preserve">j  činnosti. </t>
    </r>
  </si>
  <si>
    <t>Údaje vychádzajú z platného analytického členenia účtov  na rok 2017.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 .</t>
  </si>
  <si>
    <r>
      <t>Príspevok na jedno jedlo zo štátneho rozpočtu bol po celý rok  2017</t>
    </r>
    <r>
      <rPr>
        <b/>
        <sz val="12"/>
        <color indexed="8"/>
        <rFont val="Times New Roman"/>
        <family val="1"/>
        <charset val="238"/>
      </rPr>
      <t xml:space="preserve"> vo výške  1 euro. </t>
    </r>
  </si>
  <si>
    <r>
      <t>Uvedie sa objem prijatej kapitálovej dotácie z rozpočtu kapitoly MŠVVaŠ SR a z iných rozpočtových kapitol v roku 2017</t>
    </r>
    <r>
      <rPr>
        <sz val="12"/>
        <color indexed="10"/>
        <rFont val="Times New Roman"/>
        <family val="1"/>
        <charset val="238"/>
      </rPr>
      <t xml:space="preserve"> </t>
    </r>
    <r>
      <rPr>
        <sz val="12"/>
        <color indexed="8"/>
        <rFont val="Times New Roman"/>
        <family val="1"/>
        <charset val="238"/>
      </rPr>
      <t>zo zdroja 111 (kapitálová dotácia, ktorá bola verejnej vysokej škole poukázaná na účet (cash) v sledovanom období,  účet 346002 - strana DAL)</t>
    </r>
  </si>
  <si>
    <r>
      <t>Uvedie sa zostatok kapitálovej dotácie na obstaranie a technické zhodnotenie dlhodobého majetku (nevyčerpané finančné  prostriedky k 31. 12. 2016</t>
    </r>
    <r>
      <rPr>
        <sz val="12"/>
        <color indexed="10"/>
        <rFont val="Times New Roman"/>
        <family val="1"/>
        <charset val="238"/>
      </rPr>
      <t xml:space="preserve"> </t>
    </r>
    <r>
      <rPr>
        <sz val="12"/>
        <color indexed="8"/>
        <rFont val="Times New Roman"/>
        <family val="1"/>
        <charset val="238"/>
      </rPr>
      <t>(stĺpec SA v R11), resp. k 31. 12. 2017 (stĺpec SB v R11) na zdrojoch 131x, 13S1, 13S2, 13T1,13T2.....(zostatky zo ŠR aj zo ŠF)</t>
    </r>
  </si>
  <si>
    <t>Tabuľka č. 12 poskytuje informácie o štruktúre a objeme výdavkov, ktoré verejná vysoká škola  použila na obstaranie a technické zhodnotenie dlhodobého majetku v roku 2017.</t>
  </si>
  <si>
    <r>
      <t>Výdavky na obstaranie majetku kryté v priebehu roku 2017</t>
    </r>
    <r>
      <rPr>
        <sz val="12"/>
        <color indexed="10"/>
        <rFont val="Times New Roman"/>
        <family val="1"/>
        <charset val="238"/>
      </rPr>
      <t xml:space="preserve"> </t>
    </r>
    <r>
      <rPr>
        <sz val="12"/>
        <rFont val="Times New Roman"/>
        <family val="1"/>
        <charset val="238"/>
      </rPr>
      <t xml:space="preserve">z úveru. Pri čerpaní týchto prostriedkov uviesť v komentári aj rok získania úveru. </t>
    </r>
  </si>
  <si>
    <t>Tabuľka č. 13 poskytuje informácie o stave a vývoji finančných fondov verejnej vysokej školy v rokoch 2016 a 2017.</t>
  </si>
  <si>
    <r>
      <t>Uvedú sa sumárne stavy ostatných  fondov, ktoré vysoká škola vytvorila za roky 2016</t>
    </r>
    <r>
      <rPr>
        <sz val="12"/>
        <color indexed="10"/>
        <rFont val="Times New Roman"/>
        <family val="1"/>
        <charset val="238"/>
      </rPr>
      <t xml:space="preserve"> </t>
    </r>
    <r>
      <rPr>
        <sz val="12"/>
        <rFont val="Times New Roman"/>
        <family val="1"/>
        <charset val="238"/>
      </rPr>
      <t>a 2017 v zmysle §16a ods. 1 zákona č. 131/2002 Z. z. o vysokých školách v znení neskorších predpisov.</t>
    </r>
  </si>
  <si>
    <t>Tabuľka č. 16 poskytuje informácie o objeme a štruktúre finančných prostriedkov na bankových účtoch verejnej vysokej školy  k 31. 12. 2017 v členení podľa jednotlivých skupín účtov. Celkový objem finančných prostriedkov za všetky účty v Štátnej pokladnici musí byť v súlade s údajmi, ktoré vykazuje Štátna pokladnica za každého klienta ŠP osobitne. V stĺpci C vysoká škola uvedie osobitne, okrem prípadných poznámok, aj čísla všetkých účtov (s názvami) zahrnutých v príslušnom riadku vrátane kódu banky.</t>
  </si>
  <si>
    <r>
      <t>Ak má VVŠ finančné prostriedky zaúčtované na účte 261 - peniaze na ceste, z dôvodu kontroly stavu na bankových účtoch k 31. 12. 2017</t>
    </r>
    <r>
      <rPr>
        <sz val="12"/>
        <color rgb="FFFF0000"/>
        <rFont val="Times New Roman"/>
        <family val="1"/>
        <charset val="238"/>
      </rPr>
      <t xml:space="preserve"> </t>
    </r>
    <r>
      <rPr>
        <sz val="12"/>
        <rFont val="Times New Roman"/>
        <family val="1"/>
        <charset val="238"/>
      </rPr>
      <t xml:space="preserve">na údaje zo súvahy, uvedie ich v tomto riadku. </t>
    </r>
  </si>
  <si>
    <r>
      <t>Tabuľka č. 17 obsahuje informácie o celkovom objeme príjmov z dotácií, poskytnutých verejnej vysokej škole v roku 2017</t>
    </r>
    <r>
      <rPr>
        <b/>
        <sz val="12"/>
        <color indexed="10"/>
        <rFont val="Times New Roman"/>
        <family val="1"/>
        <charset val="238"/>
      </rPr>
      <t xml:space="preserve"> </t>
    </r>
    <r>
      <rPr>
        <b/>
        <sz val="12"/>
        <rFont val="Times New Roman"/>
        <family val="1"/>
        <charset val="238"/>
      </rPr>
      <t xml:space="preserve">z prostriedkov EÚ (štrukturálnych fondov), vrátane spolufinancovania zo štátneho rozpočtu. Osobitne sa sledujú dotácie, poskytnuté z MŠVVaŠ SR a osobitne dotácie z iných kapitol štátneho rozpočtu. </t>
    </r>
  </si>
  <si>
    <t xml:space="preserve">Ak VVŠ obdržala finančné prostriedky aj z inej kapitoly štátneho rozpočtu, uvádzajú sa osobitne. Tieto dotácie sa evidujú na zdrojoch podľa platnej rozpočtovej klasifikácie na rok 2017 a nie sú súčasťou dotácií, vykazovaných v T2_R1.  </t>
  </si>
  <si>
    <r>
      <t xml:space="preserve">Tabuľka č. 18 obsahuje informácie o celkovom objeme príjmov z dotácií poskytnutých verejnej vysokej škole z kapitoly MŠVVaŠ SR  </t>
    </r>
    <r>
      <rPr>
        <sz val="12"/>
        <rFont val="Times New Roman"/>
        <family val="1"/>
        <charset val="238"/>
      </rPr>
      <t xml:space="preserve">mimo programu 077, t. j. mimo </t>
    </r>
    <r>
      <rPr>
        <b/>
        <sz val="12"/>
        <rFont val="Times New Roman"/>
        <family val="1"/>
        <charset val="238"/>
      </rPr>
      <t xml:space="preserve"> </t>
    </r>
    <r>
      <rPr>
        <sz val="12"/>
        <rFont val="Times New Roman"/>
        <family val="1"/>
        <charset val="238"/>
      </rPr>
      <t>Zmluvy o poskytnutí dotácie zo štátneho rozpočtu prostredníctvom rozpočtu MŠVVaŠ SR na rok 2017  a mimo príjmov z prostriedkov EÚ a to</t>
    </r>
    <r>
      <rPr>
        <b/>
        <sz val="12"/>
        <rFont val="Times New Roman"/>
        <family val="1"/>
        <charset val="238"/>
      </rPr>
      <t>:</t>
    </r>
    <r>
      <rPr>
        <sz val="12"/>
        <rFont val="Times New Roman"/>
        <family val="1"/>
        <charset val="238"/>
      </rPr>
      <t xml:space="preserve">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MŠVVaŠ SR, resp. APVV a  mimo  príjmov z prostriedkov EÚ v roku 2017. </t>
    </r>
  </si>
  <si>
    <t>Tabuľka č.19 poskytuje informácie o objeme a štruktúre štipendií  vyplácaných verejnou vysokou školou z vlastných zdrojov podľa § 97 zákona. Neobsahuje (2017) údaje o "normálnych" štipendiách vyplatených doktorandom (t.j. podľa §54, ods.18 zákona)</t>
  </si>
  <si>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2017</t>
    </r>
    <r>
      <rPr>
        <b/>
        <sz val="14"/>
        <color rgb="FFFF0000"/>
        <rFont val="Times New Roman"/>
        <family val="1"/>
        <charset val="238"/>
      </rPr>
      <t xml:space="preserve">  </t>
    </r>
    <r>
      <rPr>
        <b/>
        <sz val="14"/>
        <rFont val="Times New Roman"/>
        <family val="1"/>
      </rPr>
      <t xml:space="preserve">na programe 077 </t>
    </r>
  </si>
  <si>
    <r>
      <t>Tabuľka č. 2: Príjmy verejnej vysokej školy v roku 2017</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</si>
  <si>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3: Výnosy verejnej vysokej školy v rokoch 2016 a 2017</t>
  </si>
  <si>
    <t>Rozdiel 2017-2016</t>
  </si>
  <si>
    <r>
      <t>Tabuľka č. 4: Výnosy verejnej vysokej školy zo školného a z poplatkov spojených so štúdiom  
v rokoch 2016</t>
    </r>
    <r>
      <rPr>
        <b/>
        <sz val="14"/>
        <color rgb="FFFF0000"/>
        <rFont val="Times New Roman"/>
        <family val="1"/>
        <charset val="238"/>
      </rPr>
      <t xml:space="preserve"> </t>
    </r>
    <r>
      <rPr>
        <b/>
        <sz val="14"/>
        <rFont val="Times New Roman"/>
        <family val="1"/>
        <charset val="238"/>
      </rPr>
      <t>a 2017</t>
    </r>
    <r>
      <rPr>
        <b/>
        <sz val="14"/>
        <color rgb="FFFF0000"/>
        <rFont val="Times New Roman"/>
        <family val="1"/>
        <charset val="238"/>
      </rPr>
      <t xml:space="preserve"> </t>
    </r>
  </si>
  <si>
    <t>Tabuľka č. 5: Náklady verejnej vysokej školy v rokoch 2016 a 2017</t>
  </si>
  <si>
    <t>Tabuľka č. 6: Zamestnanci a náklady na mzdy verejnej vysokej školy v roku 2017</t>
  </si>
  <si>
    <t>Priemerný evidenčný prepočítaný počet zamestnancov za rok 2017</t>
  </si>
  <si>
    <t xml:space="preserve">Tabuľka č. 7: Náklady verejnej vysokej školy na štipendiá interných doktorandov v roku 2017 </t>
  </si>
  <si>
    <t>Tabuľka č. 8: Údaje o systéme sociálnej podpory - časť  sociálne štipendiá  (§ 96 zákona) 
za roky 2016 a 2017</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</si>
  <si>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2016 a 2017</t>
    </r>
  </si>
  <si>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2016 a 2017 </t>
    </r>
  </si>
  <si>
    <t>Tabuľka č. 11: Zdroje verejnej vysokej školy na obstaranie a technické zhodnotenie dlhodobého  majetku v rokoch 2016 a 2017</t>
  </si>
  <si>
    <t>Tabuľka č. 12: Výdavky verejnej vysokej školy na obstaranie a technické zhodnotenie dlhodobého majetku v roku 2017</t>
  </si>
  <si>
    <t>Čerpanie kapitálovej dotácie v roku 2017
zo štátneho rozpočtu</t>
  </si>
  <si>
    <r>
      <t xml:space="preserve">Čerpanie kapitálovej dotácie v roku 2017
</t>
    </r>
    <r>
      <rPr>
        <b/>
        <sz val="11"/>
        <color indexed="8"/>
        <rFont val="Times New Roman"/>
        <family val="1"/>
      </rPr>
      <t>z prostriedkov EÚ (štrukturálnych fondov)</t>
    </r>
  </si>
  <si>
    <t xml:space="preserve">Čerpanie bežnej dotácie v roku 2017 prostredníctvom fondu reprodukcie </t>
  </si>
  <si>
    <t>Tabuľka č. 13: Stav a vývoj finančných fondov verejnej vysokej školy v rokoch 2016 a 2017</t>
  </si>
  <si>
    <t>Tabuľka č. 16: Štruktúra a stav finančných prostriedkov na bankových účtoch verejnej vysokej školy
   k 31. decembru 2017</t>
  </si>
  <si>
    <t>Stav účtu k 31.12.2017</t>
  </si>
  <si>
    <t>Tabuľka č. 17: Príjmy verejnej vysokej školy z prostriedkov EÚ a z prostriedkov na ich spolufinancovanie 
zo štátneho rozpočtu z kapitoly MŠVVaŠ SR a z iných kapitol štátneho rozpočtu v roku 2017</t>
  </si>
  <si>
    <r>
      <t>Tabuľka č. 18: Príjmy z dotácií verejnej vysokej škole zo štátneho rozpočtu z kapitoly MŠVVaŠ SR 
poskytnuté mimo programu 077 a mimo príjmov z prostriedkov EÚ (zo štrukturálnych fondov) v roku 2017</t>
    </r>
    <r>
      <rPr>
        <sz val="14"/>
        <color rgb="FFFF0000"/>
        <rFont val="Times New Roman"/>
        <family val="1"/>
        <charset val="238"/>
      </rPr>
      <t xml:space="preserve"> </t>
    </r>
    <r>
      <rPr>
        <sz val="14"/>
        <rFont val="Times New Roman"/>
        <family val="1"/>
      </rPr>
      <t xml:space="preserve">
</t>
    </r>
  </si>
  <si>
    <t xml:space="preserve">Tabuľka č. 19: Štipendiá z vlastných zdrojov podľa § 97 zákona v rokoch 2016 a 2017 </t>
  </si>
  <si>
    <r>
      <t xml:space="preserve">  - poskytované mesačne </t>
    </r>
    <r>
      <rPr>
        <vertAlign val="superscript"/>
        <sz val="12"/>
        <rFont val="Times New Roman"/>
        <family val="1"/>
      </rPr>
      <t>1)</t>
    </r>
  </si>
  <si>
    <t xml:space="preserve">Tabuľka č. 20: Motivačné štipendiá  v rokoch 2016 a 2017 (v zmysle § 96a zákona )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</si>
  <si>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2016 a 2017</t>
    </r>
    <r>
      <rPr>
        <b/>
        <sz val="14"/>
        <color rgb="FFFF0000"/>
        <rFont val="Times New Roman"/>
        <family val="1"/>
        <charset val="238"/>
      </rPr>
      <t xml:space="preserve"> </t>
    </r>
  </si>
  <si>
    <t>Stav k 31. 12. 2017</t>
  </si>
  <si>
    <t xml:space="preserve">Tabuľka č. 22: Výnosy verejnej vysokej školy v roku 2017 v oblasti sociálnej podpory študentov </t>
  </si>
  <si>
    <t>Výnosy
v hlavnej činnosti
2016</t>
  </si>
  <si>
    <r>
      <t>Výnosy
hlavnej činnosti
2017</t>
    </r>
    <r>
      <rPr>
        <sz val="12"/>
        <color indexed="10"/>
        <rFont val="Times New Roman"/>
        <family val="1"/>
        <charset val="238"/>
      </rPr>
      <t xml:space="preserve"> </t>
    </r>
  </si>
  <si>
    <t xml:space="preserve">Tabuľka č .23:  Náklady verejnej vysokej školy  v roku 2017 v oblasti sociálnej podpory študentov </t>
  </si>
  <si>
    <t>Náklady
hlavnej činnosti
2017</t>
  </si>
  <si>
    <t>Súvzťažnosti tabuliek výročnej správy o hospodárení verejných vysokých škôl za rok 2017</t>
  </si>
  <si>
    <t>Súvzťažnosti tabuliek výročnej správy o hospodárení verejnej vysokej školy za rok 2017</t>
  </si>
  <si>
    <t>T1 = dotačná zmluva na 2017</t>
  </si>
  <si>
    <t>Bežná a kapitálová dotácia je kontrolovaná na Zmluvu o poskytnutí  dotácií  zo štátneho rozpočtu prostredníctvom kapitoly MŠVVaŠ (ďalej len "dotačná zmluva") a jej dodatkov na rok 2017 na  programe  077.</t>
  </si>
  <si>
    <r>
      <t xml:space="preserve">Výnosy sú kontrolované na údaje z výkazníctva - výkaz ziskov a strát, časť </t>
    </r>
    <r>
      <rPr>
        <b/>
        <sz val="12"/>
        <rFont val="Times New Roman"/>
        <family val="1"/>
        <charset val="238"/>
      </rPr>
      <t>výnosy</t>
    </r>
    <r>
      <rPr>
        <sz val="12"/>
        <rFont val="Times New Roman"/>
        <family val="1"/>
        <charset val="238"/>
      </rPr>
      <t>. 
Údaje v T3 z roku 2016</t>
    </r>
    <r>
      <rPr>
        <sz val="12"/>
        <color indexed="10"/>
        <rFont val="Times New Roman"/>
        <family val="1"/>
        <charset val="238"/>
      </rPr>
      <t xml:space="preserve"> </t>
    </r>
    <r>
      <rPr>
        <sz val="12"/>
        <rFont val="Times New Roman"/>
        <family val="1"/>
        <charset val="238"/>
      </rPr>
      <t xml:space="preserve"> a údaje z roku 2017 sa uvádzajú v eurách s presnosťou na dve desatinné miestá ( </t>
    </r>
    <r>
      <rPr>
        <i/>
        <sz val="12"/>
        <rFont val="Times New Roman"/>
        <family val="1"/>
        <charset val="238"/>
      </rPr>
      <t>pričom zobrazenie tabuliek je nastavené na Eur)</t>
    </r>
    <r>
      <rPr>
        <sz val="12"/>
        <rFont val="Times New Roman"/>
        <family val="1"/>
        <charset val="238"/>
      </rPr>
      <t xml:space="preserve">. 
Výnosy zo školného, resp. z poplatkov  spojených so štúdiom za hlavnú činnosť v T3_R20, </t>
    </r>
    <r>
      <rPr>
        <sz val="12"/>
        <color rgb="FF0000FF"/>
        <rFont val="Times New Roman"/>
        <family val="1"/>
        <charset val="238"/>
      </rPr>
      <t>R25</t>
    </r>
    <r>
      <rPr>
        <sz val="12"/>
        <rFont val="Times New Roman"/>
        <family val="1"/>
        <charset val="238"/>
      </rPr>
      <t xml:space="preserve"> sa taktiež kontrolujú na T4_R1_SB a T4_R</t>
    </r>
    <r>
      <rPr>
        <sz val="12"/>
        <color indexed="10"/>
        <rFont val="Times New Roman"/>
        <family val="1"/>
        <charset val="238"/>
      </rPr>
      <t>7</t>
    </r>
    <r>
      <rPr>
        <sz val="12"/>
        <rFont val="Times New Roman"/>
        <family val="1"/>
        <charset val="238"/>
      </rPr>
      <t>_SB.</t>
    </r>
  </si>
  <si>
    <t>T3_R20_SA (SC) = T4_R1_SA (SB),
T3_R25_SA (SC) = T4_R7_SA (SB)</t>
  </si>
  <si>
    <t>T5_R56_SC+SD &gt;=&lt; T6_R18_SH
T5_R77_(SC+SD) = T7_R1_SE
T5_R81_SC = T19_R1_SC</t>
  </si>
  <si>
    <r>
      <t>T6_R1..R6, R7, R9, R13, R14, R16, R17 = Škol 2-04 za 2016</t>
    </r>
    <r>
      <rPr>
        <sz val="12"/>
        <color indexed="10"/>
        <rFont val="Times New Roman"/>
        <family val="1"/>
        <charset val="238"/>
      </rPr>
      <t xml:space="preserve">, </t>
    </r>
    <r>
      <rPr>
        <sz val="12"/>
        <rFont val="Times New Roman"/>
        <family val="1"/>
        <charset val="238"/>
      </rPr>
      <t xml:space="preserve">
T6_R15a.. = dotačná zmluva na 2017, špecifiká</t>
    </r>
  </si>
  <si>
    <r>
      <t>Údaje v riadkoch R1:R6, R7, R9, R13, R14, R16, R17  sú kontrolované s údajmi v štatistickom výkaze Škol (MŠ SR) 2-04 za rok 2017</t>
    </r>
    <r>
      <rPr>
        <sz val="12"/>
        <color indexed="10"/>
        <rFont val="Times New Roman"/>
        <family val="1"/>
        <charset val="238"/>
      </rPr>
      <t>.</t>
    </r>
    <r>
      <rPr>
        <sz val="12"/>
        <rFont val="Times New Roman"/>
        <family val="1"/>
        <charset val="238"/>
      </rPr>
      <t xml:space="preserve"> 
Údaje v riadkoch 15a ... (špecifiká) sú kontrolované na rozpis dotácie v roku 2016.</t>
    </r>
    <r>
      <rPr>
        <b/>
        <sz val="12"/>
        <color indexed="12"/>
        <rFont val="Times New Roman"/>
        <family val="1"/>
        <charset val="238"/>
      </rPr>
      <t xml:space="preserve"> </t>
    </r>
    <r>
      <rPr>
        <u/>
        <sz val="12"/>
        <rFont val="Times New Roman"/>
        <family val="1"/>
        <charset val="238"/>
      </rPr>
      <t>Rozdiel medzi údajom v T6_R18_SH a údajmi v T5_R56_SC+SD (Mzdy) je potrebné vyčísliť a s komentárom uviesť v poznámke pod tabuľkou T6.</t>
    </r>
  </si>
  <si>
    <t>T8_R5_SA (SC) = dotačná zmluva na rok 2016 (2017), prvok 077 15 01 - účelové prostriedky na sociálne štipendiá</t>
  </si>
  <si>
    <t>Údaje  sú kontrolované na  dotačné zmluvy a na účelovú dotáciu na rok 2016, 2017. Za rok 2016 na T1_R12_SA.
Údaje v T8_R1_SC by sa mali rovnať údajom z CRŠ kód 1.</t>
  </si>
  <si>
    <r>
      <rPr>
        <sz val="12"/>
        <color rgb="FFFF0000"/>
        <rFont val="Times New Roman"/>
        <family val="1"/>
        <charset val="238"/>
      </rPr>
      <t>T8_R5_SC= T1_R12_SA</t>
    </r>
    <r>
      <rPr>
        <sz val="12"/>
        <rFont val="Times New Roman"/>
        <family val="1"/>
        <charset val="238"/>
      </rPr>
      <t xml:space="preserve">
T8_R4_SA = zostatok k 31.12.2016
T8_R6_SA = T8_R4_SC 
T8_R1_SA (SC)  ≤ T13_R11_SE (SF)</t>
    </r>
  </si>
  <si>
    <r>
      <t>Údaj v T8_R4_SA predstavuje zostatok nevyčerpanej dotácie z predchádzajúceho roka, t. j. k 31. 12. 2016</t>
    </r>
    <r>
      <rPr>
        <sz val="12"/>
        <color indexed="10"/>
        <rFont val="Times New Roman"/>
        <family val="1"/>
        <charset val="238"/>
      </rPr>
      <t xml:space="preserve"> </t>
    </r>
    <r>
      <rPr>
        <sz val="12"/>
        <rFont val="Times New Roman"/>
        <family val="1"/>
        <charset val="238"/>
      </rPr>
      <t>.  
Údaj v T8_R6_SA (SC) predstavuje zostatok nevyčerpanej dotácie k 31. 12. príslušného roka (2016</t>
    </r>
    <r>
      <rPr>
        <sz val="12"/>
        <color indexed="10"/>
        <rFont val="Times New Roman"/>
        <family val="1"/>
        <charset val="238"/>
      </rPr>
      <t>,</t>
    </r>
    <r>
      <rPr>
        <sz val="12"/>
        <rFont val="Times New Roman"/>
        <family val="1"/>
        <charset val="238"/>
      </rPr>
      <t xml:space="preserve"> resp. 2017) a ich hodnoty sa vypočítajú z ostatných uvedených údajov. Zostatok nevyčerpanej dotácie k 31. 12. 2016 je totožný  s údajmi vykazovanými v tabuľke T8 výročnej správy za rok 2016.</t>
    </r>
  </si>
  <si>
    <t>T9_R1 = štatistické výkazy MŠVVaŠ SR 2016 (2017)</t>
  </si>
  <si>
    <r>
      <t xml:space="preserve">Údaje o </t>
    </r>
    <r>
      <rPr>
        <b/>
        <sz val="12"/>
        <rFont val="Times New Roman"/>
        <family val="1"/>
        <charset val="238"/>
      </rPr>
      <t>projektovanej lôžkovej kapacite</t>
    </r>
    <r>
      <rPr>
        <sz val="12"/>
        <rFont val="Times New Roman"/>
        <family val="1"/>
        <charset val="238"/>
      </rPr>
      <t xml:space="preserve"> v T9_R1 sa kontrolujú na štatistické výkazy MŠVVaŠ SR  (posielané na CVTI SR) 2016, 2017.</t>
    </r>
  </si>
  <si>
    <t xml:space="preserve">T9_R6_SA (SB) = dotačná zmluva 2016 (2017) - účelové prostriedky na študentské domovy (vrátane dotácie na valorizáciu miezd ŠJ) </t>
  </si>
  <si>
    <t>T10_R7_SA (SB) = dotačná zmluva 2016 (2017)_účelová dotácia na študentské jedálne</t>
  </si>
  <si>
    <t>Údaje v R7_SA (SB) sú kontrolované na  dotačné zmluvy a na účelovú dotáciu na rok 2016, 2017.</t>
  </si>
  <si>
    <t>T10_R12 = štatistické výkazy MŠVVaŠ SR 2016 (2017)</t>
  </si>
  <si>
    <r>
      <t xml:space="preserve">Údaje v T11_R2 - tvorba fondu reprodukcie za roky 2016 a 2017 sa musia rovnať údajom v T13_R2_SC (SD). 
</t>
    </r>
    <r>
      <rPr>
        <strike/>
        <sz val="12"/>
        <rFont val="Times New Roman"/>
        <family val="1"/>
        <charset val="238"/>
      </rPr>
      <t/>
    </r>
  </si>
  <si>
    <r>
      <t xml:space="preserve">T12_R15_SG = výkazníctvo </t>
    </r>
    <r>
      <rPr>
        <sz val="12"/>
        <rFont val="Times New Roman"/>
        <family val="1"/>
        <charset val="238"/>
      </rPr>
      <t xml:space="preserve">2017, </t>
    </r>
    <r>
      <rPr>
        <sz val="12"/>
        <color indexed="8"/>
        <rFont val="Times New Roman"/>
        <family val="1"/>
        <charset val="238"/>
      </rPr>
      <t>kategória 700, všetky zdroje</t>
    </r>
  </si>
  <si>
    <r>
      <t xml:space="preserve">Údaje v R15, SG - celkové výdavky na obstaranie a technické zhodnotenie majetku sa musia rovnať hodnotám, vykazovaným vo výkaze "Príjmy a výdavky" v kategórii 700 za všetky zdroje (štátny rozpočet, vlastné zdroje, prostriedky EÚ, PČ, finančný mechanizmus EHP a Nórsky finančný mechanizmus...) </t>
    </r>
    <r>
      <rPr>
        <b/>
        <sz val="12"/>
        <color theme="1"/>
        <rFont val="Times New Roman"/>
        <family val="1"/>
        <charset val="238"/>
      </rPr>
      <t xml:space="preserve"> spolu</t>
    </r>
    <r>
      <rPr>
        <sz val="12"/>
        <color theme="1"/>
        <rFont val="Times New Roman"/>
        <family val="1"/>
        <charset val="238"/>
      </rPr>
      <t xml:space="preserve">. Ak tieto udaje nie sú v súlade, je potrebné v poznámke vysvetliť dôvod. </t>
    </r>
  </si>
  <si>
    <t>T13_R2_SC (SD) = T11_R2_SA (SB) 
T13_R8_SF ≥ T8_R5_SC + T20_R2_(SC + SD)
T13_R13_SD = T16_R13_SB
T13_R13_SF = T16_R10_SB</t>
  </si>
  <si>
    <r>
      <t>T13_R1_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1. 1.)
T13_R12_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31. 12.)
T13_R1_SL = T13_R12_SK</t>
    </r>
  </si>
  <si>
    <r>
      <t>Stavy fondov k 1.1. a k 31.12.2017</t>
    </r>
    <r>
      <rPr>
        <sz val="12"/>
        <color indexed="10"/>
        <rFont val="Times New Roman"/>
        <family val="1"/>
        <charset val="238"/>
      </rPr>
      <t xml:space="preserve"> </t>
    </r>
    <r>
      <rPr>
        <sz val="12"/>
        <rFont val="Times New Roman"/>
        <family val="1"/>
        <charset val="238"/>
      </rPr>
      <t xml:space="preserve">za </t>
    </r>
    <r>
      <rPr>
        <b/>
        <sz val="12"/>
        <rFont val="Times New Roman"/>
        <family val="1"/>
        <charset val="238"/>
      </rPr>
      <t>všetky fondy spolu</t>
    </r>
    <r>
      <rPr>
        <sz val="12"/>
        <rFont val="Times New Roman"/>
        <family val="1"/>
        <charset val="238"/>
      </rPr>
      <t xml:space="preserve"> sa kontrolujú na výkazníctvo, súvaha - časť Pasíva, riadky 064 + 065 + 069 +</t>
    </r>
    <r>
      <rPr>
        <sz val="12"/>
        <color theme="1"/>
        <rFont val="Times New Roman"/>
        <family val="1"/>
        <charset val="238"/>
      </rPr>
      <t xml:space="preserve"> 070 +</t>
    </r>
    <r>
      <rPr>
        <sz val="12"/>
        <color indexed="10"/>
        <rFont val="Times New Roman"/>
        <family val="1"/>
        <charset val="238"/>
      </rPr>
      <t xml:space="preserve"> </t>
    </r>
    <r>
      <rPr>
        <sz val="12"/>
        <rFont val="Times New Roman"/>
        <family val="1"/>
        <charset val="238"/>
      </rPr>
      <t>071 "netto" 
Stavy fondov k 1.1.sa rovnajú stavom fondov k 31.12. predchádzajúceho roka.</t>
    </r>
  </si>
  <si>
    <t>Tvorba fondu reprodukcie z odpisov v roku 2017 sa rovná odpisom ostatného DN a HM za rok 2016 (T5_R86_SC+SD)</t>
  </si>
  <si>
    <r>
      <t>T13_R5_SC=T5_R90_(SA+S</t>
    </r>
    <r>
      <rPr>
        <b/>
        <sz val="12"/>
        <color theme="1"/>
        <rFont val="Times New Roman"/>
        <family val="1"/>
        <charset val="238"/>
      </rPr>
      <t>B</t>
    </r>
    <r>
      <rPr>
        <sz val="12"/>
        <color theme="1"/>
        <rFont val="Times New Roman"/>
        <family val="1"/>
        <charset val="238"/>
      </rPr>
      <t>)
T13_R5_SD=T5_R90_(SC+SD)</t>
    </r>
  </si>
  <si>
    <t>Náklady sú kontrolované na údaje z výkazníctva - tvorba fondu z predaja a likvidácie majetku</t>
  </si>
  <si>
    <r>
      <t>Globálna hodnota na bankových účtoch z R18 sa kontroluje na Súvahu, časť Aktíva, r. 053.
Ak nie je údaj v R2 (dotačný účet) k 31. 12. 2017</t>
    </r>
    <r>
      <rPr>
        <sz val="12"/>
        <color indexed="10"/>
        <rFont val="Times New Roman"/>
        <family val="1"/>
        <charset val="238"/>
      </rPr>
      <t xml:space="preserve"> </t>
    </r>
    <r>
      <rPr>
        <b/>
        <u/>
        <sz val="12"/>
        <rFont val="Times New Roman"/>
        <family val="1"/>
        <charset val="238"/>
      </rPr>
      <t>vynulovaný,  je potrebné doplniť vysvetlenie v stĺpci C.</t>
    </r>
  </si>
  <si>
    <t xml:space="preserve">Údaje v T17 sú kontrolované na hodnoty z výkazníctva, finančné prostriedky z EÚ (vrátane spolufinancovania zo štátneho rozpočtu), zabezpečované prostredníctvom MŠVVaŠ SR v roku 2017. </t>
  </si>
  <si>
    <t>Údaje v T18_R1 sú kontrolované na  rozpis bežnej a kapitálovej dotácie na programe 06K v roku 2017 poskytnuté vysokým školám mimo "dotačnej zmluvy" prostredníctvom  APVV resp. sekcie vedy a techniky.
Údaje v T18_R7 a R8 sú kontrolované na rozpis bežnej dotácie na podrograme 05T 08 a prvku 021 02 03 v roku 2017, poskytnuté vysokým školám mimo "dotačnej zmluvy" prostredníctvom sekcie medzinárodnej spolupráce.</t>
  </si>
  <si>
    <t xml:space="preserve">T20_R2 = dotačná zmluva 2016 (2017)_účelová dotácia na motivačné štipendiá
</t>
  </si>
  <si>
    <t xml:space="preserve">T21_R1_SF  = výkazníctvo 2016 súvaha, časť pasíva, riadok 103, predchádzajúce účtovné obdobie
T21_R1_SL = výkazníctvo 2017, súvaha, časť pasíva, riadok 103, bežné účtovné obdobie </t>
  </si>
  <si>
    <t xml:space="preserve">Celková hodnota účtu 384 za rok 2016 a 2017, uvedená v T21_SF a SL je kontrolovaná na výkaz Súvaha, časť Pasíva,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(2016), resp. SI (2017). 
Údaje za rok 2016 musia byť totožné s údajmi, ktoré VVŠ predložili k výsledkom hospodárenia VVŠ za rok 2016. </t>
  </si>
  <si>
    <r>
      <t>V stĺpci S</t>
    </r>
    <r>
      <rPr>
        <sz val="12"/>
        <color indexed="8"/>
        <rFont val="Times New Roman"/>
        <family val="1"/>
        <charset val="238"/>
      </rPr>
      <t>G</t>
    </r>
    <r>
      <rPr>
        <sz val="12"/>
        <rFont val="Times New Roman"/>
        <family val="1"/>
        <charset val="238"/>
      </rPr>
      <t xml:space="preserve"> sa zvyšok prijatej kapitálovej dotácie, používanej na kompenzáciu odpisov za rok 2017  rovná súčtu zvyšku prijatej kapitálovej dotácie na kompenzáciu odpisov z roku 2016 (stĺpec SA) a výšky kapitálovej dotácie (2017) z </t>
    </r>
    <r>
      <rPr>
        <sz val="12"/>
        <color indexed="8"/>
        <rFont val="Times New Roman"/>
        <family val="1"/>
        <charset val="238"/>
      </rPr>
      <t xml:space="preserve">T11_R10_SB, zníženému o odpisy, vykazované v T5_R85_SC. </t>
    </r>
  </si>
  <si>
    <r>
      <t>V stĺpci SH</t>
    </r>
    <r>
      <rPr>
        <sz val="12"/>
        <color indexed="10"/>
        <rFont val="Times New Roman"/>
        <family val="1"/>
        <charset val="238"/>
      </rPr>
      <t xml:space="preserve"> </t>
    </r>
    <r>
      <rPr>
        <sz val="12"/>
        <rFont val="Times New Roman"/>
        <family val="1"/>
        <charset val="238"/>
      </rPr>
      <t>sa zvyšok prijatej kapitálovej dotácie, používanej na kompenzáciu odpisov za rok 2017  rovná súčtu zvyšku prijatej kapitálovej dotácie na kompenzáciu odpisov z roku 2016</t>
    </r>
    <r>
      <rPr>
        <sz val="12"/>
        <color indexed="10"/>
        <rFont val="Times New Roman"/>
        <family val="1"/>
        <charset val="238"/>
      </rPr>
      <t xml:space="preserve"> </t>
    </r>
    <r>
      <rPr>
        <sz val="12"/>
        <rFont val="Times New Roman"/>
        <family val="1"/>
        <charset val="238"/>
      </rPr>
      <t xml:space="preserve">(stĺpec SB) a výšky kapitálovej dotácie (2017) z </t>
    </r>
    <r>
      <rPr>
        <sz val="12"/>
        <color indexed="8"/>
        <rFont val="Times New Roman"/>
        <family val="1"/>
        <charset val="238"/>
      </rPr>
      <t xml:space="preserve">T11_R10a_SB, zníženému o odpisy, vykazované v T5_R86a_SC. </t>
    </r>
  </si>
  <si>
    <t xml:space="preserve">príjmy verejnej vysokej školy  v roku 2017 majúce charakter dotácie </t>
  </si>
  <si>
    <r>
      <t>výnosy verejnej vysokej školy v roku 2017</t>
    </r>
    <r>
      <rPr>
        <sz val="12"/>
        <color rgb="FFFF0000"/>
        <rFont val="Times New Roman"/>
        <family val="1"/>
        <charset val="238"/>
      </rPr>
      <t xml:space="preserve"> </t>
    </r>
    <r>
      <rPr>
        <sz val="12"/>
        <rFont val="Times New Roman"/>
        <family val="1"/>
        <charset val="238"/>
      </rPr>
      <t>v oblasti sociálnej podpory študentov</t>
    </r>
  </si>
  <si>
    <r>
      <t>náklady verejnej vysokej školy  v roku 2017</t>
    </r>
    <r>
      <rPr>
        <sz val="12"/>
        <color rgb="FFFF0000"/>
        <rFont val="Times New Roman"/>
        <family val="1"/>
        <charset val="238"/>
      </rPr>
      <t xml:space="preserve"> </t>
    </r>
    <r>
      <rPr>
        <sz val="12"/>
        <rFont val="Times New Roman"/>
        <family val="1"/>
        <charset val="238"/>
      </rPr>
      <t>v oblasti sociálnej podpory študentov</t>
    </r>
  </si>
  <si>
    <r>
      <t>Rozdiel 2017-2016</t>
    </r>
    <r>
      <rPr>
        <sz val="12"/>
        <color indexed="10"/>
        <rFont val="Times New Roman"/>
        <family val="1"/>
        <charset val="238"/>
      </rPr>
      <t xml:space="preserve"> </t>
    </r>
  </si>
  <si>
    <t>K=A+C+E+G+I</t>
  </si>
  <si>
    <t>L=B+D+F+H+J</t>
  </si>
  <si>
    <t>Výnos z dotácie zo štátneho rozpočtu na študentské domovy (vrátane zmluvných zariadení a valorizácie miezd ŠJ)</t>
  </si>
  <si>
    <t>Tabuľka č. 6a: Zamestnanci a náklady na mzdy verejnej vysokej školy v roku 2017   -   len  ženy  a výpočet priemerného platu mužov</t>
  </si>
  <si>
    <t xml:space="preserve"> - príspevok zamestnancom na stravovanie  (účet 527 002, 527 052)</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</si>
  <si>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</si>
  <si>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</si>
  <si>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v R90 ide o náklady na tvorbu FR z predaja a likvidácie majetku = T11R5=T13R5</t>
  </si>
  <si>
    <r>
      <t xml:space="preserve">Výnosy z použitia fondov (účet 656) [SUM(R50:R54)]  </t>
    </r>
    <r>
      <rPr>
        <b/>
        <vertAlign val="superscript"/>
        <sz val="12"/>
        <color theme="1"/>
        <rFont val="Times New Roman"/>
        <family val="1"/>
      </rPr>
      <t xml:space="preserve"> 1)</t>
    </r>
  </si>
  <si>
    <t>Prijaté príspevky od fyzických osôb 663</t>
  </si>
  <si>
    <t>V prípade, že ešte niektorá VVŠ vypláca doktorandské štipendiá pozadu (ako "mzdy zamestancom"), výška nákladov vykazovaná k 31.12.2017 zohľadňuje aj úhradu štipendií doktorandov, vyplatených v januári  2018 za december 2017</t>
  </si>
  <si>
    <r>
      <t xml:space="preserve">Počet osobomesiacov interných doktorandov </t>
    </r>
    <r>
      <rPr>
        <b/>
        <sz val="12"/>
        <color rgb="FF0000FF"/>
        <rFont val="Times New Roman"/>
        <family val="1"/>
        <charset val="238"/>
      </rPr>
      <t xml:space="preserve">spolu </t>
    </r>
    <r>
      <rPr>
        <b/>
        <sz val="12"/>
        <color theme="1"/>
        <rFont val="Times New Roman"/>
        <family val="1"/>
        <charset val="238"/>
      </rPr>
      <t>za 2017</t>
    </r>
  </si>
  <si>
    <r>
      <t xml:space="preserve">Náklady na štipendiá interných doktorandov </t>
    </r>
    <r>
      <rPr>
        <b/>
        <sz val="12"/>
        <color rgb="FF0000FF"/>
        <rFont val="Times New Roman"/>
        <family val="1"/>
        <charset val="238"/>
      </rPr>
      <t>spolu</t>
    </r>
  </si>
  <si>
    <t>C = A+B</t>
  </si>
  <si>
    <r>
      <t xml:space="preserve">z iných zdrojov
 </t>
    </r>
    <r>
      <rPr>
        <b/>
        <sz val="12"/>
        <color rgb="FFFF0000"/>
        <rFont val="Times New Roman"/>
        <family val="1"/>
        <charset val="238"/>
      </rPr>
      <t>kód 13</t>
    </r>
  </si>
  <si>
    <t>z  dotácií 
(ostatné kódy okrem kódu 13)</t>
  </si>
  <si>
    <r>
      <t>Údaje v R1_</t>
    </r>
    <r>
      <rPr>
        <sz val="12"/>
        <color indexed="8"/>
        <rFont val="Times New Roman"/>
        <family val="1"/>
        <charset val="238"/>
      </rPr>
      <t>SE</t>
    </r>
    <r>
      <rPr>
        <sz val="12"/>
        <rFont val="Times New Roman"/>
        <family val="1"/>
        <charset val="238"/>
      </rPr>
      <t xml:space="preserve"> za rok 2017 sú kontrolované na T5_R77_SC + SD</t>
    </r>
    <r>
      <rPr>
        <strike/>
        <sz val="12"/>
        <color rgb="FFFF0000"/>
        <rFont val="Times New Roman"/>
        <family val="1"/>
        <charset val="238"/>
      </rPr>
      <t xml:space="preserve">. </t>
    </r>
  </si>
  <si>
    <t xml:space="preserve"> T7_R1_SE = T5_R77_(SC +SD),
</t>
  </si>
  <si>
    <t xml:space="preserve">zmena </t>
  </si>
  <si>
    <t>Tabuľka č. 7 poskytuje informácie o  počte osobomesiacov interných doktorandov, o nákladoch vysokej školy na štipendiá doktorandov.</t>
  </si>
  <si>
    <t>- za súbežné štúdium v dennej forme  (§ 92 ods. 5, 648 026)</t>
  </si>
  <si>
    <t>- za prekročenie štandardnej dĺžky štúdia v dennej forme (§ 92 ods. 6) (648 001)</t>
  </si>
  <si>
    <t xml:space="preserve"> - za cudzojazyčné štúdium dennou formou (§ 92 ods. 8 a 9) (648 002, 648 023)</t>
  </si>
  <si>
    <t>- za externú formu štúdia (§ 92 ods. 4) (648 020)</t>
  </si>
  <si>
    <t xml:space="preserve">- za prijímacie konanie (§ 92 ods. 12 zákona) (účet 648 003) </t>
  </si>
  <si>
    <t xml:space="preserve">- za rigorózne konanie (§ 92 ods. 13 zákona) (účet 648 004) </t>
  </si>
  <si>
    <t xml:space="preserve">- za vydanie diplomu za rigorózne konanie (§ 92 ods. 14 zákona)  (účet 648 005) </t>
  </si>
  <si>
    <t>- za vydanie dokladov o štúdiu a ich kópií (§ 92 ods. 15 zákona) (účet 648 006)</t>
  </si>
  <si>
    <t>- za vydanie dokladov o absolvovaní štúdia v štátnom jazyku a v jazyku požadovanom študentom a ich kópií  (§ 92 ods. 15 zákona) (účet 648 024)</t>
  </si>
  <si>
    <r>
      <t xml:space="preserve"> - za uznávanie rovnocennosti dokladov o štúdiu (§ 92 ods. 15 zákona) (účet 648 025) </t>
    </r>
    <r>
      <rPr>
        <vertAlign val="superscript"/>
        <sz val="12"/>
        <rFont val="Times New Roman"/>
        <family val="1"/>
        <charset val="238"/>
      </rPr>
      <t/>
    </r>
  </si>
  <si>
    <t>Výnosy zo školného (účet 648) [SUM(R21:R24)]</t>
  </si>
  <si>
    <t>- poplatky za vydanie dokladov o absolvovaní štúdia (§92, ods. 15, účet 648 024)</t>
  </si>
  <si>
    <t>- poplatky za uznávanie rovnocennosti dokladov o štúdiu (§92, ods. 15, účet 648 025)</t>
  </si>
  <si>
    <t>za rok 2016 sa údaje tabuľky  plnia z účtu 649* a za rok 2017   sa plnia z účtu 648*</t>
  </si>
  <si>
    <t>- školné za prekročenie štandardnej dĺžky štúdia účet 648 001</t>
  </si>
  <si>
    <t>- školné od cudzincov (§ 92 ods. 9 zákona) účty  648 002, 648  023</t>
  </si>
  <si>
    <t>- školné od externých študentov (§ 92 ods. 4  zákona)  účet 648 020</t>
  </si>
  <si>
    <t>- poplatky za súbežné štúdium (§ 92, ods. 5) účet  648 026</t>
  </si>
  <si>
    <t>- poplatky za prijímacie konanie (§ 92, ods. 10)  účet 648 003</t>
  </si>
  <si>
    <t>- poplatky za rigorózne konanie (§ 92, ods. 11) účet 648 004</t>
  </si>
  <si>
    <t>- poplatky za rigorózne konanie - vydanie diplómu účet 648 005</t>
  </si>
  <si>
    <t>- poplatky za vydanie dokladov o štúdiu, účet  648 006,</t>
  </si>
  <si>
    <t xml:space="preserve">- iné analyticky sledované náklady (účty 518 003, 518 013, 518 015-018, 518 020-030, 518 031-035, 518 040, 518 041, 518 529, 518 530, 518 599, 518 099, ) </t>
  </si>
  <si>
    <r>
      <t>Výnosy z poplatkov spojených so štúdiom (účet 648) [SUM(R26:R</t>
    </r>
    <r>
      <rPr>
        <b/>
        <sz val="12"/>
        <color rgb="FF0000FF"/>
        <rFont val="Times New Roman"/>
        <family val="1"/>
        <charset val="238"/>
      </rPr>
      <t>31</t>
    </r>
    <r>
      <rPr>
        <b/>
        <sz val="12"/>
        <color rgb="FFFF0000"/>
        <rFont val="Times New Roman"/>
        <family val="1"/>
        <charset val="238"/>
      </rPr>
      <t xml:space="preserve">)] </t>
    </r>
  </si>
  <si>
    <r>
      <t xml:space="preserve">Spolu </t>
    </r>
    <r>
      <rPr>
        <sz val="11"/>
        <color theme="1"/>
        <rFont val="Times New Roman"/>
        <family val="1"/>
        <charset val="238"/>
      </rPr>
      <t>[R1+R6+SUM(R11:R16)+R19+R20+R25</t>
    </r>
    <r>
      <rPr>
        <sz val="11"/>
        <color rgb="FF0000FF"/>
        <rFont val="Times New Roman"/>
        <family val="1"/>
        <charset val="238"/>
      </rPr>
      <t>+R32</t>
    </r>
    <r>
      <rPr>
        <sz val="11"/>
        <color theme="1"/>
        <rFont val="Times New Roman"/>
        <family val="1"/>
        <charset val="238"/>
      </rPr>
      <t>+R33+SUM(R44:R49)+SUM(R55:R61)]</t>
    </r>
  </si>
  <si>
    <r>
      <t xml:space="preserve"> - cudzinci podľa prechodných ustanovení </t>
    </r>
    <r>
      <rPr>
        <vertAlign val="superscript"/>
        <sz val="12"/>
        <color rgb="FF0000FF"/>
        <rFont val="Times New Roman"/>
        <family val="1"/>
      </rPr>
      <t>1)</t>
    </r>
  </si>
  <si>
    <r>
      <t>Ostatné služby (účet 518)</t>
    </r>
    <r>
      <rPr>
        <sz val="12"/>
        <color indexed="8"/>
        <rFont val="Times New Roman"/>
        <family val="1"/>
      </rPr>
      <t xml:space="preserve"> </t>
    </r>
    <r>
      <rPr>
        <sz val="12"/>
        <color rgb="FF0000FF"/>
        <rFont val="Times New Roman"/>
        <family val="1"/>
        <charset val="238"/>
      </rPr>
      <t xml:space="preserve">[SUM(R40:R54)]   </t>
    </r>
  </si>
  <si>
    <r>
      <t>Iné ostatné výnosy (účet 646, 649)</t>
    </r>
    <r>
      <rPr>
        <sz val="14"/>
        <color rgb="FFFF0000"/>
        <rFont val="Times New Roman"/>
        <family val="1"/>
        <charset val="238"/>
      </rPr>
      <t xml:space="preserve"> [SUM(</t>
    </r>
    <r>
      <rPr>
        <sz val="14"/>
        <color rgb="FF0000FF"/>
        <rFont val="Times New Roman"/>
        <family val="1"/>
        <charset val="238"/>
      </rPr>
      <t>R34</t>
    </r>
    <r>
      <rPr>
        <sz val="14"/>
        <color rgb="FFFF0000"/>
        <rFont val="Times New Roman"/>
        <family val="1"/>
        <charset val="238"/>
      </rPr>
      <t>:R43)]</t>
    </r>
  </si>
  <si>
    <t xml:space="preserve">Pod pojmom "interný doktorand" sa rozumie doktorand , ktorému vysoká škola vypláca štipendium </t>
  </si>
  <si>
    <t>v zmysle § 54 zák. č. 131/2002 Z.z.o vysokých školách a o zmene a doplnení niektorých zákonov</t>
  </si>
  <si>
    <t>- ostatné služby (účet  518 035)</t>
  </si>
  <si>
    <t xml:space="preserve">T5_V3
</t>
  </si>
  <si>
    <t>kvartil q1 25%</t>
  </si>
  <si>
    <t>kvartil q3 75%</t>
  </si>
  <si>
    <r>
      <t xml:space="preserve">kvartil q2 50%
</t>
    </r>
    <r>
      <rPr>
        <sz val="12"/>
        <color theme="9" tint="-0.249977111117893"/>
        <rFont val="Times New Roman"/>
        <family val="1"/>
        <charset val="238"/>
      </rPr>
      <t>medián *)</t>
    </r>
  </si>
  <si>
    <t>medián *) = stredná hodnota</t>
  </si>
  <si>
    <r>
      <t>Výnosy zo školného</t>
    </r>
    <r>
      <rPr>
        <sz val="12"/>
        <color indexed="8"/>
        <rFont val="Times New Roman"/>
        <family val="1"/>
      </rPr>
      <t xml:space="preserve">  [SUM (R2:R5)]</t>
    </r>
  </si>
  <si>
    <t>- výnosy  účtu 648 (648 007-8, 648 016, 648 019, 648 022, 648 099)</t>
  </si>
  <si>
    <t xml:space="preserve">Pri vypĺňaní tabuľky je potrebné dodržiavať "Metodické usmernenie k vedeniu účtovníctva od 1. januára 2008 pre verejné vysoké školy používajúce finančný informačný systém SOFIA " </t>
  </si>
  <si>
    <t>T23_R24_SA_(SB)≤T19_R1_SA_(SC)
T23_R30_SA_(SB)=T4_R15_SA_(SB)</t>
  </si>
  <si>
    <r>
      <t xml:space="preserve">T22_R58_SA_(SB)=T4_R15_SA_(SB)
</t>
    </r>
    <r>
      <rPr>
        <sz val="11"/>
        <color theme="1"/>
        <rFont val="Times New Roman"/>
        <family val="1"/>
        <charset val="238"/>
      </rPr>
      <t>T22R_R64_SA_(SB)= T19_R1_SA_(SB)</t>
    </r>
  </si>
  <si>
    <r>
      <t xml:space="preserve">Náklady sú kontrolované na údaje z výkazníctva - výkaz ziskov a strát, časť </t>
    </r>
    <r>
      <rPr>
        <b/>
        <sz val="12"/>
        <rFont val="Times New Roman"/>
        <family val="1"/>
        <charset val="238"/>
      </rPr>
      <t>náklady</t>
    </r>
    <r>
      <rPr>
        <sz val="12"/>
        <rFont val="Times New Roman"/>
        <family val="1"/>
        <charset val="238"/>
      </rPr>
      <t xml:space="preserve">.  
Obdobne ako  pri T3 sa  údaje  z roku 2016 a údaje z roku 2017 sa uvádzajú v eurách s presnosťou na dve desatinné miestá </t>
    </r>
    <r>
      <rPr>
        <i/>
        <sz val="12"/>
        <rFont val="Times New Roman"/>
        <family val="1"/>
        <charset val="238"/>
      </rPr>
      <t>(pričom zobrazenie tabuliek je nastavené na Eur).</t>
    </r>
    <r>
      <rPr>
        <sz val="12"/>
        <rFont val="Times New Roman"/>
        <family val="1"/>
        <charset val="238"/>
      </rPr>
      <t xml:space="preserve">
Za oblasť </t>
    </r>
    <r>
      <rPr>
        <b/>
        <sz val="12"/>
        <rFont val="Times New Roman"/>
        <family val="1"/>
        <charset val="238"/>
      </rPr>
      <t>miezd</t>
    </r>
    <r>
      <rPr>
        <sz val="12"/>
        <rFont val="Times New Roman"/>
        <family val="1"/>
        <charset val="238"/>
      </rPr>
      <t xml:space="preserve"> sú údaje za rok 2016 - účet 521 (R55) v T5 kontrolované na výkazníctvo, časť náklady a údaje v T5_R56_(SC + SD)  na T6_R18_SH. 
</t>
    </r>
    <r>
      <rPr>
        <u/>
        <sz val="12"/>
        <rFont val="Times New Roman"/>
        <family val="1"/>
        <charset val="238"/>
      </rPr>
      <t>Rozdiel medzi údajom v T6_R18_SH a údajmi v T5_R56_SC+SD (Mzdy) môže o.i. tvoriť výška nákladov za nevyčerpané dovolenky.</t>
    </r>
    <r>
      <rPr>
        <sz val="12"/>
        <rFont val="Times New Roman"/>
        <family val="1"/>
        <charset val="238"/>
      </rPr>
      <t xml:space="preserve">
Štipendiá doktorandov z T5_R77_SC+SD sa kontrolujú na údaje z T7_R1_S</t>
    </r>
    <r>
      <rPr>
        <sz val="12"/>
        <color rgb="FFFF0000"/>
        <rFont val="Times New Roman"/>
        <family val="1"/>
        <charset val="238"/>
      </rPr>
      <t>C</t>
    </r>
    <r>
      <rPr>
        <sz val="12"/>
        <rFont val="Times New Roman"/>
        <family val="1"/>
        <charset val="238"/>
      </rPr>
      <t xml:space="preserve">. 
</t>
    </r>
    <r>
      <rPr>
        <strike/>
        <sz val="12"/>
        <color rgb="FFFF0000"/>
        <rFont val="Times New Roman"/>
        <family val="1"/>
        <charset val="238"/>
      </rPr>
      <t xml:space="preserve">Prospechové </t>
    </r>
    <r>
      <rPr>
        <strike/>
        <sz val="12"/>
        <rFont val="Times New Roman"/>
        <family val="1"/>
        <charset val="238"/>
      </rPr>
      <t>Š</t>
    </r>
    <r>
      <rPr>
        <sz val="12"/>
        <rFont val="Times New Roman"/>
        <family val="1"/>
        <charset val="238"/>
      </rPr>
      <t>tipendiá z vlastných zdrojov z T5_R81_SC sa kontrolujú na údaje v T19_</t>
    </r>
    <r>
      <rPr>
        <sz val="12"/>
        <color rgb="FFFF0000"/>
        <rFont val="Times New Roman"/>
        <family val="1"/>
        <charset val="238"/>
      </rPr>
      <t>R1</t>
    </r>
    <r>
      <rPr>
        <sz val="12"/>
        <rFont val="Times New Roman"/>
        <family val="1"/>
        <charset val="238"/>
      </rPr>
      <t xml:space="preserve">_SC. </t>
    </r>
  </si>
  <si>
    <t>Výdavky na štipendiá doktorandov za rok 2017 súhlasia s kódom CRŠ 12 a 13 podľa obdobia nároku štipendia za 1-12/2017.</t>
  </si>
  <si>
    <t>Názov verejnej vysokej školy:   Trnavská univerzita so sídlom v Trnave</t>
  </si>
  <si>
    <t>Názov verejnej vysokej školy:  Trnavská univerzita so sídlom v Trnave</t>
  </si>
  <si>
    <t>Názov verejnej vysokej školy:    Trnavská univerzita so sídlom v Trnave</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</si>
  <si>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</si>
  <si>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</si>
  <si>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</si>
  <si>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</si>
  <si>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</si>
  <si>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</si>
  <si>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</si>
  <si>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Výdavky na sociálne štipendiá za rok 2017 súhlasia s kódom CRŠ 1 podľa obdobia vyplatenia sociálneho štipendia za 1-12/2017.</t>
  </si>
  <si>
    <t>Vo výkaze FIN1-12 na zdrojoch 131F, 131G a 111 predstavujú kapitálové výdavky 705 717,98 Eur, z toho 229 457,20 Eur predstavuje čerpanie prostredníctvom fondu reprodukcie (stĺpec A a C tabuľky).</t>
  </si>
  <si>
    <t>číslo dotačného účtu univerzity 7000241041/8180</t>
  </si>
  <si>
    <t>––</t>
  </si>
  <si>
    <t>číslo účtu ŠD  7000528106/8180</t>
  </si>
  <si>
    <t>číslo účtu ŠJ  7000270299/8180</t>
  </si>
  <si>
    <t>Program Erazmus, číslo účtu univerzity 7000065551/8180</t>
  </si>
  <si>
    <t>číslo účtu univerzity  7000065543/8180</t>
  </si>
  <si>
    <t>číslo účtu univerzity  7000065519/8180</t>
  </si>
  <si>
    <t>0,- eur na účte univerzity vo VÚB č. 1802478158/0200,      0,- eur, na čísle účtu TF 1802170057/0200 a 0,- eur na čísle účtu FZSP 2938733255/0200</t>
  </si>
  <si>
    <t>účet univerzity (mzdový) 0,- eur číslo 7000287808/8180, účet fakulty projekt Slovak Aid SAMRS  92 124,38 eur číslo 7000578023/8180</t>
  </si>
  <si>
    <t>z toho zostatok  z roku 2016: 1 189,48 eur a zostatok z roku 2017: 1 830 255,57 eur na účte univerzity číslo: 7000133024/8180</t>
  </si>
  <si>
    <t xml:space="preserve">372 448,01 eur na č. účtu FF: 7000241228/8180,               3 022 861,55 eur na č. účtu PdF: 7000241199/8180,                     1 030 061,22  eur na č. účtu FZSP: 7000241201/8180,                                     321 437,44 eur na č. účtu TF: 7000241236/8180,                321 660,73 eur na č. účtu PF: 7000241244/8180,                                1 375 836,47 eur na č. účtu RTU a TU: 7000065500/8180  </t>
  </si>
  <si>
    <t>________</t>
  </si>
  <si>
    <t xml:space="preserve">Rozdiel na ÚHK 691 v roku 2017 v porovnaní s T1_R14 predstavuje časové rozlíšenie výnosov v celkovej výške 2 456,93 Eur nasledovne:
a) na stravovaní študentov a doktorandov sú navýšené výnosy o zostatok výnosov z roku 2016 vo výške +17 794,33 Eur a zároveň sú znížené výnosy o zostatok výnosov z roku 2017 vo výške -17 323,33 Eur,
b) na zmluvné zariadenia a ubytovanie v študentskom domove sú navýšené výnosy vo výške krytia nákladov časového rozlíšenia za rok 2017 o +2 145,13 Eur, 
c) na šport, kultúru a UPC sú navýšené výnosy o zostatok z roku 2016 vo výške +314,06 Eur a zároveň znížené výnosy o zostatok dotácie z roku 2017 vo výške  -473,26 Eur.
</t>
  </si>
  <si>
    <t>Zabezpečenie prevádzky špecifického pracoviska v Keni</t>
  </si>
  <si>
    <t>-----</t>
  </si>
  <si>
    <r>
      <t xml:space="preserve">- iné analyticky sledované náklady (účty 501 005-006, 501 013-018, 501 077, 501 515, </t>
    </r>
    <r>
      <rPr>
        <sz val="12"/>
        <color rgb="FFFF0000"/>
        <rFont val="Times New Roman"/>
        <family val="1"/>
        <charset val="238"/>
      </rPr>
      <t>501 019</t>
    </r>
    <r>
      <rPr>
        <sz val="12"/>
        <rFont val="Times New Roman"/>
        <family val="1"/>
      </rPr>
      <t>)</t>
    </r>
  </si>
  <si>
    <r>
      <t xml:space="preserve">- ostatné výnosy (účty 649 012, 649 021, 649 098, </t>
    </r>
    <r>
      <rPr>
        <sz val="12"/>
        <color rgb="FFFF0000"/>
        <rFont val="Times New Roman"/>
        <family val="1"/>
        <charset val="238"/>
      </rPr>
      <t>649 099</t>
    </r>
    <r>
      <rPr>
        <sz val="12"/>
        <color theme="1"/>
        <rFont val="Times New Roman"/>
        <family val="1"/>
      </rPr>
      <t>)</t>
    </r>
  </si>
  <si>
    <t>1c</t>
  </si>
  <si>
    <t>1d</t>
  </si>
  <si>
    <t>3c</t>
  </si>
  <si>
    <t>4c</t>
  </si>
  <si>
    <t>4d</t>
  </si>
  <si>
    <t>4e</t>
  </si>
  <si>
    <t>4f</t>
  </si>
  <si>
    <t>4g</t>
  </si>
  <si>
    <t>Trnavský samosprávny kraj, Trnava, Realizácia podujatia "Civilizačné ochorenia"</t>
  </si>
  <si>
    <t>Scholarship Management Services - štipendium Brežinová študent TU FZaSP</t>
  </si>
  <si>
    <t>EU - FP7 - Collaborative European Neuro Trauma Effectiveness Research in TBI</t>
  </si>
  <si>
    <t>Česká provincie Tovaryšstva Ježíšova: Zbierka divadelných hier Mariánskych kongregácií</t>
  </si>
  <si>
    <t>Česká provincie Tovaryšstva Ježíšova: Sebatranscendencia:Antropologický model</t>
  </si>
  <si>
    <t>Česká provincie Tovaryšstva Ježišova: Prvokresťanská liturgia a jej pramene</t>
  </si>
  <si>
    <t>Česká provincie Tovaryšstva Ježišova: K prameňom ranokresťanskej latinskej tradície</t>
  </si>
  <si>
    <t>SAAIC-národná agentúra: Mobility študentov a zamestnancov vysokých škôl</t>
  </si>
  <si>
    <t>Asociácia UTV: Podpora rozvoja vzdelávania v oblasti finančnej gramotnosti</t>
  </si>
  <si>
    <t>Nadácia Volkswagen Slovakia Bratislava: projekt: "Technika hrou od základných škôl".</t>
  </si>
  <si>
    <t>Nadácia Volkswagen Slovakia  Bratislava: projekt: "Technika hrou od materských škôl II".</t>
  </si>
  <si>
    <t>3d</t>
  </si>
  <si>
    <t>3e</t>
  </si>
  <si>
    <t>4h</t>
  </si>
  <si>
    <t>4i</t>
  </si>
  <si>
    <t>4j</t>
  </si>
  <si>
    <t>4k</t>
  </si>
  <si>
    <t>4l</t>
  </si>
  <si>
    <t>4m</t>
  </si>
  <si>
    <t>Rozdiel mzdových nákladov a účtu 521 v tabuľke 5 predstavuje rozdiel zostatku nevyčerpaných dovoleniek rokov 2016 a 2017 zvýšením nákladov v čiastke +33 428,02 Eur.</t>
  </si>
  <si>
    <t>V riadku 56 sú zvýšené náklady za rok 2017 oproti tabuľke č.6 o rozdiel zostatku nevyčerpaných dovoleniek rokov 2016 a 2017 v  čiastke +33 428,02 Eur.</t>
  </si>
  <si>
    <t>Študenti, ktorí majú praktickú výučbu vo Fakultnej nemocnici v Trnave sa v zmluvnom zariadení aj stravujú a za rok 2017 bolo vydaných 333 jedál.</t>
  </si>
  <si>
    <t>APVV-Univerzita Komenského doc.Špajdel: "Autizmus vo svetle emočných,kognitívnych a biologických kontextov"</t>
  </si>
  <si>
    <t>Mesto Trnava, Medzinárodná konferencia klasickej archeológie k 25.výr.obnovenia TU a 20.výr.katedry klasickej archeológie</t>
  </si>
  <si>
    <t>Česká provincie Tovaryšstva Ježíšova: Vydanie publikácie v rámci projektu "Analytická filozofia náboženstva na Slovensku"</t>
  </si>
  <si>
    <t>* Lôžková kapacita sa zmenila z 318 na 316 z dôvodu prerobenia dvoch izieb na jednolôžkové</t>
  </si>
  <si>
    <t>Slovenská agentúra pre medzinárodnú rozvojovú spoluprácu, zmluva č. SAMRS/2017/KE/1/2 program Slovak Aid "Budovanie kapacít zdravotníckych pracovníkov v regióne Kwale pre zachovanie zdravia kenskej popupácie dohľadom nad výskumom infekčných ochorení"</t>
  </si>
  <si>
    <t>EU - FP7 - GENOVATE</t>
  </si>
  <si>
    <t>Scranton University - 8.roč.medzinárodnej konferencie hospicovej a paliatívnej starostlivosti</t>
  </si>
  <si>
    <t>Lôžková kapacita sa zmenila z 318 na 316 z dôvodu prerobenia dvoch dvojlôžkových izieb na jednolôžkové.</t>
  </si>
  <si>
    <t>V riadku 6 stĺpec B je uvedená poskytnutá dotácia v roku 2017 vo výške 147 599,- Eur: z toho 15 106,- Eur bola použitá na náklady zmluvných zariadení, 117 762,- Eur na ubytovanie študentov vo vlastnom ŠD a 14 731,- Eur predstavuje mzdy a odvody za ŠJ. Skutočné výnosy z dotácie štátneho rozpočtu v účtovnej triede 6 bez zmluvných zariadení predstavuje sumu 119 907,13 Eur. Hospodársky výsledok ŠD za rok 2017 je 519,01 Eur.</t>
  </si>
  <si>
    <t>2013-3853/001-001: Sustain č. 540149-LLP-1-2013-FR-COMENIUS-CNW</t>
  </si>
  <si>
    <t>ERASMUS+ Program: projekt: I_S.K.Y.P.E. 2016-1-ASK01-KA201-022549-TU (koordinátor: Dr.Josef Raabe Slovensko)</t>
  </si>
  <si>
    <t>Gloucestershire University Cheltenham: projekt: RIDE: (V1-2015-10-16): Resources for Inclusion, Diversity and Equality, č.2015-2-UK01-KA205-014061 "Zdroje pre inklúziu, rôznorodosť a rovnosť príležitostí."</t>
  </si>
  <si>
    <t>SAV, Slavistický ústav J.S.: APVV-14-0029-Cyrislké písomníctvo na Slovensku do konca 18.stor.</t>
  </si>
  <si>
    <t>Ministerstvo kultúry SR, Fond na podporu umenia: Budovanie knižničného fondu univerzitnej knižnice TU</t>
  </si>
  <si>
    <t>Úrad vlády SR, Finančný mechanizmus EHP: " Zachovanie a revitalizácia kultúrneho a prírodného dedičstva"  BFB-PA16-006</t>
  </si>
  <si>
    <t>Vyrovnanie tohto inventarizačného rozdielu bolo podmienkou pre získanie kladného výroku audítora za rok 2016.</t>
  </si>
  <si>
    <t>T21_SG a SH = nesúhlasí so vzorcom (T21_R1_SA + T11_R10_SB -T5_R85_SC = T21_R1_SG) a (T21_R1_SB + T11_R10a_SB - T5_R86a_SC = T21_R1_SH) z dôvodu inventarizácie zostatku investičného majetku z dotačných zdrojov a zdrojov EÚ a zostatku účtu 384110 a 384140. Tento rozdiel vznikol v minulých rokoch, keď SAP nedokázal správne nasmerovať odpisy z viacerých zdrojov pomerom do fondu reprodukcie  a čerpania účtu 384. Preúčtovanie bolo medzi účtami 384110, 384140 a 413124,428113,428114.</t>
  </si>
  <si>
    <t>Preúčtovaním rozdielu na účte 384110 (stĺpec G) vo výške + 3 630 644,89 Eur sa zosúladil pomer medzi zostatkovou hodnotou dlhodobého majetku z dotácie a zostatkom účtu 384110.</t>
  </si>
  <si>
    <t>Preúčtovaním rozdielu na účte 384140 (stĺpec H)  vo výške - 1 741 399,84  Eur sa zosúladil pomer medzi zostatkovou hodnotou dlhodobého majetku z fondov EÚ a zostatkom účtu 384140.</t>
  </si>
  <si>
    <t>Štipendijný fond R10_SF predstavuje opravu chybného zostatku štipendijného fondu vo výške 217,68 Eur z minulých období zaúčtovaný do výnosov v roku 2017.</t>
  </si>
  <si>
    <t>Stĺpec D riadok 10 predstavuje tvorbu fondu pri darovaní majetku so zostatkovou hodnotou s použitím účtu 546000.</t>
  </si>
  <si>
    <t>Preúčt.úč.384110 (SG) +3630644,89 sa zosúladil pomer medzi zostatk.hodn.dlhodob.maj.z dotácie a zostatkom účtu 384110. Preúčt.úč.384140 (SH)-1741399,84 sa zosúladil pomer medzi zostatk.hodn. dlhodob.maj.z fondov EÚ a zostatkom účtu 384140.</t>
  </si>
  <si>
    <t>Pri predaji majetku so zostatkovou hodnotou 5 067,44 eur bol použitý účet 552000 – zostatková cena predaného majetku uvedeného na riadku T5_R87_SA.</t>
  </si>
  <si>
    <t>Riadok 90 sa nerovná tabuľke č. 13 stĺpec C riadok 5 z dôvodu, že pri predaji majetku so zostatkovou hodnotou bol použitý účet 552000 – zostatková cena predaného majetku na riadku 87.</t>
  </si>
  <si>
    <t>Stĺpec C riadok 5 sa nerovná tabuľke 5 riadok 90 z dôvodu, že pri predaji majetku so zostatkovou hodnotou bol použitý účet 552000 – zostatková cena predaného majetku uvedeného na riadku 87.</t>
  </si>
  <si>
    <t>v roku 2017 zmena na 648*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</si>
</sst>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S_k_-;\-* #,##0.00\ _S_k_-;_-* &quot;-&quot;??\ _S_k_-;_-@_-"/>
    <numFmt numFmtId="165" formatCode="#,##0.00_ ;[Red]\-#,##0.00\ "/>
    <numFmt numFmtId="166" formatCode="#,##0.0"/>
    <numFmt numFmtId="167" formatCode="#,##0_ ;[Red]\-#,##0\ "/>
  </numFmts>
  <fonts count="126" x14ac:knownFonts="1">
    <font>
      <sz val="10"/>
      <name val="Arial"/>
      <charset val="238"/>
    </font>
    <font>
      <sz val="11"/>
      <color theme="1"/>
      <name val="Calibri"/>
      <family val="2"/>
      <charset val="238"/>
      <scheme val="minor"/>
    </font>
    <font>
      <sz val="10"/>
      <name val="Arial"/>
      <family val="2"/>
      <charset val="238"/>
    </font>
    <font>
      <b/>
      <sz val="12"/>
      <name val="Times New Roman"/>
      <family val="1"/>
    </font>
    <font>
      <sz val="12"/>
      <name val="Times New Roman"/>
      <family val="1"/>
    </font>
    <font>
      <b/>
      <sz val="14"/>
      <name val="Times New Roman"/>
      <family val="1"/>
    </font>
    <font>
      <u/>
      <sz val="10"/>
      <color indexed="12"/>
      <name val="Arial"/>
      <family val="2"/>
      <charset val="238"/>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b/>
      <sz val="12"/>
      <color indexed="12"/>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sz val="10"/>
      <name val="Arial"/>
      <family val="2"/>
      <charset val="238"/>
    </font>
    <font>
      <u/>
      <sz val="12"/>
      <name val="Times New Roman"/>
      <family val="1"/>
      <charset val="238"/>
    </font>
    <font>
      <b/>
      <sz val="9"/>
      <name val="Times New Roman"/>
      <family val="1"/>
      <charset val="238"/>
    </font>
    <font>
      <u/>
      <sz val="12"/>
      <color indexed="12"/>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b/>
      <sz val="12"/>
      <color indexed="10"/>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vertAlign val="superscript"/>
      <sz val="12"/>
      <color indexed="8"/>
      <name val="Times New Roman"/>
      <family val="1"/>
      <charset val="238"/>
    </font>
    <font>
      <strike/>
      <sz val="12"/>
      <name val="Times New Roman"/>
      <family val="1"/>
      <charset val="238"/>
    </font>
    <font>
      <strike/>
      <sz val="12"/>
      <name val="Times New Roman"/>
      <family val="1"/>
    </font>
    <font>
      <sz val="11"/>
      <name val="Times New Roman"/>
      <family val="1"/>
    </font>
    <font>
      <sz val="10"/>
      <color indexed="8"/>
      <name val="Tahoma"/>
      <family val="2"/>
      <charset val="238"/>
    </font>
    <font>
      <sz val="12"/>
      <color indexed="8"/>
      <name val="Tahoma"/>
      <family val="2"/>
      <charset val="238"/>
    </font>
    <font>
      <b/>
      <sz val="10"/>
      <color indexed="8"/>
      <name val="Tahoma"/>
      <family val="2"/>
      <charset val="238"/>
    </font>
    <font>
      <b/>
      <sz val="10"/>
      <name val="Arial"/>
      <family val="2"/>
      <charset val="238"/>
    </font>
    <font>
      <sz val="14"/>
      <name val="Times New Roman"/>
      <family val="1"/>
    </font>
    <font>
      <sz val="12"/>
      <color indexed="8"/>
      <name val="Times New Roman"/>
      <family val="1"/>
    </font>
    <font>
      <b/>
      <vertAlign val="superscript"/>
      <sz val="12"/>
      <name val="Times New Roman"/>
      <family val="1"/>
    </font>
    <font>
      <b/>
      <u/>
      <sz val="14"/>
      <name val="Times New Roman"/>
      <family val="1"/>
      <charset val="238"/>
    </font>
    <font>
      <b/>
      <sz val="11"/>
      <name val="Times New Roman"/>
      <family val="1"/>
    </font>
    <font>
      <b/>
      <sz val="10"/>
      <color indexed="8"/>
      <name val="Times New Roman"/>
      <family val="1"/>
      <charset val="238"/>
    </font>
    <font>
      <b/>
      <sz val="11"/>
      <color indexed="8"/>
      <name val="Times New Roman"/>
      <family val="1"/>
    </font>
    <font>
      <b/>
      <sz val="14"/>
      <color indexed="10"/>
      <name val="Times New Roman"/>
      <family val="1"/>
      <charset val="238"/>
    </font>
    <font>
      <vertAlign val="superscript"/>
      <sz val="12"/>
      <color indexed="8"/>
      <name val="Times New Roman"/>
      <family val="1"/>
    </font>
    <font>
      <sz val="10"/>
      <color indexed="10"/>
      <name val="Times New Roman"/>
      <family val="1"/>
    </font>
    <font>
      <b/>
      <sz val="10"/>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sz val="10"/>
      <color rgb="FF000000"/>
      <name val="Tahoma"/>
      <family val="2"/>
      <charset val="238"/>
    </font>
    <font>
      <sz val="10"/>
      <color rgb="FFFF0000"/>
      <name val="Arial"/>
      <family val="2"/>
      <charset val="238"/>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b/>
      <sz val="12"/>
      <color rgb="FFFF0000"/>
      <name val="Arial"/>
      <family val="2"/>
      <charset val="238"/>
    </font>
    <font>
      <sz val="10"/>
      <color rgb="FFFF0000"/>
      <name val="Times New Roman"/>
      <family val="1"/>
    </font>
    <font>
      <b/>
      <sz val="14"/>
      <color rgb="FFFF0000"/>
      <name val="Times New Roman"/>
      <family val="1"/>
      <charset val="238"/>
    </font>
    <font>
      <sz val="14"/>
      <color rgb="FFFF0000"/>
      <name val="Times New Roman"/>
      <family val="1"/>
      <charset val="238"/>
    </font>
    <font>
      <sz val="12"/>
      <color rgb="FF00B050"/>
      <name val="Times New Roman"/>
      <family val="1"/>
      <charset val="238"/>
    </font>
    <font>
      <u/>
      <sz val="12"/>
      <color theme="1"/>
      <name val="Times New Roman"/>
      <family val="1"/>
      <charset val="238"/>
    </font>
    <font>
      <i/>
      <sz val="12"/>
      <color rgb="FF0000FF"/>
      <name val="Times New Roman"/>
      <family val="1"/>
      <charset val="238"/>
    </font>
    <font>
      <vertAlign val="superscript"/>
      <sz val="11"/>
      <name val="Times New Roman"/>
      <family val="1"/>
      <charset val="238"/>
    </font>
    <font>
      <sz val="12"/>
      <color rgb="FF0070C0"/>
      <name val="Times New Roman"/>
      <family val="1"/>
    </font>
    <font>
      <sz val="10"/>
      <color rgb="FF0000FF"/>
      <name val="Arial"/>
      <family val="2"/>
      <charset val="238"/>
    </font>
    <font>
      <b/>
      <sz val="12"/>
      <color rgb="FF00B0F0"/>
      <name val="Times New Roman"/>
      <family val="1"/>
      <charset val="238"/>
    </font>
    <font>
      <sz val="12"/>
      <color rgb="FF0000FF"/>
      <name val="Times New Roman"/>
      <family val="1"/>
    </font>
    <font>
      <sz val="12"/>
      <color rgb="FF0000FF"/>
      <name val="Times New Roman"/>
      <family val="1"/>
      <charset val="238"/>
    </font>
    <font>
      <sz val="11"/>
      <color rgb="FF0000FF"/>
      <name val="Arial"/>
      <family val="2"/>
      <charset val="238"/>
    </font>
    <font>
      <b/>
      <sz val="14"/>
      <color theme="1"/>
      <name val="Times New Roman"/>
      <family val="1"/>
      <charset val="238"/>
    </font>
    <font>
      <i/>
      <sz val="12"/>
      <color theme="1"/>
      <name val="Times New Roman"/>
      <family val="1"/>
      <charset val="238"/>
    </font>
    <font>
      <b/>
      <sz val="11"/>
      <color theme="1"/>
      <name val="Times New Roman"/>
      <family val="1"/>
      <charset val="238"/>
    </font>
    <font>
      <sz val="11"/>
      <color theme="1"/>
      <name val="Times New Roman"/>
      <family val="1"/>
      <charset val="238"/>
    </font>
    <font>
      <b/>
      <vertAlign val="superscript"/>
      <sz val="12"/>
      <color theme="1"/>
      <name val="Times New Roman"/>
      <family val="1"/>
    </font>
    <font>
      <strike/>
      <sz val="12"/>
      <color rgb="FFFF0000"/>
      <name val="Times New Roman"/>
      <family val="1"/>
      <charset val="238"/>
    </font>
    <font>
      <b/>
      <sz val="12"/>
      <color rgb="FF0000FF"/>
      <name val="Times New Roman"/>
      <family val="1"/>
      <charset val="238"/>
    </font>
    <font>
      <sz val="11"/>
      <color rgb="FF0000FF"/>
      <name val="Times New Roman"/>
      <family val="1"/>
      <charset val="238"/>
    </font>
    <font>
      <vertAlign val="superscript"/>
      <sz val="12"/>
      <color rgb="FF0000FF"/>
      <name val="Times New Roman"/>
      <family val="1"/>
    </font>
    <font>
      <sz val="14"/>
      <color rgb="FF0000FF"/>
      <name val="Times New Roman"/>
      <family val="1"/>
      <charset val="238"/>
    </font>
    <font>
      <sz val="12"/>
      <color theme="9" tint="-0.249977111117893"/>
      <name val="Times New Roman"/>
      <family val="1"/>
      <charset val="238"/>
    </font>
    <font>
      <b/>
      <sz val="12"/>
      <color theme="9" tint="-0.249977111117893"/>
      <name val="Times New Roman"/>
      <family val="1"/>
      <charset val="238"/>
    </font>
    <font>
      <b/>
      <sz val="10"/>
      <color indexed="12"/>
      <name val="Arial"/>
      <family val="2"/>
      <charset val="238"/>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s>
  <cellStyleXfs count="105">
    <xf numFmtId="0" fontId="0"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3" borderId="0" applyNumberFormat="0" applyBorder="0" applyAlignment="0" applyProtection="0"/>
    <xf numFmtId="0" fontId="44" fillId="20" borderId="1" applyNumberFormat="0" applyAlignment="0" applyProtection="0"/>
    <xf numFmtId="164" fontId="2" fillId="0" borderId="0" applyFont="0" applyFill="0" applyBorder="0" applyAlignment="0" applyProtection="0"/>
    <xf numFmtId="164" fontId="20"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2"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0" applyNumberFormat="0" applyFill="0" applyBorder="0" applyAlignment="0" applyProtection="0"/>
    <xf numFmtId="0" fontId="6" fillId="0" borderId="0" applyNumberFormat="0" applyFill="0" applyBorder="0" applyAlignment="0" applyProtection="0">
      <alignment vertical="top"/>
      <protection locked="0"/>
    </xf>
    <xf numFmtId="0" fontId="51" fillId="21" borderId="5" applyNumberFormat="0" applyAlignment="0" applyProtection="0"/>
    <xf numFmtId="0" fontId="52" fillId="7" borderId="1" applyNumberFormat="0" applyAlignment="0" applyProtection="0"/>
    <xf numFmtId="0" fontId="53" fillId="0" borderId="6" applyNumberFormat="0" applyFill="0" applyAlignment="0" applyProtection="0"/>
    <xf numFmtId="0" fontId="54" fillId="22" borderId="0" applyNumberFormat="0" applyBorder="0" applyAlignment="0" applyProtection="0"/>
    <xf numFmtId="0" fontId="20" fillId="0" borderId="0"/>
    <xf numFmtId="0" fontId="86" fillId="0" borderId="0"/>
    <xf numFmtId="0" fontId="20" fillId="0" borderId="0"/>
    <xf numFmtId="0" fontId="20" fillId="0" borderId="0"/>
    <xf numFmtId="0" fontId="64" fillId="0" borderId="0"/>
    <xf numFmtId="0" fontId="24" fillId="0" borderId="0"/>
    <xf numFmtId="0" fontId="55" fillId="0" borderId="0"/>
    <xf numFmtId="0" fontId="45" fillId="23" borderId="7" applyNumberFormat="0" applyFont="0" applyAlignment="0" applyProtection="0"/>
    <xf numFmtId="0" fontId="56" fillId="20" borderId="8" applyNumberFormat="0" applyAlignment="0" applyProtection="0"/>
    <xf numFmtId="4" fontId="15" fillId="22" borderId="9" applyNumberFormat="0" applyProtection="0">
      <alignment vertical="center"/>
    </xf>
    <xf numFmtId="4" fontId="16" fillId="24" borderId="9" applyNumberFormat="0" applyProtection="0">
      <alignment vertical="center"/>
    </xf>
    <xf numFmtId="4" fontId="15" fillId="24" borderId="9" applyNumberFormat="0" applyProtection="0">
      <alignment horizontal="left" vertical="center" indent="1"/>
    </xf>
    <xf numFmtId="0" fontId="15" fillId="24" borderId="9" applyNumberFormat="0" applyProtection="0">
      <alignment horizontal="left" vertical="top" indent="1"/>
    </xf>
    <xf numFmtId="4" fontId="17" fillId="3" borderId="9" applyNumberFormat="0" applyProtection="0">
      <alignment horizontal="right" vertical="center"/>
    </xf>
    <xf numFmtId="4" fontId="17" fillId="9" borderId="9" applyNumberFormat="0" applyProtection="0">
      <alignment horizontal="right" vertical="center"/>
    </xf>
    <xf numFmtId="4" fontId="17" fillId="17" borderId="9" applyNumberFormat="0" applyProtection="0">
      <alignment horizontal="right" vertical="center"/>
    </xf>
    <xf numFmtId="4" fontId="17" fillId="11" borderId="9" applyNumberFormat="0" applyProtection="0">
      <alignment horizontal="right" vertical="center"/>
    </xf>
    <xf numFmtId="4" fontId="17" fillId="15" borderId="9" applyNumberFormat="0" applyProtection="0">
      <alignment horizontal="right" vertical="center"/>
    </xf>
    <xf numFmtId="4" fontId="17" fillId="19" borderId="9" applyNumberFormat="0" applyProtection="0">
      <alignment horizontal="right" vertical="center"/>
    </xf>
    <xf numFmtId="4" fontId="17" fillId="18" borderId="9" applyNumberFormat="0" applyProtection="0">
      <alignment horizontal="right" vertical="center"/>
    </xf>
    <xf numFmtId="4" fontId="17" fillId="25" borderId="9" applyNumberFormat="0" applyProtection="0">
      <alignment horizontal="right" vertical="center"/>
    </xf>
    <xf numFmtId="4" fontId="17" fillId="10" borderId="9" applyNumberFormat="0" applyProtection="0">
      <alignment horizontal="right" vertical="center"/>
    </xf>
    <xf numFmtId="4" fontId="15" fillId="26" borderId="10" applyNumberFormat="0" applyProtection="0">
      <alignment horizontal="left" vertical="center" indent="1"/>
    </xf>
    <xf numFmtId="4" fontId="17" fillId="27" borderId="0" applyNumberFormat="0" applyProtection="0">
      <alignment horizontal="left" vertical="center" indent="1"/>
    </xf>
    <xf numFmtId="4" fontId="18" fillId="28" borderId="0" applyNumberFormat="0" applyProtection="0">
      <alignment horizontal="left" vertical="center" indent="1"/>
    </xf>
    <xf numFmtId="4" fontId="17" fillId="29" borderId="9" applyNumberFormat="0" applyProtection="0">
      <alignment horizontal="right" vertical="center"/>
    </xf>
    <xf numFmtId="4" fontId="19" fillId="27" borderId="0" applyNumberFormat="0" applyProtection="0">
      <alignment horizontal="left" vertical="center" indent="1"/>
    </xf>
    <xf numFmtId="4" fontId="19" fillId="30" borderId="0" applyNumberFormat="0" applyProtection="0">
      <alignment horizontal="left" vertical="center" indent="1"/>
    </xf>
    <xf numFmtId="0" fontId="20" fillId="28" borderId="9" applyNumberFormat="0" applyProtection="0">
      <alignment horizontal="left" vertical="center" indent="1"/>
    </xf>
    <xf numFmtId="0" fontId="20" fillId="28" borderId="9" applyNumberFormat="0" applyProtection="0">
      <alignment horizontal="left" vertical="top" indent="1"/>
    </xf>
    <xf numFmtId="0" fontId="20" fillId="30" borderId="9" applyNumberFormat="0" applyProtection="0">
      <alignment horizontal="left" vertical="center" indent="1"/>
    </xf>
    <xf numFmtId="0" fontId="20" fillId="30" borderId="9" applyNumberFormat="0" applyProtection="0">
      <alignment horizontal="left" vertical="top" indent="1"/>
    </xf>
    <xf numFmtId="0" fontId="20" fillId="31" borderId="9" applyNumberFormat="0" applyProtection="0">
      <alignment horizontal="left" vertical="center" indent="1"/>
    </xf>
    <xf numFmtId="0" fontId="20" fillId="31" borderId="9" applyNumberFormat="0" applyProtection="0">
      <alignment horizontal="left" vertical="top" indent="1"/>
    </xf>
    <xf numFmtId="0" fontId="20" fillId="32" borderId="9" applyNumberFormat="0" applyProtection="0">
      <alignment horizontal="left" vertical="center" indent="1"/>
    </xf>
    <xf numFmtId="0" fontId="20" fillId="32" borderId="9" applyNumberFormat="0" applyProtection="0">
      <alignment horizontal="left" vertical="top" indent="1"/>
    </xf>
    <xf numFmtId="4" fontId="15" fillId="30" borderId="0" applyNumberFormat="0" applyProtection="0">
      <alignment horizontal="left" vertical="center" indent="1"/>
    </xf>
    <xf numFmtId="4" fontId="17" fillId="33" borderId="9" applyNumberFormat="0" applyProtection="0">
      <alignment vertical="center"/>
    </xf>
    <xf numFmtId="4" fontId="21" fillId="33" borderId="9" applyNumberFormat="0" applyProtection="0">
      <alignment vertical="center"/>
    </xf>
    <xf numFmtId="4" fontId="17" fillId="33" borderId="9" applyNumberFormat="0" applyProtection="0">
      <alignment horizontal="left" vertical="center" indent="1"/>
    </xf>
    <xf numFmtId="0" fontId="17" fillId="33" borderId="9" applyNumberFormat="0" applyProtection="0">
      <alignment horizontal="left" vertical="top" indent="1"/>
    </xf>
    <xf numFmtId="4" fontId="17" fillId="27" borderId="9" applyNumberFormat="0" applyProtection="0">
      <alignment horizontal="right" vertical="center"/>
    </xf>
    <xf numFmtId="4" fontId="21" fillId="27" borderId="9" applyNumberFormat="0" applyProtection="0">
      <alignment horizontal="right" vertical="center"/>
    </xf>
    <xf numFmtId="4" fontId="17" fillId="29" borderId="9" applyNumberFormat="0" applyProtection="0">
      <alignment horizontal="left" vertical="center" indent="1"/>
    </xf>
    <xf numFmtId="0" fontId="17" fillId="30" borderId="9" applyNumberFormat="0" applyProtection="0">
      <alignment horizontal="left" vertical="top" indent="1"/>
    </xf>
    <xf numFmtId="4" fontId="22" fillId="34" borderId="0" applyNumberFormat="0" applyProtection="0">
      <alignment horizontal="left" vertical="center" indent="1"/>
    </xf>
    <xf numFmtId="4" fontId="23" fillId="27" borderId="9" applyNumberFormat="0" applyProtection="0">
      <alignment horizontal="right" vertical="center"/>
    </xf>
    <xf numFmtId="0" fontId="57" fillId="0" borderId="0" applyNumberFormat="0" applyFill="0" applyBorder="0" applyAlignment="0" applyProtection="0"/>
    <xf numFmtId="0" fontId="58" fillId="0" borderId="11" applyNumberFormat="0" applyFill="0" applyAlignment="0" applyProtection="0"/>
    <xf numFmtId="0" fontId="59" fillId="0" borderId="0" applyNumberForma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9" fillId="23" borderId="7" applyNumberFormat="0" applyFont="0" applyAlignment="0" applyProtection="0"/>
    <xf numFmtId="0" fontId="2" fillId="28" borderId="9" applyNumberFormat="0" applyProtection="0">
      <alignment horizontal="left" vertical="center" indent="1"/>
    </xf>
    <xf numFmtId="0" fontId="2" fillId="28" borderId="9" applyNumberFormat="0" applyProtection="0">
      <alignment horizontal="left" vertical="top" indent="1"/>
    </xf>
    <xf numFmtId="0" fontId="2" fillId="30" borderId="9" applyNumberFormat="0" applyProtection="0">
      <alignment horizontal="left" vertical="center" indent="1"/>
    </xf>
    <xf numFmtId="0" fontId="2" fillId="30" borderId="9" applyNumberFormat="0" applyProtection="0">
      <alignment horizontal="left" vertical="top" indent="1"/>
    </xf>
    <xf numFmtId="0" fontId="2" fillId="31" borderId="9" applyNumberFormat="0" applyProtection="0">
      <alignment horizontal="left" vertical="center" indent="1"/>
    </xf>
    <xf numFmtId="0" fontId="2" fillId="31" borderId="9" applyNumberFormat="0" applyProtection="0">
      <alignment horizontal="left" vertical="top" indent="1"/>
    </xf>
    <xf numFmtId="0" fontId="2" fillId="32" borderId="9" applyNumberFormat="0" applyProtection="0">
      <alignment horizontal="left" vertical="center" indent="1"/>
    </xf>
    <xf numFmtId="0" fontId="2" fillId="32" borderId="9" applyNumberFormat="0" applyProtection="0">
      <alignment horizontal="left" vertical="top" indent="1"/>
    </xf>
    <xf numFmtId="0" fontId="1" fillId="0" borderId="0"/>
  </cellStyleXfs>
  <cellXfs count="883">
    <xf numFmtId="0" fontId="0" fillId="0" borderId="0" xfId="0"/>
    <xf numFmtId="0" fontId="4" fillId="0" borderId="0" xfId="0" applyFont="1"/>
    <xf numFmtId="0" fontId="4" fillId="0" borderId="0" xfId="0" applyFont="1" applyBorder="1"/>
    <xf numFmtId="0" fontId="4" fillId="0" borderId="0" xfId="0" applyFont="1" applyAlignment="1">
      <alignment horizontal="center" vertical="center"/>
    </xf>
    <xf numFmtId="0" fontId="4" fillId="0" borderId="12" xfId="0" applyFont="1" applyBorder="1" applyAlignment="1">
      <alignment horizontal="center" vertical="center"/>
    </xf>
    <xf numFmtId="0" fontId="3" fillId="0" borderId="0" xfId="0" applyFont="1" applyBorder="1" applyAlignment="1">
      <alignment horizontal="center" vertical="center"/>
    </xf>
    <xf numFmtId="49" fontId="4" fillId="0" borderId="0" xfId="0" applyNumberFormat="1" applyFont="1"/>
    <xf numFmtId="0" fontId="5" fillId="0" borderId="0" xfId="0" applyFont="1" applyAlignment="1">
      <alignment horizontal="center" vertical="center" wrapText="1"/>
    </xf>
    <xf numFmtId="49" fontId="4" fillId="0" borderId="0" xfId="0" applyNumberFormat="1" applyFont="1" applyBorder="1"/>
    <xf numFmtId="49" fontId="4" fillId="0" borderId="0" xfId="0" applyNumberFormat="1" applyFont="1" applyAlignment="1">
      <alignment horizontal="left" vertical="center"/>
    </xf>
    <xf numFmtId="0" fontId="3" fillId="0" borderId="0" xfId="0" applyFont="1"/>
    <xf numFmtId="0" fontId="9"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vertical="center" wrapText="1"/>
    </xf>
    <xf numFmtId="0" fontId="3"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 fillId="0" borderId="13"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49" fontId="4" fillId="0" borderId="0" xfId="0" applyNumberFormat="1"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left" vertical="center" wrapText="1"/>
    </xf>
    <xf numFmtId="49" fontId="4" fillId="0" borderId="13" xfId="0" applyNumberFormat="1" applyFont="1" applyBorder="1" applyAlignment="1">
      <alignment horizontal="left" vertical="center" wrapText="1" indent="1"/>
    </xf>
    <xf numFmtId="49" fontId="3" fillId="0" borderId="13" xfId="0" applyNumberFormat="1" applyFont="1" applyBorder="1" applyAlignment="1">
      <alignment vertical="top"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8" fillId="0" borderId="14" xfId="0" applyFont="1" applyBorder="1" applyAlignment="1">
      <alignment horizontal="center" vertical="center" wrapText="1"/>
    </xf>
    <xf numFmtId="0" fontId="9" fillId="0" borderId="0" xfId="0" applyFont="1" applyAlignment="1">
      <alignment horizontal="left" vertical="center" wrapText="1"/>
    </xf>
    <xf numFmtId="0" fontId="4" fillId="0" borderId="13"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0" fontId="4" fillId="0" borderId="0" xfId="0" applyFont="1" applyFill="1"/>
    <xf numFmtId="49" fontId="3" fillId="0" borderId="13" xfId="0" applyNumberFormat="1" applyFont="1" applyBorder="1" applyAlignment="1">
      <alignment horizontal="left" vertical="center" wrapText="1" indent="1"/>
    </xf>
    <xf numFmtId="49" fontId="4" fillId="0" borderId="13" xfId="0" applyNumberFormat="1" applyFont="1" applyFill="1" applyBorder="1" applyAlignment="1">
      <alignment horizontal="left" vertical="center" wrapText="1" indent="1"/>
    </xf>
    <xf numFmtId="49" fontId="3" fillId="0" borderId="17" xfId="0" applyNumberFormat="1" applyFont="1" applyBorder="1" applyAlignment="1">
      <alignment horizontal="left" vertical="center" wrapText="1" indent="1"/>
    </xf>
    <xf numFmtId="49" fontId="4" fillId="0" borderId="0" xfId="0" applyNumberFormat="1" applyFont="1" applyBorder="1" applyAlignment="1">
      <alignment horizontal="left" vertical="center" wrapText="1" indent="1"/>
    </xf>
    <xf numFmtId="49" fontId="4" fillId="0" borderId="0" xfId="0" applyNumberFormat="1" applyFont="1" applyAlignment="1">
      <alignment horizontal="left" vertical="center" wrapText="1" indent="1"/>
    </xf>
    <xf numFmtId="3" fontId="3" fillId="24" borderId="13" xfId="0" applyNumberFormat="1" applyFont="1" applyFill="1" applyBorder="1" applyAlignment="1">
      <alignment horizontal="right" vertical="center" wrapText="1" indent="1"/>
    </xf>
    <xf numFmtId="3" fontId="3" fillId="24" borderId="14" xfId="0" applyNumberFormat="1" applyFont="1" applyFill="1" applyBorder="1" applyAlignment="1">
      <alignment horizontal="right" vertical="center" wrapText="1" indent="1"/>
    </xf>
    <xf numFmtId="3" fontId="4" fillId="35" borderId="13" xfId="0" applyNumberFormat="1" applyFont="1" applyFill="1" applyBorder="1" applyAlignment="1">
      <alignment horizontal="right" vertical="center" wrapText="1" indent="1"/>
    </xf>
    <xf numFmtId="3" fontId="3" fillId="24" borderId="17" xfId="0" applyNumberFormat="1" applyFont="1" applyFill="1" applyBorder="1" applyAlignment="1" applyProtection="1">
      <alignment horizontal="right" vertical="center" wrapText="1" indent="1"/>
    </xf>
    <xf numFmtId="3" fontId="3" fillId="24" borderId="18" xfId="0" applyNumberFormat="1" applyFont="1" applyFill="1" applyBorder="1" applyAlignment="1">
      <alignment horizontal="right" vertical="center" wrapText="1" indent="1"/>
    </xf>
    <xf numFmtId="0" fontId="3" fillId="0" borderId="13" xfId="0" applyFont="1" applyBorder="1" applyAlignment="1">
      <alignment horizontal="left" vertical="top" wrapText="1" indent="1"/>
    </xf>
    <xf numFmtId="0" fontId="4" fillId="0" borderId="13" xfId="0" applyFont="1" applyBorder="1" applyAlignment="1">
      <alignment horizontal="left" vertical="top" wrapText="1" indent="1"/>
    </xf>
    <xf numFmtId="0" fontId="3" fillId="0" borderId="17" xfId="0" applyFont="1" applyBorder="1" applyAlignment="1">
      <alignment horizontal="left" wrapText="1" indent="1"/>
    </xf>
    <xf numFmtId="0" fontId="4" fillId="0" borderId="0" xfId="0" applyFont="1" applyAlignment="1">
      <alignment horizontal="left" indent="1"/>
    </xf>
    <xf numFmtId="49" fontId="3" fillId="0" borderId="13" xfId="0" applyNumberFormat="1" applyFont="1" applyBorder="1" applyAlignment="1">
      <alignment horizontal="left" vertical="top" wrapText="1" indent="1"/>
    </xf>
    <xf numFmtId="49" fontId="4" fillId="0" borderId="13" xfId="0" applyNumberFormat="1" applyFont="1" applyBorder="1" applyAlignment="1">
      <alignment horizontal="left" vertical="top" wrapText="1" indent="1"/>
    </xf>
    <xf numFmtId="3" fontId="8" fillId="24" borderId="13" xfId="0" applyNumberFormat="1" applyFont="1" applyFill="1" applyBorder="1" applyAlignment="1">
      <alignment horizontal="right" vertical="center" wrapText="1" indent="1"/>
    </xf>
    <xf numFmtId="3" fontId="8" fillId="24" borderId="17" xfId="0" applyNumberFormat="1" applyFont="1" applyFill="1" applyBorder="1" applyAlignment="1">
      <alignment horizontal="right" vertical="center" wrapText="1" indent="1"/>
    </xf>
    <xf numFmtId="49" fontId="8" fillId="0" borderId="13" xfId="0" applyNumberFormat="1" applyFont="1" applyBorder="1" applyAlignment="1">
      <alignment horizontal="left" vertical="center" wrapText="1" indent="1"/>
    </xf>
    <xf numFmtId="49" fontId="3" fillId="0" borderId="13" xfId="0" applyNumberFormat="1" applyFont="1" applyFill="1" applyBorder="1" applyAlignment="1">
      <alignment horizontal="left" vertical="center" wrapText="1" indent="1"/>
    </xf>
    <xf numFmtId="49" fontId="3" fillId="0" borderId="17" xfId="0" applyNumberFormat="1" applyFont="1" applyFill="1" applyBorder="1" applyAlignment="1">
      <alignment horizontal="left" vertical="center" wrapText="1" indent="1"/>
    </xf>
    <xf numFmtId="3" fontId="4" fillId="0" borderId="13" xfId="0" applyNumberFormat="1" applyFont="1" applyFill="1" applyBorder="1" applyAlignment="1">
      <alignment horizontal="right" vertical="center" wrapText="1" indent="1"/>
    </xf>
    <xf numFmtId="0" fontId="8" fillId="24" borderId="14" xfId="0" applyFont="1" applyFill="1" applyBorder="1" applyAlignment="1">
      <alignment horizontal="right" vertical="center" wrapText="1" indent="1"/>
    </xf>
    <xf numFmtId="0" fontId="8" fillId="0" borderId="13"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0" xfId="0" applyFont="1" applyAlignment="1">
      <alignment horizontal="left" vertical="center" wrapText="1" indent="1"/>
    </xf>
    <xf numFmtId="49" fontId="4" fillId="0" borderId="0" xfId="0" applyNumberFormat="1" applyFont="1" applyAlignment="1">
      <alignment vertical="center" wrapText="1"/>
    </xf>
    <xf numFmtId="3" fontId="8" fillId="0" borderId="0" xfId="45" applyNumberFormat="1" applyFont="1" applyBorder="1" applyAlignment="1">
      <alignment vertical="center" wrapText="1"/>
    </xf>
    <xf numFmtId="3" fontId="8" fillId="0" borderId="0" xfId="45" applyNumberFormat="1" applyFont="1" applyBorder="1" applyAlignment="1">
      <alignment horizontal="center" vertical="center" wrapText="1"/>
    </xf>
    <xf numFmtId="3" fontId="9" fillId="0" borderId="0" xfId="45" applyNumberFormat="1"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center" wrapText="1"/>
    </xf>
    <xf numFmtId="0" fontId="9" fillId="24" borderId="18" xfId="0" applyFont="1" applyFill="1" applyBorder="1" applyAlignment="1">
      <alignment horizontal="right" vertical="center" wrapText="1" indent="1"/>
    </xf>
    <xf numFmtId="3" fontId="8" fillId="0" borderId="14" xfId="0" applyNumberFormat="1" applyFont="1" applyFill="1" applyBorder="1" applyAlignment="1">
      <alignment horizontal="center" vertical="center" wrapText="1"/>
    </xf>
    <xf numFmtId="49" fontId="8" fillId="0" borderId="13" xfId="0" applyNumberFormat="1" applyFont="1" applyFill="1" applyBorder="1" applyAlignment="1">
      <alignment horizontal="left" vertical="center" wrapText="1" indent="1"/>
    </xf>
    <xf numFmtId="0" fontId="8" fillId="0" borderId="17" xfId="0" applyFont="1" applyBorder="1" applyAlignment="1">
      <alignment horizontal="left" vertical="center" wrapText="1" indent="1"/>
    </xf>
    <xf numFmtId="49" fontId="3" fillId="0" borderId="13" xfId="0" applyNumberFormat="1" applyFont="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0" fillId="0" borderId="0" xfId="0" applyBorder="1"/>
    <xf numFmtId="0" fontId="8" fillId="0" borderId="13" xfId="0" applyFont="1" applyBorder="1" applyAlignment="1">
      <alignment horizontal="left" vertical="center" wrapText="1"/>
    </xf>
    <xf numFmtId="0" fontId="8" fillId="0" borderId="13" xfId="0" applyFont="1" applyFill="1" applyBorder="1" applyAlignment="1">
      <alignment horizontal="left" vertical="center" wrapText="1" indent="1"/>
    </xf>
    <xf numFmtId="0" fontId="9" fillId="0" borderId="0" xfId="0" applyFont="1"/>
    <xf numFmtId="1" fontId="4" fillId="0" borderId="13" xfId="0" applyNumberFormat="1" applyFont="1" applyFill="1" applyBorder="1" applyAlignment="1">
      <alignment horizontal="center" vertical="center" wrapText="1"/>
    </xf>
    <xf numFmtId="49" fontId="8" fillId="0" borderId="17" xfId="0" applyNumberFormat="1" applyFont="1" applyFill="1" applyBorder="1" applyAlignment="1">
      <alignment horizontal="left" vertical="center" wrapText="1" indent="1"/>
    </xf>
    <xf numFmtId="49" fontId="8" fillId="0" borderId="13" xfId="0" applyNumberFormat="1" applyFont="1" applyBorder="1" applyAlignment="1">
      <alignment vertical="center" wrapText="1"/>
    </xf>
    <xf numFmtId="0" fontId="8"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8" fillId="0" borderId="13" xfId="45" applyFont="1" applyBorder="1" applyAlignment="1">
      <alignment horizontal="center" vertical="center" wrapText="1"/>
    </xf>
    <xf numFmtId="3" fontId="9" fillId="0" borderId="13" xfId="45" applyNumberFormat="1" applyFont="1" applyBorder="1" applyAlignment="1">
      <alignment horizontal="center" vertical="center" wrapText="1"/>
    </xf>
    <xf numFmtId="0" fontId="8" fillId="0" borderId="14" xfId="45" applyFont="1" applyBorder="1" applyAlignment="1">
      <alignment horizontal="center" vertical="center" wrapText="1"/>
    </xf>
    <xf numFmtId="3" fontId="9" fillId="0" borderId="15" xfId="45" applyNumberFormat="1" applyFont="1" applyBorder="1" applyAlignment="1">
      <alignment vertical="center" wrapText="1"/>
    </xf>
    <xf numFmtId="3" fontId="9" fillId="0" borderId="14" xfId="45" applyNumberFormat="1" applyFont="1" applyBorder="1" applyAlignment="1">
      <alignment horizontal="center" vertical="center" wrapText="1"/>
    </xf>
    <xf numFmtId="3" fontId="9" fillId="0" borderId="16" xfId="45"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3" fillId="0" borderId="13" xfId="0" applyFont="1" applyBorder="1" applyAlignment="1">
      <alignment horizontal="left" vertical="center" wrapText="1" indent="1"/>
    </xf>
    <xf numFmtId="0" fontId="9" fillId="0" borderId="13" xfId="0" applyFont="1" applyBorder="1" applyAlignment="1">
      <alignment horizontal="center" vertical="center" wrapText="1"/>
    </xf>
    <xf numFmtId="0" fontId="8" fillId="0" borderId="15" xfId="0" applyFont="1" applyBorder="1" applyAlignment="1">
      <alignment horizontal="left" vertical="center" wrapText="1" indent="1"/>
    </xf>
    <xf numFmtId="0" fontId="8" fillId="0" borderId="19" xfId="0" applyFont="1" applyBorder="1" applyAlignment="1">
      <alignment horizontal="left" vertical="center" wrapText="1" indent="1"/>
    </xf>
    <xf numFmtId="49" fontId="9" fillId="0" borderId="13" xfId="0" applyNumberFormat="1" applyFont="1" applyBorder="1" applyAlignment="1">
      <alignment horizontal="left" vertical="center" wrapText="1" indent="1"/>
    </xf>
    <xf numFmtId="0" fontId="9" fillId="0" borderId="0" xfId="0" applyFont="1" applyFill="1" applyAlignment="1">
      <alignment vertical="center" wrapText="1"/>
    </xf>
    <xf numFmtId="0" fontId="9" fillId="0" borderId="0" xfId="0" applyFont="1" applyFill="1" applyAlignment="1">
      <alignment horizontal="left" vertical="center" wrapText="1" indent="1"/>
    </xf>
    <xf numFmtId="0" fontId="9" fillId="0" borderId="0" xfId="0" applyFont="1" applyFill="1" applyAlignment="1">
      <alignment horizontal="left" vertical="center" wrapText="1" indent="3"/>
    </xf>
    <xf numFmtId="0" fontId="9" fillId="0" borderId="0" xfId="0" applyFont="1" applyFill="1" applyAlignment="1">
      <alignment horizontal="left" vertical="center" wrapText="1" indent="2"/>
    </xf>
    <xf numFmtId="0" fontId="3" fillId="0" borderId="20" xfId="0" applyFont="1" applyBorder="1" applyAlignment="1">
      <alignment horizontal="center" vertical="center" wrapText="1"/>
    </xf>
    <xf numFmtId="0" fontId="34" fillId="0" borderId="0" xfId="0" applyFont="1" applyBorder="1"/>
    <xf numFmtId="49" fontId="4" fillId="0" borderId="19" xfId="0" applyNumberFormat="1" applyFont="1" applyBorder="1" applyAlignment="1">
      <alignment horizontal="left" vertical="center" wrapText="1" indent="1"/>
    </xf>
    <xf numFmtId="0" fontId="8" fillId="0" borderId="17" xfId="0" applyFont="1" applyFill="1" applyBorder="1" applyAlignment="1">
      <alignment horizontal="left" vertical="center" wrapText="1" indent="1"/>
    </xf>
    <xf numFmtId="0" fontId="4" fillId="0" borderId="0" xfId="0" applyFont="1" applyFill="1" applyAlignment="1">
      <alignment vertical="center" wrapText="1"/>
    </xf>
    <xf numFmtId="0" fontId="0" fillId="0" borderId="0" xfId="0" applyFill="1"/>
    <xf numFmtId="0" fontId="31" fillId="0" borderId="0" xfId="0" applyFont="1" applyFill="1" applyAlignment="1">
      <alignment vertical="center" wrapText="1"/>
    </xf>
    <xf numFmtId="0" fontId="3" fillId="0" borderId="22" xfId="0" applyFont="1" applyBorder="1" applyAlignment="1">
      <alignment vertical="center" wrapText="1"/>
    </xf>
    <xf numFmtId="0" fontId="9" fillId="35" borderId="14" xfId="0" applyFont="1" applyFill="1" applyBorder="1" applyAlignment="1">
      <alignment horizontal="left" vertical="center" wrapText="1" indent="1"/>
    </xf>
    <xf numFmtId="0" fontId="37" fillId="0" borderId="0" xfId="0" applyFont="1"/>
    <xf numFmtId="0" fontId="8" fillId="0" borderId="23" xfId="0" applyFont="1" applyFill="1" applyBorder="1" applyAlignment="1">
      <alignment horizontal="center" vertical="center" wrapText="1"/>
    </xf>
    <xf numFmtId="0" fontId="8" fillId="0" borderId="0" xfId="0" applyFont="1" applyFill="1" applyAlignment="1">
      <alignment vertical="center" wrapText="1"/>
    </xf>
    <xf numFmtId="49" fontId="10" fillId="0" borderId="0" xfId="0" applyNumberFormat="1" applyFont="1" applyAlignment="1">
      <alignment horizontal="left" vertical="center" wrapText="1" indent="1"/>
    </xf>
    <xf numFmtId="49" fontId="9" fillId="0" borderId="13" xfId="0" applyNumberFormat="1" applyFont="1" applyFill="1" applyBorder="1" applyAlignment="1">
      <alignment horizontal="left" vertical="center" wrapText="1" indent="1"/>
    </xf>
    <xf numFmtId="0" fontId="0" fillId="0" borderId="0" xfId="0" applyAlignment="1">
      <alignment wrapText="1"/>
    </xf>
    <xf numFmtId="0" fontId="9" fillId="0" borderId="15" xfId="0" applyFont="1" applyFill="1" applyBorder="1" applyAlignment="1">
      <alignment horizontal="center" vertical="center" wrapText="1"/>
    </xf>
    <xf numFmtId="3" fontId="3" fillId="0" borderId="14" xfId="0" applyNumberFormat="1" applyFont="1" applyFill="1" applyBorder="1" applyAlignment="1">
      <alignment horizontal="right" vertical="center" wrapText="1" indent="1"/>
    </xf>
    <xf numFmtId="49" fontId="4" fillId="0" borderId="0" xfId="0" applyNumberFormat="1" applyFont="1" applyAlignment="1">
      <alignment horizontal="left" wrapText="1"/>
    </xf>
    <xf numFmtId="0" fontId="4" fillId="0" borderId="0" xfId="0" applyFont="1" applyAlignment="1">
      <alignment horizontal="justify"/>
    </xf>
    <xf numFmtId="0" fontId="4" fillId="0" borderId="16" xfId="0" applyFont="1" applyFill="1" applyBorder="1" applyAlignment="1">
      <alignment horizontal="center" vertical="center"/>
    </xf>
    <xf numFmtId="0" fontId="3" fillId="0" borderId="17" xfId="0" applyFont="1" applyFill="1" applyBorder="1" applyAlignment="1">
      <alignment horizontal="left" wrapText="1" indent="1"/>
    </xf>
    <xf numFmtId="49" fontId="4" fillId="0" borderId="0" xfId="0" applyNumberFormat="1" applyFont="1" applyAlignment="1">
      <alignment horizontal="left" wrapText="1" indent="1"/>
    </xf>
    <xf numFmtId="0" fontId="4" fillId="0" borderId="0" xfId="0" applyFont="1" applyAlignment="1">
      <alignment vertical="center"/>
    </xf>
    <xf numFmtId="0" fontId="0" fillId="0" borderId="0" xfId="0" applyAlignment="1">
      <alignment vertical="center"/>
    </xf>
    <xf numFmtId="0" fontId="26" fillId="0" borderId="0" xfId="0" applyFont="1" applyBorder="1" applyAlignment="1">
      <alignment vertical="center"/>
    </xf>
    <xf numFmtId="0" fontId="3" fillId="0" borderId="15" xfId="0" applyFont="1" applyFill="1" applyBorder="1" applyAlignment="1">
      <alignment horizontal="center" vertical="center" wrapText="1"/>
    </xf>
    <xf numFmtId="3" fontId="8" fillId="24" borderId="20" xfId="0" applyNumberFormat="1" applyFont="1" applyFill="1" applyBorder="1" applyAlignment="1">
      <alignment horizontal="right" vertical="center" wrapText="1" indent="1"/>
    </xf>
    <xf numFmtId="3" fontId="8" fillId="24" borderId="28" xfId="0" applyNumberFormat="1" applyFont="1" applyFill="1" applyBorder="1" applyAlignment="1">
      <alignment horizontal="right" vertical="center" wrapText="1" indent="1"/>
    </xf>
    <xf numFmtId="0" fontId="86" fillId="0" borderId="0" xfId="41"/>
    <xf numFmtId="0" fontId="11" fillId="0" borderId="13" xfId="0" applyFont="1" applyFill="1" applyBorder="1" applyAlignment="1">
      <alignment horizontal="left" vertical="center" wrapText="1" indent="1"/>
    </xf>
    <xf numFmtId="0" fontId="9" fillId="32" borderId="15" xfId="0" applyFont="1" applyFill="1" applyBorder="1" applyAlignment="1">
      <alignment vertical="center" wrapText="1"/>
    </xf>
    <xf numFmtId="0" fontId="5" fillId="0" borderId="0" xfId="0" applyFont="1" applyBorder="1" applyAlignment="1">
      <alignment horizontal="center" vertical="center" wrapText="1"/>
    </xf>
    <xf numFmtId="0" fontId="8" fillId="0" borderId="0" xfId="0" applyFont="1" applyBorder="1" applyAlignment="1">
      <alignment horizontal="left" vertical="center" wrapText="1"/>
    </xf>
    <xf numFmtId="0" fontId="9" fillId="0" borderId="0" xfId="44" applyFont="1" applyAlignment="1">
      <alignment vertical="center" wrapText="1"/>
    </xf>
    <xf numFmtId="0" fontId="8" fillId="0" borderId="0" xfId="44" applyFont="1" applyAlignment="1">
      <alignment horizontal="center" vertical="center" wrapText="1"/>
    </xf>
    <xf numFmtId="0" fontId="0" fillId="0" borderId="0" xfId="0" applyNumberFormat="1" applyAlignment="1">
      <alignment vertical="center" wrapText="1"/>
    </xf>
    <xf numFmtId="165" fontId="63" fillId="37" borderId="13" xfId="76" quotePrefix="1" applyNumberFormat="1" applyFont="1" applyFill="1" applyBorder="1" applyAlignment="1" applyProtection="1">
      <alignment horizontal="left" vertical="center" wrapText="1" indent="1"/>
      <protection locked="0"/>
    </xf>
    <xf numFmtId="165" fontId="62" fillId="37" borderId="13" xfId="84" quotePrefix="1" applyNumberFormat="1" applyFont="1" applyFill="1" applyBorder="1" applyAlignment="1" applyProtection="1">
      <alignment horizontal="left" vertical="center" wrapText="1" indent="1"/>
      <protection locked="0"/>
    </xf>
    <xf numFmtId="165" fontId="62" fillId="37" borderId="13" xfId="83" quotePrefix="1" applyNumberFormat="1" applyFont="1" applyFill="1" applyBorder="1" applyProtection="1">
      <alignment horizontal="left" vertical="center" indent="1"/>
      <protection locked="0"/>
    </xf>
    <xf numFmtId="0" fontId="9" fillId="0" borderId="13" xfId="0" applyFont="1" applyBorder="1"/>
    <xf numFmtId="165" fontId="63" fillId="37" borderId="13" xfId="51" quotePrefix="1" applyNumberFormat="1" applyFont="1" applyFill="1" applyBorder="1">
      <alignment horizontal="left" vertical="center" indent="1"/>
    </xf>
    <xf numFmtId="165" fontId="63" fillId="37" borderId="13" xfId="51" applyNumberFormat="1" applyFont="1" applyFill="1" applyBorder="1">
      <alignment horizontal="left" vertical="center" indent="1"/>
    </xf>
    <xf numFmtId="165" fontId="62" fillId="37" borderId="13" xfId="83" applyNumberFormat="1" applyFont="1" applyFill="1" applyBorder="1" applyAlignment="1" applyProtection="1">
      <alignment vertical="center"/>
      <protection locked="0"/>
    </xf>
    <xf numFmtId="165" fontId="63" fillId="37" borderId="13" xfId="83" quotePrefix="1" applyNumberFormat="1" applyFont="1" applyFill="1" applyBorder="1" applyProtection="1">
      <alignment horizontal="left" vertical="center" indent="1"/>
      <protection locked="0"/>
    </xf>
    <xf numFmtId="165" fontId="62" fillId="37" borderId="13" xfId="84" applyNumberFormat="1" applyFont="1" applyFill="1" applyBorder="1" applyAlignment="1" applyProtection="1">
      <alignment horizontal="left" vertical="center" wrapText="1" indent="1"/>
      <protection locked="0"/>
    </xf>
    <xf numFmtId="49" fontId="9" fillId="0" borderId="20" xfId="42" applyNumberFormat="1" applyFont="1" applyBorder="1" applyAlignment="1">
      <alignment horizontal="center"/>
    </xf>
    <xf numFmtId="49" fontId="9" fillId="0" borderId="35" xfId="42" applyNumberFormat="1" applyFont="1" applyBorder="1" applyAlignment="1">
      <alignment horizontal="center"/>
    </xf>
    <xf numFmtId="49" fontId="9" fillId="0" borderId="37" xfId="42" applyNumberFormat="1" applyFont="1" applyBorder="1" applyAlignment="1">
      <alignment horizontal="center"/>
    </xf>
    <xf numFmtId="0" fontId="9" fillId="0" borderId="29" xfId="42" applyFont="1" applyBorder="1"/>
    <xf numFmtId="0" fontId="9" fillId="0" borderId="13" xfId="42" applyFont="1" applyBorder="1"/>
    <xf numFmtId="0" fontId="9" fillId="0" borderId="19" xfId="42" applyFont="1" applyBorder="1"/>
    <xf numFmtId="0" fontId="8" fillId="0" borderId="42" xfId="0" applyFont="1" applyFill="1" applyBorder="1" applyAlignment="1">
      <alignment horizontal="center" vertical="center" wrapText="1"/>
    </xf>
    <xf numFmtId="0" fontId="8" fillId="35" borderId="43" xfId="0" applyFont="1" applyFill="1" applyBorder="1" applyAlignment="1">
      <alignment horizontal="left" vertical="center" wrapText="1" indent="1"/>
    </xf>
    <xf numFmtId="0" fontId="9" fillId="0" borderId="43" xfId="0" applyFont="1" applyFill="1" applyBorder="1" applyAlignment="1">
      <alignment horizontal="left" vertical="center" wrapText="1" indent="1"/>
    </xf>
    <xf numFmtId="0" fontId="9" fillId="36" borderId="44" xfId="0" applyFont="1" applyFill="1" applyBorder="1" applyAlignment="1">
      <alignment horizontal="left" vertical="center" wrapText="1" indent="1"/>
    </xf>
    <xf numFmtId="0" fontId="9" fillId="0" borderId="45" xfId="0" applyFont="1" applyFill="1" applyBorder="1" applyAlignment="1">
      <alignment horizontal="left" vertical="center" wrapText="1" indent="1"/>
    </xf>
    <xf numFmtId="0" fontId="9" fillId="37" borderId="43" xfId="0" applyFont="1" applyFill="1" applyBorder="1" applyAlignment="1">
      <alignment horizontal="left" vertical="center" wrapText="1" indent="1"/>
    </xf>
    <xf numFmtId="0" fontId="9" fillId="0" borderId="44" xfId="0" applyFont="1" applyFill="1" applyBorder="1" applyAlignment="1">
      <alignment horizontal="left" vertical="center" wrapText="1" indent="1"/>
    </xf>
    <xf numFmtId="0" fontId="26" fillId="0" borderId="29" xfId="42" applyFont="1" applyBorder="1"/>
    <xf numFmtId="49" fontId="26" fillId="0" borderId="37" xfId="42" applyNumberFormat="1" applyFont="1" applyBorder="1" applyAlignment="1">
      <alignment horizontal="center"/>
    </xf>
    <xf numFmtId="0" fontId="26" fillId="0" borderId="13" xfId="42" applyFont="1" applyBorder="1"/>
    <xf numFmtId="49" fontId="26" fillId="0" borderId="20" xfId="42" applyNumberFormat="1" applyFont="1" applyBorder="1" applyAlignment="1">
      <alignment horizontal="center"/>
    </xf>
    <xf numFmtId="0" fontId="26" fillId="0" borderId="13" xfId="42" applyFont="1" applyBorder="1" applyAlignment="1">
      <alignment vertical="center"/>
    </xf>
    <xf numFmtId="49" fontId="60" fillId="32" borderId="20" xfId="42" applyNumberFormat="1" applyFont="1" applyFill="1" applyBorder="1" applyAlignment="1">
      <alignment horizontal="center"/>
    </xf>
    <xf numFmtId="49" fontId="60" fillId="0" borderId="20" xfId="42" applyNumberFormat="1" applyFont="1" applyBorder="1" applyAlignment="1">
      <alignment horizontal="center"/>
    </xf>
    <xf numFmtId="0" fontId="26" fillId="0" borderId="22" xfId="42" applyFont="1" applyBorder="1" applyAlignment="1">
      <alignment horizontal="left" indent="1"/>
    </xf>
    <xf numFmtId="0" fontId="26" fillId="0" borderId="15" xfId="42" applyFont="1" applyBorder="1" applyAlignment="1">
      <alignment horizontal="left" indent="1"/>
    </xf>
    <xf numFmtId="0" fontId="26" fillId="0" borderId="15" xfId="42" applyFont="1" applyFill="1" applyBorder="1" applyAlignment="1">
      <alignment horizontal="left" indent="1"/>
    </xf>
    <xf numFmtId="0" fontId="9" fillId="0" borderId="0" xfId="0" applyFont="1" applyBorder="1"/>
    <xf numFmtId="0" fontId="14" fillId="0" borderId="35" xfId="0" applyFont="1" applyBorder="1" applyAlignment="1">
      <alignment horizontal="center"/>
    </xf>
    <xf numFmtId="0" fontId="40" fillId="0" borderId="48" xfId="35" applyFont="1" applyBorder="1" applyAlignment="1" applyProtection="1">
      <alignment horizontal="center"/>
    </xf>
    <xf numFmtId="0" fontId="9" fillId="0" borderId="50" xfId="0" applyFont="1" applyBorder="1"/>
    <xf numFmtId="165" fontId="4" fillId="0" borderId="0" xfId="0" applyNumberFormat="1" applyFont="1" applyBorder="1"/>
    <xf numFmtId="0" fontId="31" fillId="0" borderId="0" xfId="0" applyFont="1" applyBorder="1" applyAlignment="1">
      <alignment horizontal="left"/>
    </xf>
    <xf numFmtId="0" fontId="31" fillId="0" borderId="0" xfId="0" applyFont="1" applyBorder="1" applyAlignment="1">
      <alignment horizontal="left" vertical="center"/>
    </xf>
    <xf numFmtId="0" fontId="88" fillId="0" borderId="0" xfId="0" applyFont="1" applyFill="1" applyAlignment="1">
      <alignment vertical="center" wrapText="1"/>
    </xf>
    <xf numFmtId="0" fontId="20" fillId="0" borderId="0" xfId="0" applyFont="1" applyAlignment="1"/>
    <xf numFmtId="0" fontId="90" fillId="0" borderId="0" xfId="0" applyFont="1"/>
    <xf numFmtId="0" fontId="89" fillId="0" borderId="43" xfId="0" applyFont="1" applyFill="1" applyBorder="1" applyAlignment="1">
      <alignment horizontal="left" vertical="center" wrapText="1" indent="1"/>
    </xf>
    <xf numFmtId="0" fontId="69" fillId="0" borderId="0" xfId="0" applyFont="1" applyFill="1" applyAlignment="1">
      <alignment horizontal="left" vertical="center" indent="1"/>
    </xf>
    <xf numFmtId="3" fontId="9" fillId="0" borderId="0" xfId="45" applyNumberFormat="1" applyFont="1" applyBorder="1" applyAlignment="1">
      <alignment horizontal="center" vertical="center" wrapText="1"/>
    </xf>
    <xf numFmtId="0" fontId="70" fillId="0" borderId="14" xfId="0" applyFont="1" applyFill="1" applyBorder="1" applyAlignment="1">
      <alignment horizontal="center" vertical="center" wrapText="1"/>
    </xf>
    <xf numFmtId="49" fontId="8" fillId="0" borderId="13" xfId="43" applyNumberFormat="1" applyFont="1" applyBorder="1" applyAlignment="1">
      <alignment horizontal="left" vertical="center" wrapText="1" indent="1"/>
    </xf>
    <xf numFmtId="3" fontId="8" fillId="24" borderId="13" xfId="43" applyNumberFormat="1" applyFont="1" applyFill="1" applyBorder="1" applyAlignment="1">
      <alignment horizontal="right" vertical="center" wrapText="1" indent="1"/>
    </xf>
    <xf numFmtId="3" fontId="4" fillId="35" borderId="13" xfId="43" applyNumberFormat="1" applyFont="1" applyFill="1" applyBorder="1" applyAlignment="1">
      <alignment horizontal="right" vertical="center" wrapText="1" indent="1"/>
    </xf>
    <xf numFmtId="0" fontId="4" fillId="0" borderId="13" xfId="43" applyFont="1" applyBorder="1" applyAlignment="1">
      <alignment horizontal="left" vertical="top" wrapText="1" indent="1"/>
    </xf>
    <xf numFmtId="3" fontId="4" fillId="35" borderId="19" xfId="43" applyNumberFormat="1" applyFont="1" applyFill="1" applyBorder="1" applyAlignment="1">
      <alignment horizontal="right" vertical="center" wrapText="1" indent="1"/>
    </xf>
    <xf numFmtId="0" fontId="11" fillId="0" borderId="0" xfId="0" applyFont="1" applyAlignment="1">
      <alignment horizontal="center" vertical="center"/>
    </xf>
    <xf numFmtId="0" fontId="11" fillId="0" borderId="0" xfId="0" applyFont="1" applyAlignment="1">
      <alignment horizontal="left" indent="1"/>
    </xf>
    <xf numFmtId="0" fontId="11" fillId="0" borderId="0" xfId="0" applyFont="1"/>
    <xf numFmtId="0" fontId="4" fillId="0" borderId="15" xfId="0" applyFont="1" applyFill="1" applyBorder="1" applyAlignment="1">
      <alignment horizontal="center" vertical="center"/>
    </xf>
    <xf numFmtId="0" fontId="26" fillId="0" borderId="43" xfId="0" applyFont="1" applyFill="1" applyBorder="1" applyAlignment="1">
      <alignment horizontal="left" vertical="center" wrapText="1" indent="1"/>
    </xf>
    <xf numFmtId="0" fontId="91" fillId="0" borderId="0" xfId="0" applyFont="1" applyAlignment="1">
      <alignment vertical="center"/>
    </xf>
    <xf numFmtId="0" fontId="88" fillId="0" borderId="0" xfId="0" applyFont="1" applyAlignment="1">
      <alignment wrapText="1"/>
    </xf>
    <xf numFmtId="0" fontId="40" fillId="0" borderId="20" xfId="35" applyFont="1" applyBorder="1" applyAlignment="1" applyProtection="1">
      <alignment horizontal="center"/>
    </xf>
    <xf numFmtId="0" fontId="40" fillId="0" borderId="37" xfId="35" applyFont="1" applyBorder="1" applyAlignment="1" applyProtection="1">
      <alignment horizontal="center"/>
    </xf>
    <xf numFmtId="0" fontId="9" fillId="0" borderId="52" xfId="0" applyFont="1" applyBorder="1"/>
    <xf numFmtId="0" fontId="0" fillId="0" borderId="0" xfId="0" applyFill="1" applyAlignment="1">
      <alignment wrapText="1"/>
    </xf>
    <xf numFmtId="0" fontId="89" fillId="37" borderId="43" xfId="0" applyFont="1" applyFill="1" applyBorder="1" applyAlignment="1">
      <alignment horizontal="left" vertical="center" wrapText="1" indent="1"/>
    </xf>
    <xf numFmtId="49" fontId="89" fillId="37" borderId="43" xfId="0" applyNumberFormat="1" applyFont="1" applyFill="1" applyBorder="1" applyAlignment="1">
      <alignment horizontal="left" vertical="center" wrapText="1" indent="1"/>
    </xf>
    <xf numFmtId="0" fontId="4" fillId="0" borderId="0" xfId="0" applyFont="1" applyFill="1" applyBorder="1"/>
    <xf numFmtId="0" fontId="3" fillId="0" borderId="0" xfId="0" applyFont="1" applyFill="1" applyBorder="1" applyAlignment="1">
      <alignment horizontal="center" vertical="center"/>
    </xf>
    <xf numFmtId="49" fontId="3" fillId="0" borderId="13" xfId="0" applyNumberFormat="1" applyFont="1" applyFill="1" applyBorder="1" applyAlignment="1">
      <alignment horizontal="left" vertical="center" wrapText="1"/>
    </xf>
    <xf numFmtId="0" fontId="4" fillId="0" borderId="0" xfId="0" applyFont="1" applyFill="1" applyBorder="1" applyAlignment="1">
      <alignment vertical="center"/>
    </xf>
    <xf numFmtId="0" fontId="4" fillId="0" borderId="16" xfId="0" applyFont="1" applyFill="1" applyBorder="1" applyAlignment="1">
      <alignment horizontal="center" vertical="center" wrapText="1"/>
    </xf>
    <xf numFmtId="49" fontId="4" fillId="0" borderId="0" xfId="0" applyNumberFormat="1" applyFont="1" applyFill="1" applyBorder="1" applyAlignment="1">
      <alignment horizontal="left" indent="1"/>
    </xf>
    <xf numFmtId="0" fontId="26" fillId="0" borderId="0" xfId="0" applyFont="1" applyFill="1" applyBorder="1" applyAlignment="1">
      <alignment vertical="center"/>
    </xf>
    <xf numFmtId="0" fontId="33" fillId="0" borderId="0" xfId="40" applyFont="1" applyAlignment="1">
      <alignment horizontal="center" vertical="center" wrapText="1"/>
    </xf>
    <xf numFmtId="0" fontId="4" fillId="0" borderId="0" xfId="40" applyFont="1"/>
    <xf numFmtId="0" fontId="4" fillId="0" borderId="0" xfId="40" applyFont="1" applyAlignment="1">
      <alignment horizontal="center"/>
    </xf>
    <xf numFmtId="0" fontId="3" fillId="0" borderId="15" xfId="40" applyFont="1" applyBorder="1" applyAlignment="1">
      <alignment horizontal="center" vertical="center" wrapText="1"/>
    </xf>
    <xf numFmtId="49" fontId="3" fillId="0" borderId="13" xfId="40" applyNumberFormat="1" applyFont="1" applyBorder="1" applyAlignment="1">
      <alignment horizontal="center" vertical="center" wrapText="1"/>
    </xf>
    <xf numFmtId="0" fontId="3" fillId="0" borderId="13" xfId="40" applyFont="1" applyBorder="1" applyAlignment="1">
      <alignment horizontal="center" vertical="center" wrapText="1"/>
    </xf>
    <xf numFmtId="0" fontId="3" fillId="0" borderId="14" xfId="40" applyFont="1" applyBorder="1" applyAlignment="1">
      <alignment horizontal="center" vertical="center" wrapText="1"/>
    </xf>
    <xf numFmtId="0" fontId="4" fillId="0" borderId="15" xfId="40" applyFont="1" applyBorder="1" applyAlignment="1">
      <alignment horizontal="center" wrapText="1"/>
    </xf>
    <xf numFmtId="49" fontId="3" fillId="0" borderId="13" xfId="40" applyNumberFormat="1" applyFont="1" applyBorder="1" applyAlignment="1">
      <alignment vertical="top" wrapText="1"/>
    </xf>
    <xf numFmtId="3" fontId="4" fillId="0" borderId="13" xfId="40" applyNumberFormat="1" applyFont="1" applyFill="1" applyBorder="1" applyAlignment="1">
      <alignment horizontal="center" wrapText="1"/>
    </xf>
    <xf numFmtId="0" fontId="4" fillId="0" borderId="15" xfId="40" applyFont="1" applyBorder="1" applyAlignment="1">
      <alignment horizontal="center" vertical="center" wrapText="1"/>
    </xf>
    <xf numFmtId="49" fontId="3" fillId="0" borderId="13" xfId="40" applyNumberFormat="1" applyFont="1" applyBorder="1" applyAlignment="1">
      <alignment horizontal="left" vertical="center" wrapText="1" indent="1"/>
    </xf>
    <xf numFmtId="49" fontId="4" fillId="0" borderId="13" xfId="40" applyNumberFormat="1" applyFont="1" applyBorder="1" applyAlignment="1">
      <alignment horizontal="left" vertical="center" wrapText="1" indent="1"/>
    </xf>
    <xf numFmtId="0" fontId="4" fillId="0" borderId="0" xfId="40" applyFont="1" applyFill="1" applyAlignment="1">
      <alignment horizontal="center"/>
    </xf>
    <xf numFmtId="0" fontId="4" fillId="0" borderId="0" xfId="40" applyFont="1" applyFill="1"/>
    <xf numFmtId="49" fontId="9" fillId="36" borderId="13" xfId="40" applyNumberFormat="1" applyFont="1" applyFill="1" applyBorder="1" applyAlignment="1">
      <alignment horizontal="left" vertical="center" wrapText="1" indent="1"/>
    </xf>
    <xf numFmtId="49" fontId="3" fillId="0" borderId="17" xfId="40" applyNumberFormat="1" applyFont="1" applyBorder="1" applyAlignment="1">
      <alignment horizontal="left" vertical="center" wrapText="1" indent="1"/>
    </xf>
    <xf numFmtId="0" fontId="4" fillId="0" borderId="0" xfId="40" applyFont="1" applyFill="1" applyBorder="1" applyAlignment="1">
      <alignment horizontal="center" vertical="center" wrapText="1"/>
    </xf>
    <xf numFmtId="49" fontId="3" fillId="0" borderId="0" xfId="40" applyNumberFormat="1" applyFont="1" applyFill="1" applyBorder="1" applyAlignment="1">
      <alignment horizontal="left" vertical="top" wrapText="1" indent="1"/>
    </xf>
    <xf numFmtId="3" fontId="8" fillId="0" borderId="0" xfId="40" applyNumberFormat="1" applyFont="1" applyFill="1" applyBorder="1" applyAlignment="1">
      <alignment horizontal="right" vertical="center" wrapText="1" indent="1"/>
    </xf>
    <xf numFmtId="0" fontId="9" fillId="0" borderId="0" xfId="40" applyFont="1" applyAlignment="1">
      <alignment horizontal="center"/>
    </xf>
    <xf numFmtId="0" fontId="9" fillId="0" borderId="0" xfId="40" applyFont="1"/>
    <xf numFmtId="49" fontId="9" fillId="0" borderId="0" xfId="40" applyNumberFormat="1" applyFont="1"/>
    <xf numFmtId="49" fontId="4" fillId="0" borderId="0" xfId="40" applyNumberFormat="1" applyFont="1"/>
    <xf numFmtId="0" fontId="4" fillId="0" borderId="20" xfId="0" applyFont="1" applyFill="1" applyBorder="1" applyAlignment="1">
      <alignment horizontal="center" vertical="center" wrapText="1"/>
    </xf>
    <xf numFmtId="0" fontId="92" fillId="0" borderId="0" xfId="0" applyFont="1"/>
    <xf numFmtId="0" fontId="9" fillId="0" borderId="21" xfId="35" applyFont="1" applyBorder="1" applyAlignment="1" applyProtection="1">
      <alignment horizontal="left" vertical="center" indent="1"/>
    </xf>
    <xf numFmtId="0" fontId="87" fillId="35" borderId="43" xfId="0" applyFont="1" applyFill="1" applyBorder="1" applyAlignment="1">
      <alignment horizontal="left" vertical="center" wrapText="1" indent="1"/>
    </xf>
    <xf numFmtId="0" fontId="90" fillId="0" borderId="0" xfId="0" applyFont="1" applyBorder="1" applyAlignment="1">
      <alignment horizontal="left" vertical="center"/>
    </xf>
    <xf numFmtId="3" fontId="4" fillId="0" borderId="14" xfId="0" applyNumberFormat="1" applyFont="1" applyFill="1" applyBorder="1" applyAlignment="1">
      <alignment horizontal="center" vertical="center" wrapText="1"/>
    </xf>
    <xf numFmtId="0" fontId="4" fillId="0" borderId="15" xfId="43" applyFont="1" applyBorder="1" applyAlignment="1">
      <alignment horizontal="center" vertical="center" wrapText="1"/>
    </xf>
    <xf numFmtId="3" fontId="8" fillId="24" borderId="14" xfId="43" applyNumberFormat="1" applyFont="1" applyFill="1" applyBorder="1" applyAlignment="1">
      <alignment horizontal="right" vertical="center" wrapText="1" indent="1"/>
    </xf>
    <xf numFmtId="0" fontId="4" fillId="0" borderId="16" xfId="43" applyFont="1" applyBorder="1" applyAlignment="1">
      <alignment horizontal="center" vertical="center" wrapText="1"/>
    </xf>
    <xf numFmtId="3" fontId="3" fillId="24" borderId="17" xfId="43" applyNumberFormat="1" applyFont="1" applyFill="1" applyBorder="1" applyAlignment="1">
      <alignment horizontal="right" vertical="center" wrapText="1" indent="1"/>
    </xf>
    <xf numFmtId="3" fontId="8" fillId="24" borderId="17" xfId="43" applyNumberFormat="1" applyFont="1" applyFill="1" applyBorder="1" applyAlignment="1">
      <alignment horizontal="right" vertical="center" wrapText="1" indent="1"/>
    </xf>
    <xf numFmtId="3" fontId="8" fillId="24" borderId="18" xfId="43" applyNumberFormat="1" applyFont="1" applyFill="1" applyBorder="1" applyAlignment="1">
      <alignment horizontal="right" vertical="center" wrapText="1" indent="1"/>
    </xf>
    <xf numFmtId="3" fontId="4" fillId="0" borderId="38" xfId="40" applyNumberFormat="1" applyFont="1" applyFill="1" applyBorder="1" applyAlignment="1">
      <alignment horizontal="center" wrapText="1"/>
    </xf>
    <xf numFmtId="49" fontId="9" fillId="0" borderId="13" xfId="40" applyNumberFormat="1" applyFont="1" applyBorder="1" applyAlignment="1">
      <alignment horizontal="left" vertical="center" wrapText="1" indent="1"/>
    </xf>
    <xf numFmtId="49" fontId="4" fillId="0" borderId="13" xfId="40" applyNumberFormat="1" applyFont="1" applyFill="1" applyBorder="1" applyAlignment="1">
      <alignment horizontal="left" vertical="center" wrapText="1" indent="1"/>
    </xf>
    <xf numFmtId="0" fontId="89" fillId="0" borderId="16" xfId="41" applyFont="1" applyBorder="1" applyAlignment="1">
      <alignment horizontal="center" vertical="center"/>
    </xf>
    <xf numFmtId="0" fontId="4" fillId="0" borderId="15" xfId="0" applyFont="1" applyBorder="1" applyAlignment="1">
      <alignment horizontal="center" vertical="top"/>
    </xf>
    <xf numFmtId="0" fontId="4" fillId="0" borderId="0" xfId="0" applyFont="1" applyAlignment="1">
      <alignment horizontal="left" vertical="center"/>
    </xf>
    <xf numFmtId="0" fontId="9" fillId="0" borderId="20" xfId="0" applyFont="1" applyBorder="1" applyAlignment="1">
      <alignment horizontal="left" vertical="center" wrapText="1" indent="1"/>
    </xf>
    <xf numFmtId="0" fontId="9" fillId="37" borderId="20" xfId="0" applyFont="1" applyFill="1" applyBorder="1" applyAlignment="1">
      <alignment horizontal="left" vertical="center" wrapText="1" indent="1"/>
    </xf>
    <xf numFmtId="0" fontId="9" fillId="0" borderId="35" xfId="0" applyFont="1" applyBorder="1" applyAlignment="1">
      <alignment horizontal="left" vertical="center" wrapText="1" indent="1"/>
    </xf>
    <xf numFmtId="0" fontId="89" fillId="0" borderId="20" xfId="0" applyFont="1" applyBorder="1" applyAlignment="1">
      <alignment horizontal="left" vertical="center" wrapText="1" indent="1"/>
    </xf>
    <xf numFmtId="49" fontId="60" fillId="32" borderId="53" xfId="42" applyNumberFormat="1" applyFont="1" applyFill="1" applyBorder="1" applyAlignment="1">
      <alignment horizontal="center" vertical="center"/>
    </xf>
    <xf numFmtId="0" fontId="9" fillId="0" borderId="15" xfId="42" applyFont="1" applyBorder="1" applyAlignment="1">
      <alignment horizontal="left" indent="1"/>
    </xf>
    <xf numFmtId="0" fontId="9" fillId="0" borderId="22" xfId="42" applyFont="1" applyBorder="1" applyAlignment="1">
      <alignment horizontal="left" indent="1"/>
    </xf>
    <xf numFmtId="0" fontId="9" fillId="0" borderId="15" xfId="42" applyFont="1" applyFill="1" applyBorder="1" applyAlignment="1">
      <alignment horizontal="left" indent="1"/>
    </xf>
    <xf numFmtId="0" fontId="9" fillId="0" borderId="21" xfId="42" applyFont="1" applyFill="1" applyBorder="1" applyAlignment="1">
      <alignment horizontal="left" indent="1"/>
    </xf>
    <xf numFmtId="0" fontId="4" fillId="0" borderId="15" xfId="40" applyFont="1" applyFill="1" applyBorder="1" applyAlignment="1">
      <alignment horizontal="center" vertical="center" wrapText="1"/>
    </xf>
    <xf numFmtId="0" fontId="4" fillId="0" borderId="16" xfId="40" applyFont="1" applyFill="1" applyBorder="1" applyAlignment="1">
      <alignment horizontal="center" vertical="center" wrapText="1"/>
    </xf>
    <xf numFmtId="0" fontId="87" fillId="0" borderId="13" xfId="45" applyFont="1" applyBorder="1" applyAlignment="1">
      <alignment horizontal="center" vertical="center" wrapText="1"/>
    </xf>
    <xf numFmtId="0" fontId="89" fillId="0" borderId="19" xfId="42" applyFont="1" applyBorder="1"/>
    <xf numFmtId="0" fontId="4" fillId="0" borderId="0" xfId="0" applyFont="1" applyBorder="1" applyAlignment="1">
      <alignment vertical="center"/>
    </xf>
    <xf numFmtId="49" fontId="93" fillId="0" borderId="17" xfId="43" applyNumberFormat="1" applyFont="1" applyBorder="1" applyAlignment="1">
      <alignment horizontal="left" vertical="center" wrapText="1" indent="1"/>
    </xf>
    <xf numFmtId="0" fontId="4" fillId="0" borderId="0" xfId="40" applyFont="1" applyAlignment="1">
      <alignment vertical="center" wrapText="1"/>
    </xf>
    <xf numFmtId="0" fontId="4" fillId="0" borderId="0" xfId="40" applyFont="1" applyBorder="1" applyAlignment="1">
      <alignment horizontal="center" vertical="center" wrapText="1"/>
    </xf>
    <xf numFmtId="0" fontId="8" fillId="0" borderId="0" xfId="40" applyFont="1" applyBorder="1" applyAlignment="1">
      <alignment horizontal="left" vertical="center" wrapText="1" indent="1"/>
    </xf>
    <xf numFmtId="49" fontId="36" fillId="0" borderId="0" xfId="40" applyNumberFormat="1" applyFont="1"/>
    <xf numFmtId="49" fontId="9" fillId="0" borderId="13" xfId="43" applyNumberFormat="1" applyFont="1" applyBorder="1" applyAlignment="1">
      <alignment horizontal="left" vertical="center" wrapText="1" indent="1"/>
    </xf>
    <xf numFmtId="3" fontId="4" fillId="35" borderId="13" xfId="43" applyNumberFormat="1" applyFont="1" applyFill="1" applyBorder="1" applyAlignment="1">
      <alignment horizontal="center" vertical="center" wrapText="1"/>
    </xf>
    <xf numFmtId="3" fontId="8" fillId="24" borderId="13" xfId="43" applyNumberFormat="1" applyFont="1" applyFill="1" applyBorder="1" applyAlignment="1">
      <alignment horizontal="center" vertical="center" wrapText="1"/>
    </xf>
    <xf numFmtId="3" fontId="8" fillId="24" borderId="14" xfId="43" applyNumberFormat="1" applyFont="1" applyFill="1" applyBorder="1" applyAlignment="1">
      <alignment horizontal="center" vertical="center" wrapText="1"/>
    </xf>
    <xf numFmtId="49" fontId="94" fillId="0" borderId="13" xfId="0" applyNumberFormat="1" applyFont="1" applyFill="1" applyBorder="1" applyAlignment="1">
      <alignment horizontal="left" vertical="top" wrapText="1" indent="1"/>
    </xf>
    <xf numFmtId="0" fontId="11" fillId="0" borderId="15" xfId="0" applyFont="1" applyBorder="1" applyAlignment="1">
      <alignment horizontal="center" vertical="center"/>
    </xf>
    <xf numFmtId="49" fontId="93" fillId="0" borderId="13" xfId="0" applyNumberFormat="1" applyFont="1" applyFill="1" applyBorder="1" applyAlignment="1">
      <alignment horizontal="left" vertical="top" wrapText="1" indent="1"/>
    </xf>
    <xf numFmtId="49" fontId="94" fillId="0" borderId="13" xfId="0" applyNumberFormat="1" applyFont="1" applyFill="1" applyBorder="1" applyAlignment="1">
      <alignment horizontal="left" wrapText="1" indent="1"/>
    </xf>
    <xf numFmtId="49" fontId="93" fillId="0" borderId="13" xfId="0" applyNumberFormat="1" applyFont="1" applyFill="1" applyBorder="1" applyAlignment="1">
      <alignment horizontal="left" vertical="top" wrapText="1"/>
    </xf>
    <xf numFmtId="49" fontId="94" fillId="0" borderId="13" xfId="0" applyNumberFormat="1" applyFont="1" applyFill="1" applyBorder="1" applyAlignment="1">
      <alignment horizontal="left" vertical="center" wrapText="1" indent="1"/>
    </xf>
    <xf numFmtId="49" fontId="94" fillId="0" borderId="13" xfId="0" applyNumberFormat="1" applyFont="1" applyFill="1" applyBorder="1" applyAlignment="1">
      <alignment horizontal="left" vertical="center" wrapText="1"/>
    </xf>
    <xf numFmtId="49" fontId="94" fillId="36" borderId="13" xfId="0" applyNumberFormat="1" applyFont="1" applyFill="1" applyBorder="1" applyAlignment="1">
      <alignment horizontal="left" vertical="top" wrapText="1" indent="1"/>
    </xf>
    <xf numFmtId="49" fontId="89" fillId="0" borderId="13" xfId="0" applyNumberFormat="1" applyFont="1" applyFill="1" applyBorder="1" applyAlignment="1">
      <alignment horizontal="left" vertical="center" wrapText="1" indent="1"/>
    </xf>
    <xf numFmtId="0" fontId="89" fillId="0" borderId="13" xfId="0" applyFont="1" applyFill="1" applyBorder="1" applyAlignment="1">
      <alignment vertical="center" wrapText="1"/>
    </xf>
    <xf numFmtId="0" fontId="89" fillId="0" borderId="15" xfId="0" applyFont="1" applyFill="1" applyBorder="1" applyAlignment="1">
      <alignment horizontal="right" vertical="center" wrapText="1" indent="1"/>
    </xf>
    <xf numFmtId="0" fontId="89" fillId="0" borderId="16" xfId="0" applyFont="1" applyFill="1" applyBorder="1" applyAlignment="1">
      <alignment horizontal="right" vertical="center" wrapText="1" indent="1"/>
    </xf>
    <xf numFmtId="0" fontId="89" fillId="0" borderId="22" xfId="0" applyFont="1" applyFill="1" applyBorder="1" applyAlignment="1">
      <alignment horizontal="right" vertical="center" wrapText="1" indent="1"/>
    </xf>
    <xf numFmtId="0" fontId="87" fillId="0" borderId="30" xfId="0" applyFont="1" applyBorder="1" applyAlignment="1">
      <alignment horizontal="center" vertical="center"/>
    </xf>
    <xf numFmtId="0" fontId="87" fillId="0" borderId="31" xfId="0" applyFont="1" applyBorder="1" applyAlignment="1">
      <alignment horizontal="center" vertical="center"/>
    </xf>
    <xf numFmtId="0" fontId="87" fillId="0" borderId="36" xfId="0" applyFont="1" applyBorder="1" applyAlignment="1">
      <alignment horizontal="center" vertical="center"/>
    </xf>
    <xf numFmtId="14" fontId="89" fillId="0" borderId="34" xfId="0" applyNumberFormat="1" applyFont="1" applyFill="1" applyBorder="1" applyAlignment="1">
      <alignment horizontal="center" vertical="center" wrapText="1"/>
    </xf>
    <xf numFmtId="14" fontId="89" fillId="0" borderId="14" xfId="0" applyNumberFormat="1" applyFont="1" applyFill="1" applyBorder="1" applyAlignment="1">
      <alignment horizontal="center" vertical="center" wrapText="1"/>
    </xf>
    <xf numFmtId="14" fontId="89" fillId="0" borderId="1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8" xfId="0" applyFont="1" applyBorder="1" applyAlignment="1">
      <alignment horizontal="center" vertical="center" wrapText="1"/>
    </xf>
    <xf numFmtId="3" fontId="8" fillId="37" borderId="20" xfId="0" applyNumberFormat="1" applyFont="1" applyFill="1" applyBorder="1" applyAlignment="1">
      <alignment horizontal="right" vertical="center" wrapText="1" indent="1"/>
    </xf>
    <xf numFmtId="3" fontId="8" fillId="24" borderId="43" xfId="0" applyNumberFormat="1" applyFont="1" applyFill="1" applyBorder="1" applyAlignment="1">
      <alignment horizontal="right" vertical="center" wrapText="1" indent="1"/>
    </xf>
    <xf numFmtId="3" fontId="8" fillId="24" borderId="56" xfId="0" applyNumberFormat="1" applyFont="1" applyFill="1" applyBorder="1" applyAlignment="1">
      <alignment horizontal="right" vertical="center" wrapText="1" indent="1"/>
    </xf>
    <xf numFmtId="49" fontId="93" fillId="0" borderId="13" xfId="0" applyNumberFormat="1" applyFont="1" applyFill="1" applyBorder="1" applyAlignment="1">
      <alignment horizontal="left" vertical="center" wrapText="1" indent="1"/>
    </xf>
    <xf numFmtId="0" fontId="94" fillId="0" borderId="0" xfId="0" applyFont="1" applyFill="1" applyBorder="1" applyAlignment="1">
      <alignment horizontal="left" vertical="center" wrapText="1" indent="1"/>
    </xf>
    <xf numFmtId="49" fontId="93" fillId="0" borderId="13" xfId="0" applyNumberFormat="1" applyFont="1" applyFill="1" applyBorder="1" applyAlignment="1">
      <alignment horizontal="left" vertical="center" indent="1"/>
    </xf>
    <xf numFmtId="49" fontId="93" fillId="37" borderId="13" xfId="0" applyNumberFormat="1" applyFont="1" applyFill="1" applyBorder="1" applyAlignment="1">
      <alignment horizontal="left" vertical="center" indent="1"/>
    </xf>
    <xf numFmtId="49" fontId="4" fillId="0" borderId="19" xfId="0" applyNumberFormat="1" applyFont="1" applyFill="1" applyBorder="1" applyAlignment="1">
      <alignment horizontal="left" vertical="center" wrapText="1" indent="1"/>
    </xf>
    <xf numFmtId="0" fontId="20" fillId="0" borderId="0" xfId="0" applyFont="1"/>
    <xf numFmtId="49" fontId="88" fillId="0" borderId="0" xfId="0" applyNumberFormat="1" applyFont="1" applyAlignment="1">
      <alignment horizontal="left" vertical="center"/>
    </xf>
    <xf numFmtId="0" fontId="89" fillId="43" borderId="13" xfId="0" applyFont="1" applyFill="1" applyBorder="1" applyAlignment="1">
      <alignment vertical="center" wrapText="1"/>
    </xf>
    <xf numFmtId="0" fontId="89" fillId="44" borderId="13" xfId="0" applyFont="1" applyFill="1" applyBorder="1" applyAlignment="1">
      <alignment vertical="center" wrapText="1"/>
    </xf>
    <xf numFmtId="0" fontId="89" fillId="45" borderId="29" xfId="0" applyFont="1" applyFill="1" applyBorder="1" applyAlignment="1">
      <alignment vertical="center" wrapText="1"/>
    </xf>
    <xf numFmtId="0" fontId="8" fillId="0" borderId="43" xfId="0" applyFont="1" applyFill="1" applyBorder="1" applyAlignment="1">
      <alignment horizontal="left" vertical="center" wrapText="1" indent="1"/>
    </xf>
    <xf numFmtId="3" fontId="4" fillId="35" borderId="13" xfId="0" applyNumberFormat="1" applyFont="1" applyFill="1" applyBorder="1" applyAlignment="1">
      <alignment horizontal="center" vertical="center" wrapText="1"/>
    </xf>
    <xf numFmtId="0" fontId="88" fillId="0" borderId="0" xfId="0" applyFont="1"/>
    <xf numFmtId="3" fontId="68" fillId="0" borderId="0" xfId="0" applyNumberFormat="1" applyFont="1"/>
    <xf numFmtId="49" fontId="60" fillId="32" borderId="28" xfId="42" applyNumberFormat="1" applyFont="1" applyFill="1" applyBorder="1" applyAlignment="1">
      <alignment horizontal="center"/>
    </xf>
    <xf numFmtId="49" fontId="9" fillId="0" borderId="0" xfId="0" applyNumberFormat="1" applyFont="1" applyAlignment="1">
      <alignment horizontal="left" vertical="center"/>
    </xf>
    <xf numFmtId="0" fontId="3" fillId="0" borderId="15" xfId="0" applyFont="1" applyBorder="1" applyAlignment="1">
      <alignment horizontal="center" vertical="center" wrapText="1"/>
    </xf>
    <xf numFmtId="49" fontId="3" fillId="0" borderId="13" xfId="0" applyNumberFormat="1" applyFont="1" applyBorder="1" applyAlignment="1">
      <alignment horizontal="left" vertical="center" wrapText="1" inden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0" xfId="0" applyFont="1" applyAlignment="1"/>
    <xf numFmtId="0" fontId="4" fillId="0" borderId="0" xfId="0" applyFont="1" applyAlignment="1">
      <alignment vertical="top" wrapText="1"/>
    </xf>
    <xf numFmtId="49" fontId="4" fillId="0" borderId="13" xfId="0" applyNumberFormat="1" applyFont="1" applyFill="1" applyBorder="1" applyAlignment="1">
      <alignment horizontal="left" vertical="top" wrapText="1" indent="1"/>
    </xf>
    <xf numFmtId="49" fontId="3" fillId="0" borderId="13" xfId="0" applyNumberFormat="1" applyFont="1" applyFill="1" applyBorder="1" applyAlignment="1">
      <alignment horizontal="left" vertical="top" wrapText="1" indent="1"/>
    </xf>
    <xf numFmtId="49" fontId="3" fillId="0" borderId="17" xfId="0" applyNumberFormat="1" applyFont="1" applyFill="1" applyBorder="1" applyAlignment="1">
      <alignment horizontal="left" vertical="top" wrapText="1" indent="1"/>
    </xf>
    <xf numFmtId="0" fontId="89" fillId="0" borderId="15" xfId="35" applyFont="1" applyBorder="1" applyAlignment="1" applyProtection="1">
      <alignment horizontal="left" vertical="center" indent="1"/>
    </xf>
    <xf numFmtId="0" fontId="89" fillId="0" borderId="52" xfId="0" applyFont="1" applyBorder="1"/>
    <xf numFmtId="0" fontId="9" fillId="0" borderId="15" xfId="35" applyFont="1" applyBorder="1" applyAlignment="1" applyProtection="1">
      <alignment horizontal="left" vertical="center" indent="1"/>
    </xf>
    <xf numFmtId="0" fontId="87" fillId="0" borderId="43" xfId="0" applyFont="1" applyFill="1" applyBorder="1" applyAlignment="1">
      <alignment horizontal="left" vertical="center" wrapText="1" inden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11" fillId="0" borderId="0" xfId="0" applyFont="1" applyBorder="1"/>
    <xf numFmtId="49" fontId="105" fillId="0" borderId="29" xfId="0" applyNumberFormat="1" applyFont="1" applyBorder="1" applyAlignment="1">
      <alignment horizontal="left" indent="1"/>
    </xf>
    <xf numFmtId="4" fontId="105" fillId="35" borderId="29" xfId="0" applyNumberFormat="1" applyFont="1" applyFill="1" applyBorder="1" applyAlignment="1">
      <alignment horizontal="right" vertical="center" wrapText="1" indent="1"/>
    </xf>
    <xf numFmtId="0" fontId="8" fillId="0" borderId="76" xfId="0" applyFont="1" applyBorder="1" applyAlignment="1">
      <alignment horizontal="left" vertical="center" wrapText="1" indent="1"/>
    </xf>
    <xf numFmtId="49" fontId="3" fillId="0" borderId="13" xfId="0" applyNumberFormat="1" applyFont="1" applyFill="1" applyBorder="1" applyAlignment="1">
      <alignment vertical="center" wrapText="1"/>
    </xf>
    <xf numFmtId="49" fontId="95" fillId="0" borderId="13"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9" fillId="0" borderId="13" xfId="0" applyNumberFormat="1" applyFont="1" applyFill="1" applyBorder="1" applyAlignment="1">
      <alignment vertical="center" wrapText="1"/>
    </xf>
    <xf numFmtId="49" fontId="8" fillId="0" borderId="17" xfId="0" applyNumberFormat="1" applyFont="1" applyFill="1" applyBorder="1" applyAlignment="1">
      <alignment vertical="center" wrapText="1"/>
    </xf>
    <xf numFmtId="0" fontId="4" fillId="0" borderId="72" xfId="0" applyFont="1" applyFill="1" applyBorder="1" applyAlignment="1">
      <alignment horizontal="center" vertical="center" wrapText="1"/>
    </xf>
    <xf numFmtId="0" fontId="8" fillId="0" borderId="72" xfId="0" applyFont="1" applyFill="1" applyBorder="1" applyAlignment="1">
      <alignment horizontal="left" vertical="center" wrapText="1" indent="1"/>
    </xf>
    <xf numFmtId="0" fontId="8" fillId="0" borderId="72" xfId="0" applyFont="1" applyFill="1" applyBorder="1" applyAlignment="1">
      <alignment horizontal="center" vertical="center" wrapText="1"/>
    </xf>
    <xf numFmtId="0" fontId="4" fillId="0" borderId="72" xfId="0" applyFont="1" applyFill="1" applyBorder="1" applyAlignment="1">
      <alignment horizontal="right" vertical="center" wrapText="1" indent="1"/>
    </xf>
    <xf numFmtId="49" fontId="106" fillId="0" borderId="52" xfId="40" applyNumberFormat="1" applyFont="1" applyBorder="1"/>
    <xf numFmtId="0" fontId="26" fillId="0" borderId="27" xfId="40" applyFont="1" applyBorder="1"/>
    <xf numFmtId="14" fontId="90" fillId="0" borderId="0" xfId="40" applyNumberFormat="1" applyFont="1" applyAlignment="1">
      <alignment vertical="center" wrapText="1"/>
    </xf>
    <xf numFmtId="0" fontId="90" fillId="0" borderId="0" xfId="40" applyFont="1" applyAlignment="1">
      <alignment vertical="center" wrapText="1"/>
    </xf>
    <xf numFmtId="0" fontId="26" fillId="0" borderId="20" xfId="40" applyFont="1" applyBorder="1" applyAlignment="1">
      <alignment vertical="center"/>
    </xf>
    <xf numFmtId="0" fontId="26" fillId="0" borderId="52" xfId="40" applyFont="1" applyBorder="1" applyAlignment="1">
      <alignment vertical="center"/>
    </xf>
    <xf numFmtId="0" fontId="8" fillId="0" borderId="60" xfId="0" applyFont="1" applyFill="1" applyBorder="1" applyAlignment="1">
      <alignment horizontal="center" vertical="center" wrapText="1"/>
    </xf>
    <xf numFmtId="0" fontId="9" fillId="0" borderId="20" xfId="0" applyFont="1" applyFill="1" applyBorder="1" applyAlignment="1">
      <alignment horizontal="left" vertical="center" wrapText="1" indent="1"/>
    </xf>
    <xf numFmtId="0" fontId="89" fillId="0" borderId="20" xfId="0" applyFont="1" applyFill="1" applyBorder="1" applyAlignment="1">
      <alignment horizontal="left" vertical="center" wrapText="1" indent="1"/>
    </xf>
    <xf numFmtId="0" fontId="88" fillId="0" borderId="20" xfId="0" applyFont="1" applyFill="1" applyBorder="1" applyAlignment="1">
      <alignment horizontal="left" vertical="center" wrapText="1" indent="1"/>
    </xf>
    <xf numFmtId="0" fontId="9" fillId="0" borderId="43" xfId="0" applyNumberFormat="1" applyFont="1" applyFill="1" applyBorder="1" applyAlignment="1">
      <alignment horizontal="left" vertical="center" wrapText="1" indent="1"/>
    </xf>
    <xf numFmtId="0" fontId="107" fillId="0" borderId="77" xfId="0" applyFont="1" applyBorder="1" applyAlignment="1">
      <alignment horizontal="center" vertical="center" wrapText="1"/>
    </xf>
    <xf numFmtId="3" fontId="8" fillId="37" borderId="43" xfId="0" applyNumberFormat="1" applyFont="1" applyFill="1" applyBorder="1" applyAlignment="1">
      <alignment horizontal="right" vertical="center" wrapText="1" indent="1"/>
    </xf>
    <xf numFmtId="3" fontId="8" fillId="24" borderId="62" xfId="0" applyNumberFormat="1" applyFont="1" applyFill="1" applyBorder="1" applyAlignment="1">
      <alignment horizontal="right" vertical="center" wrapText="1" indent="1"/>
    </xf>
    <xf numFmtId="3" fontId="8" fillId="24" borderId="78" xfId="0" applyNumberFormat="1" applyFont="1" applyFill="1" applyBorder="1" applyAlignment="1">
      <alignment horizontal="right" vertical="center" wrapText="1" indent="1"/>
    </xf>
    <xf numFmtId="0" fontId="3" fillId="0" borderId="57" xfId="0" applyFont="1" applyBorder="1" applyAlignment="1">
      <alignment horizontal="center" vertical="center" wrapText="1"/>
    </xf>
    <xf numFmtId="0" fontId="3" fillId="0" borderId="12" xfId="0" applyFont="1" applyBorder="1" applyAlignment="1">
      <alignment horizontal="center" vertical="center" wrapText="1"/>
    </xf>
    <xf numFmtId="165" fontId="4" fillId="38" borderId="0" xfId="0" applyNumberFormat="1" applyFont="1" applyFill="1" applyAlignment="1">
      <alignment horizontal="right" vertical="center" indent="1"/>
    </xf>
    <xf numFmtId="4" fontId="4" fillId="0" borderId="0" xfId="0" applyNumberFormat="1" applyFont="1" applyFill="1" applyAlignment="1">
      <alignment horizontal="right" vertical="center" indent="1"/>
    </xf>
    <xf numFmtId="0" fontId="4" fillId="38" borderId="0" xfId="0" applyFont="1" applyFill="1"/>
    <xf numFmtId="165" fontId="4" fillId="38" borderId="0" xfId="0" applyNumberFormat="1" applyFont="1" applyFill="1"/>
    <xf numFmtId="165" fontId="4" fillId="0" borderId="0" xfId="0" applyNumberFormat="1" applyFont="1"/>
    <xf numFmtId="49" fontId="90" fillId="0" borderId="0" xfId="0" applyNumberFormat="1" applyFont="1" applyBorder="1" applyAlignment="1">
      <alignment horizontal="left" vertical="center" wrapText="1" indent="1"/>
    </xf>
    <xf numFmtId="0" fontId="109" fillId="0" borderId="0" xfId="0" applyFont="1" applyFill="1" applyAlignment="1">
      <alignment horizontal="left" vertical="center" wrapText="1" indent="3"/>
    </xf>
    <xf numFmtId="0" fontId="2" fillId="0" borderId="0" xfId="0" applyFont="1"/>
    <xf numFmtId="0" fontId="9" fillId="37" borderId="15" xfId="35" applyFont="1" applyFill="1" applyBorder="1" applyAlignment="1" applyProtection="1">
      <alignment horizontal="left" vertical="center" indent="1"/>
    </xf>
    <xf numFmtId="0" fontId="75" fillId="0" borderId="0" xfId="0" applyFont="1"/>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8" fillId="37" borderId="77" xfId="44" applyFont="1" applyFill="1" applyBorder="1" applyAlignment="1">
      <alignment horizontal="center" vertical="center" wrapText="1"/>
    </xf>
    <xf numFmtId="3" fontId="8" fillId="0" borderId="69" xfId="44" applyNumberFormat="1" applyFont="1" applyFill="1" applyBorder="1" applyAlignment="1">
      <alignment horizontal="center" vertical="center" wrapText="1"/>
    </xf>
    <xf numFmtId="0" fontId="8" fillId="37" borderId="70" xfId="44" applyFont="1" applyFill="1" applyBorder="1" applyAlignment="1">
      <alignment horizontal="center" vertical="center" wrapText="1"/>
    </xf>
    <xf numFmtId="0" fontId="8" fillId="37" borderId="74" xfId="44" applyFont="1" applyFill="1" applyBorder="1" applyAlignment="1">
      <alignment horizontal="center" vertical="center" wrapText="1"/>
    </xf>
    <xf numFmtId="3" fontId="8" fillId="0" borderId="13" xfId="44" applyNumberFormat="1" applyFont="1" applyFill="1" applyBorder="1" applyAlignment="1">
      <alignment horizontal="center" vertical="center" wrapText="1"/>
    </xf>
    <xf numFmtId="0" fontId="8" fillId="37" borderId="13" xfId="44" applyFont="1" applyFill="1" applyBorder="1" applyAlignment="1">
      <alignment horizontal="center" vertical="center" wrapText="1"/>
    </xf>
    <xf numFmtId="3" fontId="8" fillId="0" borderId="15" xfId="44" applyNumberFormat="1" applyFont="1" applyFill="1" applyBorder="1" applyAlignment="1">
      <alignment horizontal="center" vertical="center" wrapText="1"/>
    </xf>
    <xf numFmtId="0" fontId="8" fillId="37" borderId="14" xfId="44" applyFont="1" applyFill="1" applyBorder="1" applyAlignment="1">
      <alignment horizontal="center" vertical="center" wrapText="1"/>
    </xf>
    <xf numFmtId="0" fontId="8" fillId="0" borderId="69" xfId="44" applyNumberFormat="1" applyFont="1" applyFill="1" applyBorder="1" applyAlignment="1">
      <alignment horizontal="center" vertical="center" wrapText="1"/>
    </xf>
    <xf numFmtId="0" fontId="8" fillId="0" borderId="79" xfId="44" applyNumberFormat="1" applyFont="1" applyFill="1" applyBorder="1" applyAlignment="1">
      <alignment horizontal="center" vertical="center" wrapText="1"/>
    </xf>
    <xf numFmtId="0" fontId="8" fillId="0" borderId="13" xfId="44" applyNumberFormat="1" applyFont="1" applyFill="1" applyBorder="1" applyAlignment="1">
      <alignment horizontal="center" vertical="center" wrapText="1"/>
    </xf>
    <xf numFmtId="0" fontId="110" fillId="0" borderId="0" xfId="0" applyFont="1"/>
    <xf numFmtId="0" fontId="90" fillId="0" borderId="0" xfId="0" applyFont="1" applyFill="1"/>
    <xf numFmtId="0" fontId="88" fillId="0" borderId="0" xfId="0" applyFont="1" applyFill="1"/>
    <xf numFmtId="49" fontId="94" fillId="0" borderId="13" xfId="0" applyNumberFormat="1" applyFont="1" applyFill="1" applyBorder="1" applyAlignment="1" applyProtection="1">
      <alignment horizontal="left" vertical="top" wrapText="1" indent="1"/>
      <protection locked="0"/>
    </xf>
    <xf numFmtId="3" fontId="26" fillId="0" borderId="0" xfId="45" applyNumberFormat="1" applyFont="1" applyBorder="1" applyAlignment="1">
      <alignment vertical="center"/>
    </xf>
    <xf numFmtId="3" fontId="110" fillId="0" borderId="0" xfId="0" applyNumberFormat="1" applyFont="1" applyAlignment="1">
      <alignment horizontal="left"/>
    </xf>
    <xf numFmtId="0" fontId="111" fillId="0" borderId="0" xfId="0" applyFont="1" applyFill="1" applyAlignment="1">
      <alignment vertical="center" wrapText="1"/>
    </xf>
    <xf numFmtId="0" fontId="68" fillId="0" borderId="52" xfId="0" applyFont="1" applyBorder="1"/>
    <xf numFmtId="0" fontId="14" fillId="0" borderId="46" xfId="0" applyFont="1" applyFill="1" applyBorder="1" applyAlignment="1">
      <alignment vertical="center"/>
    </xf>
    <xf numFmtId="0" fontId="9" fillId="0" borderId="46" xfId="0" applyFont="1" applyFill="1" applyBorder="1" applyAlignment="1">
      <alignment vertical="center"/>
    </xf>
    <xf numFmtId="0" fontId="9" fillId="0" borderId="46" xfId="0" applyFont="1" applyBorder="1"/>
    <xf numFmtId="0" fontId="9" fillId="0" borderId="47" xfId="0" applyFont="1" applyBorder="1"/>
    <xf numFmtId="0" fontId="9" fillId="0" borderId="49" xfId="0" applyFont="1" applyBorder="1"/>
    <xf numFmtId="0" fontId="9" fillId="0" borderId="32" xfId="0" applyFont="1" applyBorder="1"/>
    <xf numFmtId="0" fontId="9" fillId="0" borderId="27" xfId="0" applyFont="1" applyBorder="1"/>
    <xf numFmtId="0" fontId="68" fillId="0" borderId="27" xfId="0" applyFont="1" applyBorder="1"/>
    <xf numFmtId="0" fontId="111" fillId="0" borderId="0" xfId="0" applyFont="1" applyAlignment="1">
      <alignment horizontal="center"/>
    </xf>
    <xf numFmtId="0" fontId="9" fillId="0" borderId="0" xfId="0" applyFont="1" applyAlignment="1">
      <alignment horizontal="center"/>
    </xf>
    <xf numFmtId="0" fontId="78" fillId="0" borderId="46" xfId="0" applyFont="1" applyFill="1" applyBorder="1" applyAlignment="1">
      <alignment vertic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4" fontId="8" fillId="24" borderId="17" xfId="0" applyNumberFormat="1" applyFont="1" applyFill="1" applyBorder="1" applyAlignment="1">
      <alignment horizontal="right" vertical="center" wrapText="1" indent="1"/>
    </xf>
    <xf numFmtId="0" fontId="9" fillId="0" borderId="0" xfId="0" applyFont="1" applyFill="1" applyAlignment="1">
      <alignment vertical="center" wrapText="1"/>
    </xf>
    <xf numFmtId="0" fontId="99"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92" fillId="0" borderId="0" xfId="0" applyFont="1" applyAlignment="1">
      <alignment horizontal="left"/>
    </xf>
    <xf numFmtId="0" fontId="0" fillId="0" borderId="0" xfId="0" applyFill="1" applyAlignment="1">
      <alignment horizontal="left"/>
    </xf>
    <xf numFmtId="0" fontId="37" fillId="0" borderId="0" xfId="0" applyFont="1" applyAlignment="1">
      <alignment horizontal="left"/>
    </xf>
    <xf numFmtId="0" fontId="20" fillId="0" borderId="0" xfId="0" applyFont="1" applyAlignment="1">
      <alignment horizontal="left" vertical="center"/>
    </xf>
    <xf numFmtId="0" fontId="9" fillId="0" borderId="0" xfId="0" applyFont="1" applyFill="1" applyAlignment="1">
      <alignment horizontal="left" vertical="center" wrapText="1"/>
    </xf>
    <xf numFmtId="0" fontId="108" fillId="0" borderId="0" xfId="0" applyFont="1" applyAlignment="1">
      <alignment horizontal="left"/>
    </xf>
    <xf numFmtId="0" fontId="31" fillId="0" borderId="0" xfId="0" applyFont="1" applyFill="1" applyAlignment="1">
      <alignment vertical="center"/>
    </xf>
    <xf numFmtId="0" fontId="92" fillId="0" borderId="0" xfId="0" applyFont="1" applyFill="1" applyAlignment="1">
      <alignment horizontal="left"/>
    </xf>
    <xf numFmtId="0" fontId="112" fillId="0" borderId="0" xfId="0" applyFont="1" applyAlignment="1">
      <alignment horizontal="left" wrapText="1"/>
    </xf>
    <xf numFmtId="0" fontId="8" fillId="48" borderId="43" xfId="0" applyFont="1" applyFill="1" applyBorder="1" applyAlignment="1">
      <alignment horizontal="left" vertical="center" wrapText="1" indent="1"/>
    </xf>
    <xf numFmtId="0" fontId="9" fillId="0" borderId="13" xfId="40" applyFont="1" applyBorder="1" applyAlignment="1">
      <alignment horizontal="center" vertical="center" wrapText="1"/>
    </xf>
    <xf numFmtId="0" fontId="8" fillId="0" borderId="13" xfId="40" applyFont="1" applyBorder="1" applyAlignment="1">
      <alignment horizontal="center" vertical="center" wrapText="1"/>
    </xf>
    <xf numFmtId="0" fontId="8" fillId="0" borderId="13" xfId="40" applyFont="1" applyBorder="1" applyAlignment="1">
      <alignment horizontal="left" vertical="center" wrapText="1" indent="1"/>
    </xf>
    <xf numFmtId="0" fontId="9" fillId="0" borderId="14" xfId="40" applyFont="1" applyBorder="1" applyAlignment="1">
      <alignment horizontal="center" vertical="center" wrapText="1"/>
    </xf>
    <xf numFmtId="0" fontId="8" fillId="0" borderId="14" xfId="40" applyFont="1" applyBorder="1" applyAlignment="1">
      <alignment horizontal="center" vertical="center" wrapText="1"/>
    </xf>
    <xf numFmtId="0" fontId="4" fillId="0" borderId="16" xfId="40" applyFont="1" applyBorder="1" applyAlignment="1">
      <alignment horizontal="center" vertical="center" wrapText="1"/>
    </xf>
    <xf numFmtId="0" fontId="8" fillId="0" borderId="17" xfId="40" applyFont="1" applyBorder="1" applyAlignment="1">
      <alignment horizontal="left" vertical="center" wrapText="1" indent="1"/>
    </xf>
    <xf numFmtId="3" fontId="4" fillId="0" borderId="0" xfId="0" applyNumberFormat="1" applyFont="1" applyAlignment="1">
      <alignment vertical="center"/>
    </xf>
    <xf numFmtId="0" fontId="90" fillId="0" borderId="0" xfId="0" applyFont="1" applyAlignment="1">
      <alignment vertical="center"/>
    </xf>
    <xf numFmtId="0" fontId="88" fillId="0" borderId="0" xfId="0" applyFont="1" applyFill="1" applyAlignment="1">
      <alignment wrapText="1"/>
    </xf>
    <xf numFmtId="0" fontId="9" fillId="42" borderId="43" xfId="0" applyFont="1" applyFill="1" applyBorder="1" applyAlignment="1">
      <alignment horizontal="left" vertical="center" wrapText="1" indent="1"/>
    </xf>
    <xf numFmtId="0" fontId="3" fillId="0" borderId="13" xfId="0" applyFont="1" applyFill="1" applyBorder="1" applyAlignment="1">
      <alignment horizontal="center" vertical="center" wrapText="1"/>
    </xf>
    <xf numFmtId="0" fontId="111" fillId="0" borderId="24" xfId="0" applyFont="1" applyBorder="1" applyAlignment="1">
      <alignment horizontal="left" vertical="center" wrapText="1" indent="1"/>
    </xf>
    <xf numFmtId="0" fontId="111" fillId="0" borderId="14" xfId="35" applyFont="1" applyBorder="1" applyAlignment="1" applyProtection="1">
      <alignment horizontal="left" vertical="center" indent="1"/>
    </xf>
    <xf numFmtId="0" fontId="92" fillId="0" borderId="0" xfId="0" applyFont="1" applyAlignment="1">
      <alignment vertical="center"/>
    </xf>
    <xf numFmtId="49" fontId="114" fillId="0" borderId="13" xfId="0" applyNumberFormat="1" applyFont="1" applyFill="1" applyBorder="1" applyAlignment="1">
      <alignment horizontal="left" vertical="top" wrapText="1" indent="1"/>
    </xf>
    <xf numFmtId="49" fontId="115" fillId="0" borderId="17" xfId="0" applyNumberFormat="1" applyFont="1" applyFill="1" applyBorder="1" applyAlignment="1">
      <alignment horizontal="left" vertical="center" wrapText="1" indent="1"/>
    </xf>
    <xf numFmtId="0" fontId="116" fillId="0" borderId="13" xfId="0" applyFont="1" applyFill="1" applyBorder="1" applyAlignment="1">
      <alignment horizontal="center" vertical="center" wrapText="1"/>
    </xf>
    <xf numFmtId="0" fontId="116" fillId="0" borderId="14" xfId="0" applyFont="1" applyFill="1" applyBorder="1" applyAlignment="1">
      <alignment horizontal="center" vertical="center" wrapText="1"/>
    </xf>
    <xf numFmtId="0" fontId="87" fillId="0" borderId="13" xfId="41" applyFont="1" applyBorder="1" applyAlignment="1">
      <alignment horizontal="center" vertical="center"/>
    </xf>
    <xf numFmtId="0" fontId="87" fillId="0" borderId="13" xfId="41" applyFont="1" applyBorder="1" applyAlignment="1">
      <alignment vertical="center"/>
    </xf>
    <xf numFmtId="0" fontId="87" fillId="0" borderId="23" xfId="41" applyFont="1" applyBorder="1" applyAlignment="1">
      <alignment horizontal="center" vertical="center" wrapText="1"/>
    </xf>
    <xf numFmtId="0" fontId="87" fillId="0" borderId="25" xfId="41" applyFont="1" applyBorder="1" applyAlignment="1">
      <alignment horizontal="center" vertical="center"/>
    </xf>
    <xf numFmtId="0" fontId="87" fillId="0" borderId="25" xfId="41" applyFont="1" applyBorder="1" applyAlignment="1">
      <alignment horizontal="center" vertical="center" wrapText="1"/>
    </xf>
    <xf numFmtId="0" fontId="87" fillId="0" borderId="24" xfId="41" applyFont="1" applyBorder="1" applyAlignment="1">
      <alignment horizontal="center" vertical="center" wrapText="1"/>
    </xf>
    <xf numFmtId="0" fontId="87" fillId="0" borderId="15" xfId="41" applyFont="1" applyBorder="1" applyAlignment="1">
      <alignment vertical="center"/>
    </xf>
    <xf numFmtId="0" fontId="87" fillId="0" borderId="14" xfId="41" applyFont="1" applyBorder="1" applyAlignment="1">
      <alignment horizontal="center" vertical="center"/>
    </xf>
    <xf numFmtId="0" fontId="87" fillId="0" borderId="17" xfId="41" applyFont="1" applyBorder="1" applyAlignment="1">
      <alignment horizontal="left" vertical="center" indent="1"/>
    </xf>
    <xf numFmtId="0" fontId="89" fillId="0" borderId="22" xfId="41" applyFont="1" applyBorder="1" applyAlignment="1">
      <alignment horizontal="center" vertical="center"/>
    </xf>
    <xf numFmtId="0" fontId="87" fillId="0" borderId="29" xfId="41" applyFont="1" applyBorder="1" applyAlignment="1">
      <alignment horizontal="left" vertical="center" indent="1"/>
    </xf>
    <xf numFmtId="0" fontId="89" fillId="0" borderId="80" xfId="41" applyFont="1" applyBorder="1" applyAlignment="1">
      <alignment horizontal="center" vertical="center"/>
    </xf>
    <xf numFmtId="0" fontId="87" fillId="0" borderId="81" xfId="41" applyFont="1" applyBorder="1" applyAlignment="1">
      <alignment horizontal="left" vertical="center" indent="1"/>
    </xf>
    <xf numFmtId="0" fontId="86" fillId="0" borderId="0" xfId="41" applyBorder="1" applyAlignment="1">
      <alignment horizontal="center" vertical="center" wrapText="1"/>
    </xf>
    <xf numFmtId="0" fontId="88" fillId="0" borderId="14" xfId="35" applyFont="1" applyBorder="1" applyAlignment="1" applyProtection="1">
      <alignment horizontal="left" vertical="center" indent="1"/>
    </xf>
    <xf numFmtId="49" fontId="90" fillId="0" borderId="13" xfId="0" applyNumberFormat="1" applyFont="1" applyFill="1" applyBorder="1" applyAlignment="1">
      <alignment horizontal="left" vertical="center" wrapText="1" indent="1"/>
    </xf>
    <xf numFmtId="49" fontId="98" fillId="0" borderId="13" xfId="0" applyNumberFormat="1" applyFont="1" applyFill="1" applyBorder="1" applyAlignment="1">
      <alignment horizontal="left" vertical="center" wrapText="1" indent="1"/>
    </xf>
    <xf numFmtId="49" fontId="88" fillId="0" borderId="13" xfId="0" applyNumberFormat="1" applyFont="1" applyFill="1" applyBorder="1" applyAlignment="1">
      <alignment horizontal="left" vertical="center" wrapText="1" indent="1"/>
    </xf>
    <xf numFmtId="49" fontId="98" fillId="47" borderId="13" xfId="0" applyNumberFormat="1" applyFont="1" applyFill="1" applyBorder="1" applyAlignment="1">
      <alignment horizontal="left" vertical="center" wrapText="1" indent="1"/>
    </xf>
    <xf numFmtId="49" fontId="90" fillId="0" borderId="13" xfId="0" applyNumberFormat="1" applyFont="1" applyFill="1" applyBorder="1" applyAlignment="1">
      <alignment horizontal="left" vertical="top" wrapText="1" indent="1"/>
    </xf>
    <xf numFmtId="0" fontId="111" fillId="0" borderId="0" xfId="0" applyFont="1" applyAlignment="1">
      <alignment wrapText="1"/>
    </xf>
    <xf numFmtId="49" fontId="98" fillId="42" borderId="13" xfId="0" applyNumberFormat="1" applyFont="1" applyFill="1" applyBorder="1" applyAlignment="1">
      <alignment horizontal="left" vertical="center" wrapText="1" indent="1"/>
    </xf>
    <xf numFmtId="0" fontId="86" fillId="0" borderId="0" xfId="41" applyFill="1"/>
    <xf numFmtId="49" fontId="86" fillId="0" borderId="0" xfId="41" applyNumberFormat="1" applyAlignment="1">
      <alignment wrapText="1"/>
    </xf>
    <xf numFmtId="0" fontId="4" fillId="0" borderId="13" xfId="0" applyFont="1" applyBorder="1" applyAlignment="1">
      <alignment vertical="center" wrapText="1"/>
    </xf>
    <xf numFmtId="0" fontId="4" fillId="0" borderId="23" xfId="0" applyFont="1" applyBorder="1" applyAlignment="1">
      <alignment vertical="center" wrapText="1"/>
    </xf>
    <xf numFmtId="0" fontId="4" fillId="0" borderId="25" xfId="0" applyFont="1" applyBorder="1" applyAlignment="1">
      <alignment vertical="center" wrapText="1"/>
    </xf>
    <xf numFmtId="0" fontId="4" fillId="0" borderId="24" xfId="0" applyFont="1" applyBorder="1" applyAlignment="1">
      <alignment vertical="center" wrapText="1"/>
    </xf>
    <xf numFmtId="0" fontId="4" fillId="0" borderId="15" xfId="0" applyFont="1" applyBorder="1" applyAlignment="1">
      <alignment vertical="center" wrapText="1"/>
    </xf>
    <xf numFmtId="0" fontId="4" fillId="0" borderId="14"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58" xfId="0" applyFont="1" applyBorder="1" applyAlignment="1">
      <alignment vertical="center" wrapText="1"/>
    </xf>
    <xf numFmtId="0" fontId="4" fillId="0" borderId="59" xfId="0" applyFont="1" applyBorder="1" applyAlignment="1">
      <alignment vertical="center" wrapText="1"/>
    </xf>
    <xf numFmtId="0" fontId="8" fillId="0" borderId="63" xfId="0" applyFont="1" applyBorder="1" applyAlignment="1">
      <alignment vertical="center" wrapText="1"/>
    </xf>
    <xf numFmtId="0" fontId="124" fillId="0" borderId="58" xfId="0" applyFont="1" applyBorder="1" applyAlignment="1">
      <alignment horizontal="center" vertical="center"/>
    </xf>
    <xf numFmtId="0" fontId="124" fillId="0" borderId="0" xfId="0" applyFont="1" applyAlignment="1">
      <alignment horizontal="center" vertical="center"/>
    </xf>
    <xf numFmtId="0" fontId="9" fillId="32" borderId="85" xfId="0" applyFont="1" applyFill="1" applyBorder="1" applyAlignment="1">
      <alignment vertical="center" wrapText="1"/>
    </xf>
    <xf numFmtId="0" fontId="89" fillId="0" borderId="29" xfId="0" applyFont="1" applyFill="1" applyBorder="1" applyAlignment="1">
      <alignment horizontal="left" vertical="center" wrapText="1" indent="1"/>
    </xf>
    <xf numFmtId="0" fontId="31" fillId="0" borderId="0" xfId="0" applyFont="1" applyFill="1" applyBorder="1" applyAlignment="1">
      <alignment vertical="center"/>
    </xf>
    <xf numFmtId="0" fontId="9" fillId="0" borderId="0" xfId="0" applyFont="1" applyFill="1" applyBorder="1" applyAlignment="1">
      <alignment vertical="center" wrapText="1"/>
    </xf>
    <xf numFmtId="0" fontId="89" fillId="0" borderId="34" xfId="0" applyFont="1" applyFill="1" applyBorder="1" applyAlignment="1">
      <alignment horizontal="left" vertical="center" wrapText="1" indent="1"/>
    </xf>
    <xf numFmtId="0" fontId="89" fillId="0" borderId="17" xfId="0" applyFont="1" applyFill="1" applyBorder="1" applyAlignment="1">
      <alignment horizontal="left" vertical="center" wrapText="1" indent="1"/>
    </xf>
    <xf numFmtId="0" fontId="89" fillId="0" borderId="18" xfId="0" applyFont="1" applyFill="1" applyBorder="1" applyAlignment="1">
      <alignment horizontal="left" vertical="center" wrapText="1" indent="1"/>
    </xf>
    <xf numFmtId="4" fontId="9" fillId="35" borderId="13" xfId="0" applyNumberFormat="1" applyFont="1" applyFill="1" applyBorder="1" applyAlignment="1">
      <alignment horizontal="right" vertical="center" wrapText="1" indent="1"/>
    </xf>
    <xf numFmtId="4" fontId="8" fillId="24" borderId="13" xfId="0" applyNumberFormat="1" applyFont="1" applyFill="1" applyBorder="1" applyAlignment="1">
      <alignment horizontal="right" vertical="center" wrapText="1" indent="1"/>
    </xf>
    <xf numFmtId="0" fontId="125" fillId="0" borderId="0" xfId="0" applyFont="1" applyFill="1" applyBorder="1"/>
    <xf numFmtId="4" fontId="105" fillId="0" borderId="29" xfId="0" applyNumberFormat="1" applyFont="1" applyBorder="1" applyAlignment="1">
      <alignment horizontal="center"/>
    </xf>
    <xf numFmtId="4" fontId="9" fillId="35" borderId="19" xfId="0" applyNumberFormat="1" applyFont="1" applyFill="1" applyBorder="1" applyAlignment="1">
      <alignment horizontal="right" vertical="center" wrapText="1" indent="1"/>
    </xf>
    <xf numFmtId="0" fontId="9" fillId="0" borderId="0" xfId="44" applyFont="1" applyFill="1" applyAlignment="1">
      <alignment vertical="center" wrapText="1"/>
    </xf>
    <xf numFmtId="166" fontId="8" fillId="24" borderId="13" xfId="0" applyNumberFormat="1" applyFont="1" applyFill="1" applyBorder="1" applyAlignment="1">
      <alignment horizontal="right" vertical="center" wrapText="1" indent="1"/>
    </xf>
    <xf numFmtId="166" fontId="8" fillId="24" borderId="17" xfId="0" applyNumberFormat="1" applyFont="1" applyFill="1" applyBorder="1" applyAlignment="1">
      <alignment horizontal="right" vertical="center" wrapText="1" indent="1"/>
    </xf>
    <xf numFmtId="166" fontId="4" fillId="35" borderId="13" xfId="27" applyNumberFormat="1" applyFont="1" applyFill="1" applyBorder="1" applyAlignment="1">
      <alignment horizontal="right" vertical="center" wrapText="1" indent="1"/>
    </xf>
    <xf numFmtId="166" fontId="4" fillId="37" borderId="13" xfId="27" applyNumberFormat="1" applyFont="1" applyFill="1" applyBorder="1" applyAlignment="1">
      <alignment horizontal="right" vertical="center" wrapText="1" indent="1"/>
    </xf>
    <xf numFmtId="3" fontId="4" fillId="35" borderId="13" xfId="27" applyNumberFormat="1" applyFont="1" applyFill="1" applyBorder="1" applyAlignment="1">
      <alignment horizontal="right" vertical="center" wrapText="1" indent="1"/>
    </xf>
    <xf numFmtId="3" fontId="4" fillId="37" borderId="13" xfId="27" applyNumberFormat="1" applyFont="1" applyFill="1" applyBorder="1" applyAlignment="1">
      <alignment horizontal="right" vertical="center" wrapText="1" indent="1"/>
    </xf>
    <xf numFmtId="166" fontId="8" fillId="37" borderId="13" xfId="0" applyNumberFormat="1" applyFont="1" applyFill="1" applyBorder="1" applyAlignment="1">
      <alignment horizontal="right" vertical="center" wrapText="1" indent="1"/>
    </xf>
    <xf numFmtId="0" fontId="4" fillId="0" borderId="13" xfId="0" applyFont="1" applyFill="1" applyBorder="1" applyAlignment="1">
      <alignment horizontal="left" vertical="top" wrapText="1" indent="1"/>
    </xf>
    <xf numFmtId="0" fontId="4" fillId="0" borderId="0" xfId="0" applyFont="1"/>
    <xf numFmtId="0" fontId="4" fillId="0" borderId="15" xfId="0" applyFont="1" applyBorder="1" applyAlignment="1">
      <alignment horizontal="center" vertical="center"/>
    </xf>
    <xf numFmtId="0" fontId="4" fillId="0" borderId="0" xfId="0" applyFont="1"/>
    <xf numFmtId="0" fontId="4" fillId="0" borderId="0" xfId="0" applyFont="1" applyAlignment="1">
      <alignment vertical="center" wrapText="1"/>
    </xf>
    <xf numFmtId="0" fontId="4" fillId="0" borderId="15" xfId="0" applyFont="1" applyBorder="1" applyAlignment="1">
      <alignment horizontal="center" vertical="center"/>
    </xf>
    <xf numFmtId="49" fontId="4" fillId="0" borderId="0" xfId="0" applyNumberFormat="1" applyFont="1" applyAlignment="1">
      <alignment horizontal="left" vertical="center" wrapText="1" indent="1"/>
    </xf>
    <xf numFmtId="0" fontId="9" fillId="0" borderId="13" xfId="0" applyFont="1" applyBorder="1" applyAlignment="1">
      <alignment horizontal="left" vertical="top" wrapText="1" indent="1"/>
    </xf>
    <xf numFmtId="4" fontId="4" fillId="0" borderId="0" xfId="0" applyNumberFormat="1" applyFont="1" applyAlignment="1">
      <alignment vertical="center" wrapText="1"/>
    </xf>
    <xf numFmtId="0" fontId="4" fillId="0" borderId="19" xfId="0" applyFont="1" applyFill="1" applyBorder="1" applyAlignment="1">
      <alignment horizontal="left" vertical="top" wrapText="1" indent="1"/>
    </xf>
    <xf numFmtId="0" fontId="9" fillId="0" borderId="13" xfId="104" applyFont="1" applyFill="1" applyBorder="1" applyAlignment="1">
      <alignment horizontal="left" vertical="top" wrapText="1" indent="1"/>
    </xf>
    <xf numFmtId="0" fontId="4" fillId="0" borderId="13" xfId="92" applyFont="1" applyFill="1" applyBorder="1" applyAlignment="1">
      <alignment horizontal="left" vertical="top" wrapText="1" indent="1"/>
    </xf>
    <xf numFmtId="0" fontId="9" fillId="0" borderId="13" xfId="0" applyFont="1" applyFill="1" applyBorder="1" applyAlignment="1">
      <alignment horizontal="left" vertical="top" wrapText="1" indent="1"/>
    </xf>
    <xf numFmtId="0" fontId="26" fillId="0" borderId="0" xfId="0" applyFont="1" applyFill="1" applyBorder="1" applyAlignment="1">
      <alignment horizontal="left" wrapText="1"/>
    </xf>
    <xf numFmtId="0" fontId="9" fillId="0" borderId="13" xfId="92" applyFont="1" applyFill="1" applyBorder="1" applyAlignment="1">
      <alignment horizontal="left" vertical="top" wrapText="1" indent="1"/>
    </xf>
    <xf numFmtId="3" fontId="9" fillId="0" borderId="0" xfId="45" applyNumberFormat="1" applyFont="1" applyFill="1" applyBorder="1" applyAlignment="1">
      <alignment vertical="center" wrapText="1"/>
    </xf>
    <xf numFmtId="4" fontId="9" fillId="0" borderId="0" xfId="45" applyNumberFormat="1" applyFont="1" applyFill="1" applyBorder="1" applyAlignment="1">
      <alignment vertical="center" wrapText="1"/>
    </xf>
    <xf numFmtId="3" fontId="9" fillId="0" borderId="0" xfId="45" applyNumberFormat="1" applyFont="1" applyBorder="1" applyAlignment="1">
      <alignment horizontal="left" vertical="center" wrapText="1"/>
    </xf>
    <xf numFmtId="49" fontId="4" fillId="0" borderId="0" xfId="0" applyNumberFormat="1" applyFont="1" applyFill="1" applyBorder="1" applyAlignment="1"/>
    <xf numFmtId="3" fontId="8" fillId="24" borderId="14" xfId="0" applyNumberFormat="1" applyFont="1" applyFill="1" applyBorder="1" applyAlignment="1">
      <alignment horizontal="right" vertical="center" wrapText="1" indent="1"/>
    </xf>
    <xf numFmtId="3" fontId="9" fillId="35" borderId="13" xfId="0" applyNumberFormat="1" applyFont="1" applyFill="1" applyBorder="1" applyAlignment="1">
      <alignment horizontal="right" vertical="center" wrapText="1" indent="1"/>
    </xf>
    <xf numFmtId="3" fontId="4" fillId="35" borderId="13" xfId="104" applyNumberFormat="1" applyFont="1" applyFill="1" applyBorder="1" applyAlignment="1">
      <alignment horizontal="right" vertical="center" wrapText="1" indent="1"/>
    </xf>
    <xf numFmtId="3" fontId="9" fillId="35" borderId="13" xfId="104" applyNumberFormat="1" applyFont="1" applyFill="1" applyBorder="1" applyAlignment="1">
      <alignment horizontal="right" vertical="center" wrapText="1" indent="1"/>
    </xf>
    <xf numFmtId="3" fontId="4" fillId="35" borderId="19" xfId="0" applyNumberFormat="1" applyFont="1" applyFill="1" applyBorder="1" applyAlignment="1">
      <alignment horizontal="right" vertical="center" wrapText="1" indent="1"/>
    </xf>
    <xf numFmtId="3" fontId="3" fillId="24" borderId="17" xfId="0" applyNumberFormat="1" applyFont="1" applyFill="1" applyBorder="1" applyAlignment="1">
      <alignment horizontal="right" vertical="center" wrapText="1" indent="1"/>
    </xf>
    <xf numFmtId="3" fontId="8" fillId="24" borderId="18" xfId="0" applyNumberFormat="1" applyFont="1" applyFill="1" applyBorder="1" applyAlignment="1">
      <alignment horizontal="right" vertical="center" wrapText="1" indent="1"/>
    </xf>
    <xf numFmtId="3" fontId="8" fillId="24" borderId="13" xfId="0" applyNumberFormat="1" applyFont="1" applyFill="1" applyBorder="1" applyAlignment="1">
      <alignment horizontal="right" vertical="center" indent="1"/>
    </xf>
    <xf numFmtId="3" fontId="8" fillId="24" borderId="14" xfId="0" applyNumberFormat="1" applyFont="1" applyFill="1" applyBorder="1" applyAlignment="1">
      <alignment horizontal="right" vertical="center" indent="1"/>
    </xf>
    <xf numFmtId="3" fontId="4" fillId="35" borderId="13" xfId="0" applyNumberFormat="1" applyFont="1" applyFill="1" applyBorder="1" applyAlignment="1">
      <alignment vertical="center" wrapText="1"/>
    </xf>
    <xf numFmtId="3" fontId="4" fillId="35" borderId="13" xfId="0" applyNumberFormat="1" applyFont="1" applyFill="1" applyBorder="1" applyAlignment="1">
      <alignment vertical="center"/>
    </xf>
    <xf numFmtId="3" fontId="8" fillId="24" borderId="13" xfId="0" applyNumberFormat="1" applyFont="1" applyFill="1" applyBorder="1" applyAlignment="1">
      <alignment vertical="center" wrapText="1"/>
    </xf>
    <xf numFmtId="3" fontId="4" fillId="0" borderId="19" xfId="0" applyNumberFormat="1" applyFont="1" applyFill="1" applyBorder="1" applyAlignment="1">
      <alignment vertical="center" wrapText="1"/>
    </xf>
    <xf numFmtId="3" fontId="4" fillId="35" borderId="19" xfId="0" applyNumberFormat="1" applyFont="1" applyFill="1" applyBorder="1" applyAlignment="1">
      <alignment vertical="center" wrapText="1"/>
    </xf>
    <xf numFmtId="3" fontId="8" fillId="24" borderId="17" xfId="0" applyNumberFormat="1" applyFont="1" applyFill="1" applyBorder="1" applyAlignment="1">
      <alignment horizontal="right" vertical="center" indent="1"/>
    </xf>
    <xf numFmtId="3" fontId="8" fillId="24" borderId="18" xfId="0" applyNumberFormat="1" applyFont="1" applyFill="1" applyBorder="1" applyAlignment="1">
      <alignment horizontal="right" vertical="center" indent="1"/>
    </xf>
    <xf numFmtId="3" fontId="4" fillId="35" borderId="38" xfId="0" applyNumberFormat="1" applyFont="1" applyFill="1" applyBorder="1" applyAlignment="1">
      <alignment horizontal="right" vertical="center" wrapText="1" indent="1"/>
    </xf>
    <xf numFmtId="3" fontId="9" fillId="35" borderId="38" xfId="0" applyNumberFormat="1" applyFont="1" applyFill="1" applyBorder="1" applyAlignment="1">
      <alignment horizontal="right" vertical="center" wrapText="1" indent="1"/>
    </xf>
    <xf numFmtId="3" fontId="8" fillId="24" borderId="38" xfId="0" applyNumberFormat="1" applyFont="1" applyFill="1" applyBorder="1" applyAlignment="1">
      <alignment horizontal="right" vertical="center" wrapText="1" indent="1"/>
    </xf>
    <xf numFmtId="3" fontId="3" fillId="35" borderId="17" xfId="0" applyNumberFormat="1" applyFont="1" applyFill="1" applyBorder="1" applyAlignment="1">
      <alignment horizontal="right" vertical="center" wrapText="1" indent="1"/>
    </xf>
    <xf numFmtId="3" fontId="3" fillId="35" borderId="39" xfId="0" applyNumberFormat="1" applyFont="1" applyFill="1" applyBorder="1" applyAlignment="1">
      <alignment horizontal="right" vertical="center" wrapText="1" indent="1"/>
    </xf>
    <xf numFmtId="3" fontId="9" fillId="24" borderId="13" xfId="0" applyNumberFormat="1" applyFont="1" applyFill="1" applyBorder="1" applyAlignment="1">
      <alignment horizontal="right" vertical="center" wrapText="1" indent="1"/>
    </xf>
    <xf numFmtId="3" fontId="9" fillId="24" borderId="14" xfId="0" applyNumberFormat="1" applyFont="1" applyFill="1" applyBorder="1" applyAlignment="1">
      <alignment horizontal="right" vertical="center" wrapText="1" indent="1"/>
    </xf>
    <xf numFmtId="3" fontId="4" fillId="0" borderId="14" xfId="0" applyNumberFormat="1" applyFont="1" applyFill="1" applyBorder="1" applyAlignment="1">
      <alignment horizontal="right" vertical="center" wrapText="1" indent="1"/>
    </xf>
    <xf numFmtId="3" fontId="8" fillId="35" borderId="13" xfId="0" applyNumberFormat="1" applyFont="1" applyFill="1" applyBorder="1" applyAlignment="1">
      <alignment horizontal="right" vertical="center" wrapText="1" indent="1"/>
    </xf>
    <xf numFmtId="3" fontId="8" fillId="35" borderId="81" xfId="0" applyNumberFormat="1" applyFont="1" applyFill="1" applyBorder="1" applyAlignment="1">
      <alignment horizontal="right" vertical="center" wrapText="1" indent="1"/>
    </xf>
    <xf numFmtId="3" fontId="8" fillId="24" borderId="82" xfId="0" applyNumberFormat="1" applyFont="1" applyFill="1" applyBorder="1" applyAlignment="1">
      <alignment horizontal="right" vertical="center" wrapText="1" indent="1"/>
    </xf>
    <xf numFmtId="3" fontId="8" fillId="35" borderId="84" xfId="0" applyNumberFormat="1" applyFont="1" applyFill="1" applyBorder="1" applyAlignment="1">
      <alignment horizontal="right" vertical="center" wrapText="1" indent="1"/>
    </xf>
    <xf numFmtId="3" fontId="8" fillId="24" borderId="83" xfId="0" applyNumberFormat="1" applyFont="1" applyFill="1" applyBorder="1" applyAlignment="1">
      <alignment horizontal="right" vertical="center" wrapText="1" indent="1"/>
    </xf>
    <xf numFmtId="3" fontId="8" fillId="24" borderId="73" xfId="0" applyNumberFormat="1" applyFont="1" applyFill="1" applyBorder="1" applyAlignment="1">
      <alignment horizontal="right" vertical="center" wrapText="1" indent="1"/>
    </xf>
    <xf numFmtId="3" fontId="8" fillId="24" borderId="51" xfId="0" applyNumberFormat="1" applyFont="1" applyFill="1" applyBorder="1" applyAlignment="1">
      <alignment horizontal="right" vertical="center" wrapText="1" indent="1"/>
    </xf>
    <xf numFmtId="3" fontId="8" fillId="35" borderId="20" xfId="0" applyNumberFormat="1" applyFont="1" applyFill="1" applyBorder="1" applyAlignment="1">
      <alignment horizontal="right" vertical="center" wrapText="1" indent="1"/>
    </xf>
    <xf numFmtId="3" fontId="9" fillId="0" borderId="13" xfId="0" applyNumberFormat="1" applyFont="1" applyBorder="1" applyAlignment="1">
      <alignment horizontal="center" vertical="center" wrapText="1"/>
    </xf>
    <xf numFmtId="3" fontId="9" fillId="0" borderId="14" xfId="0" applyNumberFormat="1" applyFont="1" applyBorder="1" applyAlignment="1">
      <alignment horizontal="center" vertical="center" wrapText="1"/>
    </xf>
    <xf numFmtId="3" fontId="8" fillId="35" borderId="14" xfId="0" applyNumberFormat="1" applyFont="1" applyFill="1" applyBorder="1" applyAlignment="1">
      <alignment horizontal="right" vertical="center" wrapText="1" indent="1"/>
    </xf>
    <xf numFmtId="3" fontId="8" fillId="24" borderId="27" xfId="0" applyNumberFormat="1" applyFont="1" applyFill="1" applyBorder="1" applyAlignment="1">
      <alignment horizontal="right" vertical="center" wrapText="1" indent="1"/>
    </xf>
    <xf numFmtId="3" fontId="8" fillId="35" borderId="27" xfId="0" applyNumberFormat="1" applyFont="1" applyFill="1" applyBorder="1" applyAlignment="1">
      <alignment horizontal="right" vertical="center" wrapText="1" indent="1"/>
    </xf>
    <xf numFmtId="3" fontId="9" fillId="0" borderId="17" xfId="0" applyNumberFormat="1" applyFont="1" applyBorder="1" applyAlignment="1">
      <alignment horizontal="center" vertical="center" wrapText="1"/>
    </xf>
    <xf numFmtId="3" fontId="9" fillId="0" borderId="18"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9" fillId="35" borderId="14" xfId="0" applyNumberFormat="1" applyFont="1" applyFill="1" applyBorder="1" applyAlignment="1">
      <alignment horizontal="right" vertical="center" wrapText="1" indent="1"/>
    </xf>
    <xf numFmtId="3" fontId="4" fillId="35" borderId="13" xfId="0" applyNumberFormat="1" applyFont="1" applyFill="1" applyBorder="1" applyAlignment="1">
      <alignment horizontal="right" vertical="center" wrapText="1"/>
    </xf>
    <xf numFmtId="3" fontId="4" fillId="0" borderId="14" xfId="0" applyNumberFormat="1" applyFont="1" applyBorder="1" applyAlignment="1">
      <alignment horizontal="center" vertical="center" wrapText="1"/>
    </xf>
    <xf numFmtId="3" fontId="4" fillId="35" borderId="14" xfId="0" applyNumberFormat="1" applyFont="1" applyFill="1" applyBorder="1" applyAlignment="1">
      <alignment horizontal="right" vertical="center" wrapText="1" indent="1"/>
    </xf>
    <xf numFmtId="3" fontId="4" fillId="0" borderId="17" xfId="0" applyNumberFormat="1" applyFont="1" applyBorder="1" applyAlignment="1">
      <alignment horizontal="center" vertical="center" wrapText="1"/>
    </xf>
    <xf numFmtId="3" fontId="4" fillId="0" borderId="18" xfId="0" applyNumberFormat="1" applyFont="1" applyBorder="1" applyAlignment="1">
      <alignment horizontal="center" vertical="center" wrapText="1"/>
    </xf>
    <xf numFmtId="3" fontId="8" fillId="24" borderId="13" xfId="40" applyNumberFormat="1" applyFont="1" applyFill="1" applyBorder="1" applyAlignment="1">
      <alignment horizontal="right" vertical="center" wrapText="1" indent="1"/>
    </xf>
    <xf numFmtId="3" fontId="8" fillId="24" borderId="38" xfId="40" applyNumberFormat="1" applyFont="1" applyFill="1" applyBorder="1" applyAlignment="1">
      <alignment horizontal="right" vertical="center" wrapText="1" indent="1"/>
    </xf>
    <xf numFmtId="3" fontId="4" fillId="35" borderId="13" xfId="40" applyNumberFormat="1" applyFont="1" applyFill="1" applyBorder="1" applyAlignment="1">
      <alignment horizontal="right" vertical="center" wrapText="1" indent="1"/>
    </xf>
    <xf numFmtId="3" fontId="4" fillId="35" borderId="38" xfId="92" applyNumberFormat="1" applyFont="1" applyFill="1" applyBorder="1" applyAlignment="1">
      <alignment horizontal="right" vertical="center" wrapText="1" indent="1"/>
    </xf>
    <xf numFmtId="3" fontId="4" fillId="24" borderId="13" xfId="40" applyNumberFormat="1" applyFont="1" applyFill="1" applyBorder="1" applyAlignment="1">
      <alignment horizontal="right" vertical="center" wrapText="1" indent="1"/>
    </xf>
    <xf numFmtId="3" fontId="4" fillId="24" borderId="38" xfId="40" applyNumberFormat="1" applyFont="1" applyFill="1" applyBorder="1" applyAlignment="1">
      <alignment horizontal="right" vertical="center" wrapText="1" indent="1"/>
    </xf>
    <xf numFmtId="3" fontId="4" fillId="35" borderId="38" xfId="40" applyNumberFormat="1" applyFont="1" applyFill="1" applyBorder="1" applyAlignment="1">
      <alignment horizontal="right" vertical="center" wrapText="1" indent="1"/>
    </xf>
    <xf numFmtId="3" fontId="8" fillId="35" borderId="13" xfId="40" applyNumberFormat="1" applyFont="1" applyFill="1" applyBorder="1" applyAlignment="1">
      <alignment horizontal="right" vertical="center" wrapText="1" indent="1"/>
    </xf>
    <xf numFmtId="3" fontId="8" fillId="35" borderId="38" xfId="92" applyNumberFormat="1" applyFont="1" applyFill="1" applyBorder="1" applyAlignment="1">
      <alignment horizontal="right" vertical="center" wrapText="1" indent="1"/>
    </xf>
    <xf numFmtId="3" fontId="4" fillId="0" borderId="13" xfId="40" applyNumberFormat="1" applyFont="1" applyFill="1" applyBorder="1" applyAlignment="1">
      <alignment horizontal="right" vertical="center" wrapText="1" indent="1"/>
    </xf>
    <xf numFmtId="3" fontId="4" fillId="0" borderId="38" xfId="92" applyNumberFormat="1" applyFont="1" applyFill="1" applyBorder="1" applyAlignment="1">
      <alignment horizontal="right" vertical="center" wrapText="1" indent="1"/>
    </xf>
    <xf numFmtId="3" fontId="9" fillId="35" borderId="13" xfId="40" applyNumberFormat="1" applyFont="1" applyFill="1" applyBorder="1" applyAlignment="1">
      <alignment horizontal="right" vertical="center" wrapText="1" indent="1"/>
    </xf>
    <xf numFmtId="3" fontId="9" fillId="35" borderId="38" xfId="40" applyNumberFormat="1" applyFont="1" applyFill="1" applyBorder="1" applyAlignment="1">
      <alignment horizontal="right" vertical="center" wrapText="1" indent="1"/>
    </xf>
    <xf numFmtId="3" fontId="8" fillId="24" borderId="17" xfId="40" applyNumberFormat="1" applyFont="1" applyFill="1" applyBorder="1" applyAlignment="1">
      <alignment horizontal="right" vertical="center" wrapText="1" indent="1"/>
    </xf>
    <xf numFmtId="3" fontId="8" fillId="24" borderId="39" xfId="4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3" fillId="35" borderId="14" xfId="0" applyNumberFormat="1" applyFont="1" applyFill="1" applyBorder="1" applyAlignment="1">
      <alignment horizontal="right" vertical="center" wrapText="1" indent="1"/>
    </xf>
    <xf numFmtId="167" fontId="79" fillId="39" borderId="13" xfId="0" applyNumberFormat="1" applyFont="1" applyFill="1" applyBorder="1" applyAlignment="1">
      <alignment vertical="center" wrapText="1"/>
    </xf>
    <xf numFmtId="167" fontId="79" fillId="40" borderId="13" xfId="0" applyNumberFormat="1" applyFont="1" applyFill="1" applyBorder="1" applyAlignment="1">
      <alignment vertical="center" wrapText="1"/>
    </xf>
    <xf numFmtId="167" fontId="79" fillId="35" borderId="13" xfId="0" applyNumberFormat="1" applyFont="1" applyFill="1" applyBorder="1" applyAlignment="1">
      <alignment vertical="center" wrapText="1"/>
    </xf>
    <xf numFmtId="167" fontId="79" fillId="24" borderId="13" xfId="0" applyNumberFormat="1" applyFont="1" applyFill="1" applyBorder="1" applyAlignment="1">
      <alignment vertical="center" wrapText="1"/>
    </xf>
    <xf numFmtId="167" fontId="79" fillId="40" borderId="14" xfId="0" applyNumberFormat="1" applyFont="1" applyFill="1" applyBorder="1" applyAlignment="1">
      <alignment vertical="center" wrapText="1"/>
    </xf>
    <xf numFmtId="167" fontId="70" fillId="39" borderId="13" xfId="0" applyNumberFormat="1" applyFont="1" applyFill="1" applyBorder="1" applyAlignment="1">
      <alignment vertical="center" wrapText="1"/>
    </xf>
    <xf numFmtId="167" fontId="70" fillId="35" borderId="13" xfId="0" applyNumberFormat="1" applyFont="1" applyFill="1" applyBorder="1" applyAlignment="1">
      <alignment vertical="center" wrapText="1"/>
    </xf>
    <xf numFmtId="167" fontId="79" fillId="0" borderId="13" xfId="0" applyNumberFormat="1" applyFont="1" applyFill="1" applyBorder="1" applyAlignment="1">
      <alignment horizontal="center" vertical="center" wrapText="1"/>
    </xf>
    <xf numFmtId="167" fontId="96" fillId="0" borderId="13" xfId="0" applyNumberFormat="1" applyFont="1" applyFill="1" applyBorder="1" applyAlignment="1">
      <alignment horizontal="center" vertical="center" wrapText="1"/>
    </xf>
    <xf numFmtId="167" fontId="97" fillId="39" borderId="13" xfId="0" applyNumberFormat="1" applyFont="1" applyFill="1" applyBorder="1" applyAlignment="1">
      <alignment vertical="center" wrapText="1"/>
    </xf>
    <xf numFmtId="167" fontId="26" fillId="39" borderId="13" xfId="0" applyNumberFormat="1" applyFont="1" applyFill="1" applyBorder="1" applyAlignment="1">
      <alignment vertical="center" wrapText="1"/>
    </xf>
    <xf numFmtId="167" fontId="79" fillId="41" borderId="13" xfId="0" applyNumberFormat="1" applyFont="1" applyFill="1" applyBorder="1" applyAlignment="1">
      <alignment horizontal="center" vertical="center" wrapText="1"/>
    </xf>
    <xf numFmtId="167" fontId="96" fillId="41" borderId="13" xfId="0" applyNumberFormat="1" applyFont="1" applyFill="1" applyBorder="1" applyAlignment="1">
      <alignment horizontal="center" vertical="center" wrapText="1"/>
    </xf>
    <xf numFmtId="167" fontId="60" fillId="35" borderId="13" xfId="0" applyNumberFormat="1" applyFont="1" applyFill="1" applyBorder="1" applyAlignment="1">
      <alignment vertical="center" wrapText="1"/>
    </xf>
    <xf numFmtId="167" fontId="60" fillId="39" borderId="13" xfId="0" applyNumberFormat="1" applyFont="1" applyFill="1" applyBorder="1" applyAlignment="1">
      <alignment vertical="center" wrapText="1"/>
    </xf>
    <xf numFmtId="167" fontId="70" fillId="39" borderId="17" xfId="0" applyNumberFormat="1" applyFont="1" applyFill="1" applyBorder="1" applyAlignment="1">
      <alignment vertical="center"/>
    </xf>
    <xf numFmtId="167" fontId="70" fillId="35" borderId="17" xfId="0" applyNumberFormat="1" applyFont="1" applyFill="1" applyBorder="1" applyAlignment="1">
      <alignment vertical="center"/>
    </xf>
    <xf numFmtId="167" fontId="79" fillId="40" borderId="17" xfId="0" applyNumberFormat="1" applyFont="1" applyFill="1" applyBorder="1" applyAlignment="1">
      <alignment vertical="center" wrapText="1"/>
    </xf>
    <xf numFmtId="167" fontId="79" fillId="40" borderId="18" xfId="0" applyNumberFormat="1" applyFont="1" applyFill="1" applyBorder="1" applyAlignment="1">
      <alignment vertical="center" wrapText="1"/>
    </xf>
    <xf numFmtId="3" fontId="4" fillId="0" borderId="19" xfId="0" applyNumberFormat="1" applyFont="1" applyFill="1" applyBorder="1" applyAlignment="1">
      <alignment horizontal="right" vertical="center" wrapText="1" indent="1"/>
    </xf>
    <xf numFmtId="3" fontId="8" fillId="24" borderId="19" xfId="0" applyNumberFormat="1" applyFont="1" applyFill="1" applyBorder="1" applyAlignment="1">
      <alignment horizontal="right" vertical="center" wrapText="1" indent="1"/>
    </xf>
    <xf numFmtId="1" fontId="8" fillId="24" borderId="13" xfId="0" applyNumberFormat="1" applyFont="1" applyFill="1" applyBorder="1" applyAlignment="1">
      <alignment horizontal="right" vertical="center" wrapText="1" indent="1"/>
    </xf>
    <xf numFmtId="1" fontId="4" fillId="35" borderId="13" xfId="0" applyNumberFormat="1" applyFont="1" applyFill="1" applyBorder="1" applyAlignment="1">
      <alignment horizontal="right" vertical="center" wrapText="1" indent="1"/>
    </xf>
    <xf numFmtId="1" fontId="4" fillId="35" borderId="14" xfId="0" applyNumberFormat="1" applyFont="1" applyFill="1" applyBorder="1" applyAlignment="1">
      <alignment horizontal="right" vertical="center" wrapText="1" indent="1"/>
    </xf>
    <xf numFmtId="1" fontId="4" fillId="35" borderId="19" xfId="0" applyNumberFormat="1" applyFont="1" applyFill="1" applyBorder="1" applyAlignment="1">
      <alignment horizontal="right" vertical="center" wrapText="1" indent="1"/>
    </xf>
    <xf numFmtId="1" fontId="4" fillId="35" borderId="26" xfId="0" applyNumberFormat="1" applyFont="1" applyFill="1" applyBorder="1" applyAlignment="1">
      <alignment horizontal="right" vertical="center" wrapText="1" indent="1"/>
    </xf>
    <xf numFmtId="1" fontId="8" fillId="0" borderId="17" xfId="0" applyNumberFormat="1" applyFont="1" applyFill="1" applyBorder="1" applyAlignment="1">
      <alignment horizontal="right" vertical="center" wrapText="1" indent="1"/>
    </xf>
    <xf numFmtId="1" fontId="4" fillId="35" borderId="17" xfId="0" applyNumberFormat="1" applyFont="1" applyFill="1" applyBorder="1" applyAlignment="1">
      <alignment horizontal="right" vertical="center" wrapText="1" indent="1"/>
    </xf>
    <xf numFmtId="1" fontId="4" fillId="35" borderId="18" xfId="0" applyNumberFormat="1" applyFont="1" applyFill="1" applyBorder="1" applyAlignment="1">
      <alignment horizontal="right" vertical="center" wrapText="1" indent="1"/>
    </xf>
    <xf numFmtId="3" fontId="8" fillId="24" borderId="14" xfId="40" applyNumberFormat="1" applyFont="1" applyFill="1" applyBorder="1" applyAlignment="1">
      <alignment horizontal="right" vertical="center" wrapText="1" indent="1"/>
    </xf>
    <xf numFmtId="3" fontId="4" fillId="35" borderId="14" xfId="40" applyNumberFormat="1" applyFont="1" applyFill="1" applyBorder="1" applyAlignment="1">
      <alignment horizontal="right" vertical="center" wrapText="1" indent="1"/>
    </xf>
    <xf numFmtId="3" fontId="4" fillId="35" borderId="17" xfId="40" applyNumberFormat="1" applyFont="1" applyFill="1" applyBorder="1" applyAlignment="1">
      <alignment horizontal="right" vertical="center" wrapText="1" indent="1"/>
    </xf>
    <xf numFmtId="3" fontId="4" fillId="35" borderId="18" xfId="40" applyNumberFormat="1" applyFont="1" applyFill="1" applyBorder="1" applyAlignment="1">
      <alignment horizontal="right" vertical="center" wrapText="1" indent="1"/>
    </xf>
    <xf numFmtId="3" fontId="4" fillId="35" borderId="17" xfId="0" applyNumberFormat="1" applyFont="1" applyFill="1" applyBorder="1" applyAlignment="1">
      <alignment horizontal="right" vertical="center" wrapText="1" indent="1"/>
    </xf>
    <xf numFmtId="3" fontId="8" fillId="24" borderId="17" xfId="45" applyNumberFormat="1" applyFont="1" applyFill="1" applyBorder="1" applyAlignment="1">
      <alignment horizontal="right" vertical="center" wrapText="1" indent="1"/>
    </xf>
    <xf numFmtId="3" fontId="8" fillId="24" borderId="18" xfId="45" applyNumberFormat="1" applyFont="1" applyFill="1" applyBorder="1" applyAlignment="1">
      <alignment horizontal="right" vertical="center" wrapText="1" indent="1"/>
    </xf>
    <xf numFmtId="3" fontId="9" fillId="35" borderId="29" xfId="44" applyNumberFormat="1" applyFont="1" applyFill="1" applyBorder="1" applyAlignment="1">
      <alignment horizontal="right" vertical="center" wrapText="1" indent="1"/>
    </xf>
    <xf numFmtId="3" fontId="9" fillId="35" borderId="37" xfId="44" applyNumberFormat="1" applyFont="1" applyFill="1" applyBorder="1" applyAlignment="1">
      <alignment horizontal="right" vertical="center" wrapText="1" indent="1"/>
    </xf>
    <xf numFmtId="3" fontId="3" fillId="24" borderId="45" xfId="0" applyNumberFormat="1" applyFont="1" applyFill="1" applyBorder="1" applyAlignment="1">
      <alignment horizontal="right" vertical="center" wrapText="1" indent="1"/>
    </xf>
    <xf numFmtId="3" fontId="9" fillId="35" borderId="13" xfId="44" applyNumberFormat="1" applyFont="1" applyFill="1" applyBorder="1" applyAlignment="1">
      <alignment horizontal="right" vertical="center" wrapText="1" indent="1"/>
    </xf>
    <xf numFmtId="3" fontId="9" fillId="35" borderId="20" xfId="44" applyNumberFormat="1" applyFont="1" applyFill="1" applyBorder="1" applyAlignment="1">
      <alignment horizontal="right" vertical="center" wrapText="1" indent="1"/>
    </xf>
    <xf numFmtId="3" fontId="9" fillId="35" borderId="35" xfId="44" applyNumberFormat="1" applyFont="1" applyFill="1" applyBorder="1" applyAlignment="1">
      <alignment horizontal="right" vertical="center" wrapText="1" indent="1"/>
    </xf>
    <xf numFmtId="3" fontId="3" fillId="24" borderId="37" xfId="0" applyNumberFormat="1" applyFont="1" applyFill="1" applyBorder="1" applyAlignment="1">
      <alignment horizontal="right" vertical="center" wrapText="1" indent="1"/>
    </xf>
    <xf numFmtId="3" fontId="3" fillId="24" borderId="20" xfId="0" applyNumberFormat="1" applyFont="1" applyFill="1" applyBorder="1" applyAlignment="1">
      <alignment horizontal="right" vertical="center" wrapText="1" indent="1"/>
    </xf>
    <xf numFmtId="3" fontId="3" fillId="24" borderId="50" xfId="0" applyNumberFormat="1" applyFont="1" applyFill="1" applyBorder="1" applyAlignment="1">
      <alignment horizontal="right" vertical="center" wrapText="1" indent="1"/>
    </xf>
    <xf numFmtId="3" fontId="3" fillId="24" borderId="55" xfId="0" applyNumberFormat="1" applyFont="1" applyFill="1" applyBorder="1" applyAlignment="1">
      <alignment horizontal="right" vertical="center" wrapText="1" indent="1"/>
    </xf>
    <xf numFmtId="3" fontId="3" fillId="24" borderId="65" xfId="0" applyNumberFormat="1" applyFont="1" applyFill="1" applyBorder="1" applyAlignment="1">
      <alignment horizontal="right" vertical="center" wrapText="1" indent="1"/>
    </xf>
    <xf numFmtId="3" fontId="3" fillId="24" borderId="43" xfId="0" applyNumberFormat="1" applyFont="1" applyFill="1" applyBorder="1" applyAlignment="1">
      <alignment horizontal="right" vertical="center" wrapText="1" indent="1"/>
    </xf>
    <xf numFmtId="3" fontId="9" fillId="35" borderId="19" xfId="44" applyNumberFormat="1" applyFont="1" applyFill="1" applyBorder="1" applyAlignment="1">
      <alignment horizontal="right" vertical="center" wrapText="1" indent="1"/>
    </xf>
    <xf numFmtId="3" fontId="3" fillId="24" borderId="44" xfId="0" applyNumberFormat="1" applyFont="1" applyFill="1" applyBorder="1" applyAlignment="1">
      <alignment horizontal="right" vertical="center" wrapText="1" indent="1"/>
    </xf>
    <xf numFmtId="3" fontId="3" fillId="24" borderId="31" xfId="0" applyNumberFormat="1" applyFont="1" applyFill="1" applyBorder="1" applyAlignment="1">
      <alignment horizontal="right" vertical="center" wrapText="1" indent="1"/>
    </xf>
    <xf numFmtId="3" fontId="3" fillId="24" borderId="53" xfId="0" applyNumberFormat="1" applyFont="1" applyFill="1" applyBorder="1" applyAlignment="1">
      <alignment horizontal="right" vertical="center" wrapText="1" indent="1"/>
    </xf>
    <xf numFmtId="3" fontId="3" fillId="24" borderId="64" xfId="0" applyNumberFormat="1" applyFont="1" applyFill="1" applyBorder="1" applyAlignment="1">
      <alignment horizontal="right" vertical="center" wrapText="1" indent="1"/>
    </xf>
    <xf numFmtId="0" fontId="9" fillId="0" borderId="52" xfId="0" applyFont="1" applyBorder="1" applyAlignment="1">
      <alignment wrapText="1"/>
    </xf>
    <xf numFmtId="0" fontId="9" fillId="0" borderId="27" xfId="0" applyFont="1" applyBorder="1" applyAlignment="1">
      <alignment wrapText="1"/>
    </xf>
    <xf numFmtId="0" fontId="9" fillId="0" borderId="0" xfId="0" applyFont="1" applyBorder="1" applyAlignment="1">
      <alignment horizontal="left" wrapText="1"/>
    </xf>
    <xf numFmtId="0" fontId="9" fillId="0" borderId="49" xfId="0" applyFont="1" applyBorder="1" applyAlignment="1">
      <alignment horizontal="left" wrapText="1"/>
    </xf>
    <xf numFmtId="0" fontId="9" fillId="0" borderId="52" xfId="0" applyFont="1" applyBorder="1" applyAlignment="1">
      <alignment horizontal="left" wrapText="1"/>
    </xf>
    <xf numFmtId="0" fontId="9" fillId="0" borderId="27" xfId="0" applyFont="1" applyBorder="1" applyAlignment="1">
      <alignment horizontal="left" wrapText="1"/>
    </xf>
    <xf numFmtId="0" fontId="9" fillId="0" borderId="23" xfId="35" applyFont="1" applyBorder="1" applyAlignment="1" applyProtection="1">
      <alignment horizontal="left" vertical="center" indent="1"/>
    </xf>
    <xf numFmtId="0" fontId="9" fillId="0" borderId="60" xfId="35" applyFont="1" applyBorder="1" applyAlignment="1" applyProtection="1">
      <alignment horizontal="left" vertical="center" indent="1"/>
    </xf>
    <xf numFmtId="0" fontId="13" fillId="46" borderId="66" xfId="0" applyFont="1" applyFill="1" applyBorder="1" applyAlignment="1">
      <alignment horizontal="center" vertical="center" wrapText="1"/>
    </xf>
    <xf numFmtId="0" fontId="78" fillId="46" borderId="67" xfId="0" applyFont="1" applyFill="1" applyBorder="1" applyAlignment="1">
      <alignment horizontal="center" vertical="center" wrapText="1"/>
    </xf>
    <xf numFmtId="0" fontId="78" fillId="46" borderId="68"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63"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5" fillId="0" borderId="30" xfId="0" applyFont="1" applyBorder="1" applyAlignment="1">
      <alignment horizontal="center" vertical="center" wrapText="1"/>
    </xf>
    <xf numFmtId="0" fontId="74" fillId="0" borderId="31" xfId="0" applyFont="1" applyBorder="1"/>
    <xf numFmtId="0" fontId="74" fillId="0" borderId="36" xfId="0" applyFont="1" applyBorder="1"/>
    <xf numFmtId="0" fontId="8" fillId="0" borderId="75" xfId="0" applyFont="1" applyBorder="1" applyAlignment="1">
      <alignment horizontal="left" vertical="center" wrapText="1" indent="1"/>
    </xf>
    <xf numFmtId="0" fontId="8" fillId="0" borderId="50" xfId="0" applyFont="1" applyBorder="1" applyAlignment="1">
      <alignment horizontal="left" vertical="center" wrapText="1" indent="1"/>
    </xf>
    <xf numFmtId="0" fontId="8" fillId="0" borderId="54" xfId="0" applyFont="1" applyBorder="1" applyAlignment="1">
      <alignment horizontal="left" vertical="center" wrapText="1" inden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6" xfId="0" applyFont="1" applyBorder="1" applyAlignment="1">
      <alignment horizontal="center" vertical="center" wrapText="1"/>
    </xf>
    <xf numFmtId="0" fontId="8" fillId="0" borderId="22" xfId="0" applyFont="1" applyBorder="1" applyAlignment="1">
      <alignment horizontal="left" vertical="center" wrapText="1" indent="1"/>
    </xf>
    <xf numFmtId="0" fontId="8" fillId="0" borderId="29" xfId="0" applyFont="1" applyBorder="1" applyAlignment="1">
      <alignment horizontal="left" vertical="center" wrapText="1" indent="1"/>
    </xf>
    <xf numFmtId="0" fontId="8" fillId="0" borderId="34" xfId="0" applyFont="1" applyBorder="1" applyAlignment="1">
      <alignment horizontal="left" vertical="center" wrapText="1" indent="1"/>
    </xf>
    <xf numFmtId="49" fontId="90" fillId="0" borderId="35" xfId="0" applyNumberFormat="1" applyFont="1" applyBorder="1" applyAlignment="1">
      <alignment horizontal="left" wrapText="1"/>
    </xf>
    <xf numFmtId="49" fontId="90" fillId="0" borderId="46" xfId="0" applyNumberFormat="1" applyFont="1" applyBorder="1" applyAlignment="1">
      <alignment horizontal="left" wrapText="1"/>
    </xf>
    <xf numFmtId="49" fontId="90" fillId="0" borderId="47" xfId="0" applyNumberFormat="1" applyFont="1" applyBorder="1" applyAlignment="1">
      <alignment horizontal="left" wrapText="1"/>
    </xf>
    <xf numFmtId="49" fontId="4" fillId="0" borderId="37" xfId="0" applyNumberFormat="1" applyFont="1" applyBorder="1" applyAlignment="1">
      <alignment horizontal="left" wrapText="1"/>
    </xf>
    <xf numFmtId="49" fontId="4" fillId="0" borderId="50" xfId="0" applyNumberFormat="1" applyFont="1" applyBorder="1" applyAlignment="1">
      <alignment horizontal="left" wrapText="1"/>
    </xf>
    <xf numFmtId="49" fontId="4" fillId="0" borderId="32" xfId="0" applyNumberFormat="1" applyFont="1" applyBorder="1" applyAlignment="1">
      <alignment horizontal="left"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6" xfId="0" applyFont="1" applyBorder="1" applyAlignment="1">
      <alignment horizontal="center" vertical="center"/>
    </xf>
    <xf numFmtId="0" fontId="3" fillId="0" borderId="15" xfId="0"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38"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8" fillId="0" borderId="61" xfId="0" applyFont="1" applyBorder="1" applyAlignment="1">
      <alignment horizontal="left" vertical="center" wrapText="1" indent="1"/>
    </xf>
    <xf numFmtId="0" fontId="8" fillId="0" borderId="72" xfId="0" applyFont="1" applyBorder="1" applyAlignment="1">
      <alignment horizontal="left" vertical="center" wrapText="1" indent="1"/>
    </xf>
    <xf numFmtId="0" fontId="8" fillId="0" borderId="41" xfId="0" applyFont="1" applyBorder="1" applyAlignment="1">
      <alignment horizontal="left" vertical="center" wrapText="1" indent="1"/>
    </xf>
    <xf numFmtId="0" fontId="5" fillId="0" borderId="13" xfId="0" applyFont="1" applyBorder="1" applyAlignment="1">
      <alignment horizontal="center" vertical="center"/>
    </xf>
    <xf numFmtId="0" fontId="110" fillId="0" borderId="23" xfId="0" applyFont="1" applyBorder="1" applyAlignment="1">
      <alignment horizontal="center" vertical="center" wrapText="1"/>
    </xf>
    <xf numFmtId="0" fontId="110" fillId="0" borderId="15" xfId="0" applyFont="1" applyBorder="1" applyAlignment="1">
      <alignment horizontal="center" vertical="center" wrapText="1"/>
    </xf>
    <xf numFmtId="0" fontId="110" fillId="0" borderId="16" xfId="0" applyFont="1" applyBorder="1" applyAlignment="1">
      <alignment horizontal="center" vertical="center" wrapText="1"/>
    </xf>
    <xf numFmtId="0" fontId="110" fillId="0" borderId="25" xfId="0" applyFont="1" applyBorder="1" applyAlignment="1">
      <alignment horizontal="center" vertical="center" wrapText="1"/>
    </xf>
    <xf numFmtId="0" fontId="110" fillId="0" borderId="13" xfId="0" applyFont="1" applyBorder="1" applyAlignment="1">
      <alignment horizontal="center" vertical="center" wrapText="1"/>
    </xf>
    <xf numFmtId="0" fontId="110" fillId="0" borderId="17" xfId="0" applyFont="1" applyBorder="1" applyAlignment="1">
      <alignment horizontal="center" vertical="center" wrapText="1"/>
    </xf>
    <xf numFmtId="0" fontId="110" fillId="0" borderId="24" xfId="0" applyFont="1" applyBorder="1" applyAlignment="1">
      <alignment horizontal="center" vertical="center" wrapText="1"/>
    </xf>
    <xf numFmtId="0" fontId="110" fillId="0" borderId="14" xfId="0" applyFont="1" applyBorder="1" applyAlignment="1">
      <alignment horizontal="center" vertical="center" wrapText="1"/>
    </xf>
    <xf numFmtId="0" fontId="110" fillId="0" borderId="1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0" xfId="0" applyFont="1" applyBorder="1" applyAlignment="1">
      <alignment horizontal="center" vertical="center" wrapText="1"/>
    </xf>
    <xf numFmtId="49" fontId="4" fillId="0" borderId="20" xfId="0" applyNumberFormat="1" applyFont="1" applyBorder="1" applyAlignment="1">
      <alignment horizontal="left"/>
    </xf>
    <xf numFmtId="49" fontId="4" fillId="0" borderId="52" xfId="0" applyNumberFormat="1" applyFont="1" applyBorder="1" applyAlignment="1">
      <alignment horizontal="left"/>
    </xf>
    <xf numFmtId="0" fontId="3" fillId="0" borderId="29" xfId="0" applyFont="1" applyBorder="1" applyAlignment="1">
      <alignment horizontal="center" vertical="center" wrapText="1"/>
    </xf>
    <xf numFmtId="0" fontId="3" fillId="36" borderId="29" xfId="0" applyFont="1" applyFill="1" applyBorder="1" applyAlignment="1">
      <alignment horizontal="center" vertical="center" wrapText="1"/>
    </xf>
    <xf numFmtId="0" fontId="3" fillId="36" borderId="13"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75" xfId="0" applyFont="1" applyBorder="1" applyAlignment="1">
      <alignment horizontal="center" vertical="center" wrapText="1"/>
    </xf>
    <xf numFmtId="0" fontId="91" fillId="0" borderId="0" xfId="0" applyFont="1" applyAlignment="1">
      <alignment horizontal="left" vertical="center" wrapText="1"/>
    </xf>
    <xf numFmtId="0" fontId="3" fillId="0" borderId="13" xfId="0" applyFont="1" applyBorder="1" applyAlignment="1">
      <alignment horizontal="center" vertical="center" wrapText="1"/>
    </xf>
    <xf numFmtId="49" fontId="9" fillId="0" borderId="20" xfId="0" applyNumberFormat="1" applyFont="1" applyBorder="1" applyAlignment="1">
      <alignment horizontal="left"/>
    </xf>
    <xf numFmtId="49" fontId="9" fillId="0" borderId="52" xfId="0" applyNumberFormat="1" applyFont="1" applyBorder="1" applyAlignment="1">
      <alignment horizontal="left"/>
    </xf>
    <xf numFmtId="49" fontId="9" fillId="0" borderId="27" xfId="0" applyNumberFormat="1" applyFont="1" applyBorder="1" applyAlignment="1">
      <alignment horizontal="left"/>
    </xf>
    <xf numFmtId="49" fontId="3" fillId="0" borderId="13" xfId="0" applyNumberFormat="1" applyFont="1" applyBorder="1" applyAlignment="1">
      <alignment horizontal="center" vertical="center" wrapText="1"/>
    </xf>
    <xf numFmtId="0" fontId="3" fillId="0" borderId="22"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113" fillId="0" borderId="12" xfId="0" applyFont="1" applyBorder="1" applyAlignment="1">
      <alignment horizontal="center" vertical="center" wrapText="1"/>
    </xf>
    <xf numFmtId="0" fontId="113" fillId="0" borderId="0" xfId="0" applyFont="1" applyBorder="1" applyAlignment="1">
      <alignment horizontal="center" vertical="center" wrapText="1"/>
    </xf>
    <xf numFmtId="0" fontId="87" fillId="0" borderId="12" xfId="40" applyFont="1" applyBorder="1" applyAlignment="1">
      <alignment horizontal="center" vertical="center" wrapText="1"/>
    </xf>
    <xf numFmtId="0" fontId="87" fillId="0" borderId="75" xfId="40" applyFont="1" applyBorder="1" applyAlignment="1">
      <alignment horizontal="center" vertical="center" wrapText="1"/>
    </xf>
    <xf numFmtId="49" fontId="4" fillId="0" borderId="27" xfId="0" applyNumberFormat="1" applyFont="1" applyBorder="1" applyAlignment="1">
      <alignment horizontal="left"/>
    </xf>
    <xf numFmtId="0" fontId="87" fillId="0" borderId="57" xfId="40" applyFont="1" applyBorder="1" applyAlignment="1">
      <alignment horizontal="center" vertical="center" wrapText="1"/>
    </xf>
    <xf numFmtId="0" fontId="87" fillId="0" borderId="45" xfId="40" applyFont="1" applyBorder="1" applyAlignment="1">
      <alignment horizontal="center" vertical="center" wrapText="1"/>
    </xf>
    <xf numFmtId="0" fontId="8" fillId="0" borderId="63" xfId="41" applyFont="1" applyBorder="1" applyAlignment="1">
      <alignment horizontal="center" vertical="center"/>
    </xf>
    <xf numFmtId="0" fontId="8" fillId="0" borderId="58" xfId="41" applyFont="1" applyBorder="1" applyAlignment="1">
      <alignment horizontal="center" vertical="center"/>
    </xf>
    <xf numFmtId="0" fontId="8" fillId="0" borderId="59" xfId="41" applyFont="1" applyBorder="1" applyAlignment="1">
      <alignment horizontal="center" vertical="center"/>
    </xf>
    <xf numFmtId="0" fontId="87" fillId="0" borderId="66" xfId="41" applyFont="1" applyBorder="1" applyAlignment="1">
      <alignment horizontal="left" vertical="center" wrapText="1" indent="1"/>
    </xf>
    <xf numFmtId="0" fontId="87" fillId="0" borderId="67" xfId="41" applyFont="1" applyBorder="1" applyAlignment="1">
      <alignment horizontal="left" vertical="center" wrapText="1" indent="1"/>
    </xf>
    <xf numFmtId="0" fontId="87" fillId="0" borderId="68" xfId="41" applyFont="1" applyBorder="1" applyAlignment="1">
      <alignment horizontal="left" vertical="center" wrapText="1" indent="1"/>
    </xf>
    <xf numFmtId="0" fontId="114" fillId="0" borderId="0" xfId="41" applyFont="1" applyBorder="1" applyAlignment="1">
      <alignment horizontal="left" wrapText="1"/>
    </xf>
    <xf numFmtId="0" fontId="26" fillId="0" borderId="35" xfId="0" applyFont="1" applyBorder="1" applyAlignment="1">
      <alignment horizontal="left" vertical="center"/>
    </xf>
    <xf numFmtId="0" fontId="26" fillId="0" borderId="46" xfId="0" applyFont="1" applyBorder="1" applyAlignment="1">
      <alignment horizontal="left" vertical="center"/>
    </xf>
    <xf numFmtId="0" fontId="26" fillId="0" borderId="47" xfId="0" applyFont="1" applyBorder="1" applyAlignment="1">
      <alignment horizontal="left" vertical="center"/>
    </xf>
    <xf numFmtId="0" fontId="26" fillId="0" borderId="37" xfId="0" applyFont="1" applyBorder="1" applyAlignment="1">
      <alignment horizontal="left" vertical="center"/>
    </xf>
    <xf numFmtId="0" fontId="26" fillId="0" borderId="50" xfId="0" applyFont="1" applyBorder="1" applyAlignment="1">
      <alignment horizontal="left" vertical="center"/>
    </xf>
    <xf numFmtId="0" fontId="26" fillId="0" borderId="32" xfId="0" applyFont="1" applyBorder="1" applyAlignment="1">
      <alignment horizontal="left" vertical="center"/>
    </xf>
    <xf numFmtId="0" fontId="13" fillId="0" borderId="69"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7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38" xfId="0" applyFont="1" applyBorder="1" applyAlignment="1">
      <alignment horizontal="center" vertical="center" wrapText="1"/>
    </xf>
    <xf numFmtId="49" fontId="3" fillId="0" borderId="47"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8" fillId="0" borderId="40" xfId="0" applyFont="1" applyBorder="1" applyAlignment="1">
      <alignment horizontal="left" vertical="center" wrapText="1" indent="1"/>
    </xf>
    <xf numFmtId="0" fontId="8" fillId="0" borderId="72" xfId="0" applyFont="1" applyBorder="1" applyAlignment="1">
      <alignment horizontal="center" vertical="center" wrapText="1"/>
    </xf>
    <xf numFmtId="0" fontId="8" fillId="0" borderId="41" xfId="0" applyFont="1" applyBorder="1" applyAlignment="1">
      <alignment horizontal="center" vertical="center" wrapText="1"/>
    </xf>
    <xf numFmtId="0" fontId="125" fillId="0" borderId="0" xfId="0" applyFont="1" applyFill="1" applyBorder="1" applyAlignment="1">
      <alignment horizontal="left" wrapText="1"/>
    </xf>
    <xf numFmtId="0" fontId="26" fillId="0" borderId="37" xfId="0" applyFont="1" applyBorder="1" applyAlignment="1">
      <alignment horizontal="left" vertical="center" wrapText="1"/>
    </xf>
    <xf numFmtId="0" fontId="26" fillId="0" borderId="50" xfId="0" applyFont="1" applyBorder="1" applyAlignment="1">
      <alignment horizontal="left" vertical="center" wrapText="1"/>
    </xf>
    <xf numFmtId="0" fontId="26" fillId="0" borderId="32" xfId="0" applyFont="1" applyBorder="1" applyAlignment="1">
      <alignment horizontal="left"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62" xfId="0" applyFont="1" applyBorder="1" applyAlignment="1">
      <alignment horizontal="left" vertical="center" wrapText="1" indent="1"/>
    </xf>
    <xf numFmtId="0" fontId="8" fillId="0" borderId="52" xfId="0" applyFont="1" applyBorder="1" applyAlignment="1">
      <alignment horizontal="left" vertical="center" wrapText="1" indent="1"/>
    </xf>
    <xf numFmtId="0" fontId="8" fillId="0" borderId="38" xfId="0" applyFont="1" applyBorder="1" applyAlignment="1">
      <alignment horizontal="left" vertical="center" wrapText="1" indent="1"/>
    </xf>
    <xf numFmtId="0" fontId="26" fillId="0" borderId="37" xfId="40" applyFont="1" applyBorder="1" applyAlignment="1">
      <alignment horizontal="left" vertical="center"/>
    </xf>
    <xf numFmtId="0" fontId="26" fillId="0" borderId="50" xfId="40" applyFont="1" applyBorder="1" applyAlignment="1">
      <alignment horizontal="left" vertical="center"/>
    </xf>
    <xf numFmtId="0" fontId="26" fillId="0" borderId="32" xfId="40" applyFont="1" applyBorder="1" applyAlignment="1">
      <alignment horizontal="left" vertical="center"/>
    </xf>
    <xf numFmtId="0" fontId="5" fillId="0" borderId="69" xfId="40" applyFont="1" applyBorder="1" applyAlignment="1">
      <alignment horizontal="center" vertical="center" wrapText="1"/>
    </xf>
    <xf numFmtId="0" fontId="5" fillId="0" borderId="70" xfId="40" applyFont="1" applyBorder="1" applyAlignment="1">
      <alignment horizontal="center" vertical="center"/>
    </xf>
    <xf numFmtId="0" fontId="5" fillId="0" borderId="71" xfId="40" applyFont="1" applyBorder="1" applyAlignment="1">
      <alignment horizontal="center" vertical="center"/>
    </xf>
    <xf numFmtId="0" fontId="8" fillId="0" borderId="23" xfId="40" applyFont="1" applyBorder="1" applyAlignment="1">
      <alignment horizontal="left" vertical="center" wrapText="1" indent="1"/>
    </xf>
    <xf numFmtId="0" fontId="8" fillId="0" borderId="25" xfId="40" applyFont="1" applyBorder="1" applyAlignment="1">
      <alignment horizontal="left" vertical="center" wrapText="1" indent="1"/>
    </xf>
    <xf numFmtId="0" fontId="8" fillId="0" borderId="24" xfId="40" applyFont="1" applyBorder="1" applyAlignment="1">
      <alignment horizontal="left" vertical="center" wrapText="1" indent="1"/>
    </xf>
    <xf numFmtId="0" fontId="26" fillId="0" borderId="35" xfId="40" applyFont="1" applyBorder="1" applyAlignment="1">
      <alignment horizontal="left" vertical="center"/>
    </xf>
    <xf numFmtId="0" fontId="26" fillId="0" borderId="46" xfId="40" applyFont="1" applyBorder="1" applyAlignment="1">
      <alignment horizontal="left" vertical="center"/>
    </xf>
    <xf numFmtId="0" fontId="26" fillId="0" borderId="47" xfId="40" applyFont="1" applyBorder="1" applyAlignment="1">
      <alignment horizontal="left" vertical="center"/>
    </xf>
    <xf numFmtId="0" fontId="26" fillId="36" borderId="48" xfId="40" applyFont="1" applyFill="1" applyBorder="1" applyAlignment="1">
      <alignment horizontal="left" vertical="center"/>
    </xf>
    <xf numFmtId="0" fontId="26" fillId="36" borderId="0" xfId="40" applyFont="1" applyFill="1" applyBorder="1" applyAlignment="1">
      <alignment horizontal="left" vertical="center"/>
    </xf>
    <xf numFmtId="0" fontId="26" fillId="36" borderId="49" xfId="40" applyFont="1" applyFill="1" applyBorder="1" applyAlignment="1">
      <alignment horizontal="left" vertical="center"/>
    </xf>
    <xf numFmtId="0" fontId="26" fillId="0" borderId="48" xfId="40" applyFont="1" applyBorder="1" applyAlignment="1">
      <alignment horizontal="left" vertical="center"/>
    </xf>
    <xf numFmtId="0" fontId="26" fillId="0" borderId="0" xfId="40" applyFont="1" applyBorder="1" applyAlignment="1">
      <alignment horizontal="left" vertical="center"/>
    </xf>
    <xf numFmtId="0" fontId="26" fillId="0" borderId="49" xfId="40" applyFont="1" applyBorder="1" applyAlignment="1">
      <alignment horizontal="left" vertical="center"/>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6" xfId="0"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8" xfId="0" applyFont="1" applyFill="1" applyBorder="1" applyAlignment="1">
      <alignment horizontal="center" vertical="center" wrapText="1"/>
    </xf>
    <xf numFmtId="49" fontId="3" fillId="36" borderId="34" xfId="0" applyNumberFormat="1" applyFont="1" applyFill="1" applyBorder="1" applyAlignment="1">
      <alignment horizontal="center" vertical="center" wrapText="1"/>
    </xf>
    <xf numFmtId="49" fontId="3" fillId="36" borderId="14" xfId="0" applyNumberFormat="1" applyFont="1" applyFill="1" applyBorder="1" applyAlignment="1">
      <alignment horizontal="center" vertical="center" wrapText="1"/>
    </xf>
    <xf numFmtId="0" fontId="5" fillId="0" borderId="6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49" fontId="3" fillId="36" borderId="29" xfId="0" applyNumberFormat="1" applyFont="1" applyFill="1" applyBorder="1" applyAlignment="1">
      <alignment horizontal="center" vertical="center" wrapText="1"/>
    </xf>
    <xf numFmtId="49" fontId="3" fillId="36" borderId="13" xfId="0" applyNumberFormat="1" applyFont="1" applyFill="1" applyBorder="1" applyAlignment="1">
      <alignment horizontal="center" vertical="center" wrapText="1"/>
    </xf>
    <xf numFmtId="49" fontId="93" fillId="0" borderId="29" xfId="0" applyNumberFormat="1" applyFont="1" applyBorder="1" applyAlignment="1">
      <alignment horizontal="center" vertical="center" wrapText="1"/>
    </xf>
    <xf numFmtId="49" fontId="93" fillId="0" borderId="13"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6" fillId="0" borderId="0" xfId="0" applyFont="1" applyFill="1" applyBorder="1" applyAlignment="1">
      <alignment horizontal="left" wrapText="1"/>
    </xf>
    <xf numFmtId="0" fontId="5" fillId="0" borderId="63"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8" fillId="0" borderId="61" xfId="0" applyFont="1" applyFill="1" applyBorder="1" applyAlignment="1">
      <alignment horizontal="left" vertical="center" wrapText="1" indent="1"/>
    </xf>
    <xf numFmtId="0" fontId="8" fillId="0" borderId="72" xfId="0" applyFont="1" applyFill="1" applyBorder="1" applyAlignment="1">
      <alignment horizontal="left" vertical="center" wrapText="1" indent="1"/>
    </xf>
    <xf numFmtId="0" fontId="8" fillId="0" borderId="67" xfId="0" applyFont="1" applyFill="1" applyBorder="1" applyAlignment="1">
      <alignment horizontal="left" vertical="center" wrapText="1" indent="1"/>
    </xf>
    <xf numFmtId="0" fontId="8" fillId="0" borderId="41" xfId="0" applyFont="1" applyFill="1" applyBorder="1" applyAlignment="1">
      <alignment horizontal="left" vertical="center" wrapText="1" indent="1"/>
    </xf>
    <xf numFmtId="0" fontId="79" fillId="0" borderId="15" xfId="0"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0" fontId="93" fillId="0" borderId="1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5" fillId="0" borderId="30" xfId="43" applyFont="1" applyBorder="1" applyAlignment="1">
      <alignment horizontal="center" vertical="center" wrapText="1"/>
    </xf>
    <xf numFmtId="0" fontId="5" fillId="0" borderId="31" xfId="43" applyFont="1" applyBorder="1" applyAlignment="1">
      <alignment horizontal="center" vertical="center" wrapText="1"/>
    </xf>
    <xf numFmtId="0" fontId="5" fillId="0" borderId="36" xfId="43" applyFont="1" applyBorder="1" applyAlignment="1">
      <alignment horizontal="center" vertical="center" wrapText="1"/>
    </xf>
    <xf numFmtId="0" fontId="8" fillId="0" borderId="29" xfId="0" applyFont="1" applyBorder="1" applyAlignment="1">
      <alignment horizontal="center" vertical="center" wrapText="1"/>
    </xf>
    <xf numFmtId="0" fontId="8" fillId="0" borderId="34"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00" fillId="0" borderId="46" xfId="0" applyFont="1" applyBorder="1" applyAlignment="1">
      <alignment horizontal="left" vertical="center" wrapText="1"/>
    </xf>
    <xf numFmtId="0" fontId="31" fillId="0" borderId="35" xfId="0" applyFont="1" applyBorder="1" applyAlignment="1">
      <alignment horizontal="left" vertical="center"/>
    </xf>
    <xf numFmtId="0" fontId="31" fillId="0" borderId="46" xfId="0" applyFont="1" applyBorder="1" applyAlignment="1">
      <alignment horizontal="left" vertical="center"/>
    </xf>
    <xf numFmtId="0" fontId="31" fillId="0" borderId="47" xfId="0" applyFont="1" applyBorder="1" applyAlignment="1">
      <alignment horizontal="left" vertical="center"/>
    </xf>
    <xf numFmtId="0" fontId="31" fillId="0" borderId="37" xfId="0" applyFont="1" applyBorder="1" applyAlignment="1">
      <alignment horizontal="left" vertical="center"/>
    </xf>
    <xf numFmtId="0" fontId="31" fillId="0" borderId="50" xfId="0" applyFont="1" applyBorder="1" applyAlignment="1">
      <alignment horizontal="left" vertical="center"/>
    </xf>
    <xf numFmtId="0" fontId="31" fillId="0" borderId="32" xfId="0" applyFont="1" applyBorder="1" applyAlignment="1">
      <alignment horizontal="left" vertical="center"/>
    </xf>
    <xf numFmtId="0" fontId="5" fillId="0" borderId="3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70" xfId="40" applyFont="1" applyBorder="1" applyAlignment="1">
      <alignment horizontal="center" vertical="center" wrapText="1"/>
    </xf>
    <xf numFmtId="0" fontId="5" fillId="0" borderId="74" xfId="40" applyFont="1" applyBorder="1" applyAlignment="1">
      <alignment horizontal="center" vertical="center" wrapText="1"/>
    </xf>
    <xf numFmtId="0" fontId="5" fillId="0" borderId="71" xfId="40" applyFont="1" applyBorder="1" applyAlignment="1">
      <alignment horizontal="center" vertical="center" wrapText="1"/>
    </xf>
    <xf numFmtId="0" fontId="8" fillId="0" borderId="69" xfId="40" applyFont="1" applyBorder="1" applyAlignment="1">
      <alignment horizontal="left" vertical="center" wrapText="1" indent="1"/>
    </xf>
    <xf numFmtId="0" fontId="8" fillId="0" borderId="70" xfId="40" applyFont="1" applyBorder="1" applyAlignment="1">
      <alignment horizontal="left" vertical="center" wrapText="1" indent="1"/>
    </xf>
    <xf numFmtId="0" fontId="8" fillId="0" borderId="74" xfId="40" applyFont="1" applyBorder="1" applyAlignment="1">
      <alignment horizontal="left" vertical="center" wrapText="1" indent="1"/>
    </xf>
    <xf numFmtId="0" fontId="8" fillId="0" borderId="71" xfId="40" applyFont="1" applyBorder="1" applyAlignment="1">
      <alignment horizontal="left" vertical="center" wrapText="1" indent="1"/>
    </xf>
    <xf numFmtId="0" fontId="8" fillId="0" borderId="25" xfId="40" applyFont="1" applyBorder="1" applyAlignment="1">
      <alignment horizontal="center" vertical="center" wrapText="1"/>
    </xf>
    <xf numFmtId="0" fontId="8" fillId="0" borderId="24" xfId="40" applyFont="1" applyBorder="1" applyAlignment="1">
      <alignment horizontal="center" vertical="center" wrapText="1"/>
    </xf>
    <xf numFmtId="0" fontId="26" fillId="0" borderId="13" xfId="40" applyFont="1" applyBorder="1" applyAlignment="1">
      <alignment horizontal="left" vertical="center" wrapText="1"/>
    </xf>
    <xf numFmtId="49" fontId="3" fillId="0" borderId="25" xfId="40" applyNumberFormat="1" applyFont="1" applyBorder="1" applyAlignment="1">
      <alignment horizontal="center" vertical="center" wrapText="1"/>
    </xf>
    <xf numFmtId="49" fontId="3" fillId="0" borderId="13" xfId="40" applyNumberFormat="1" applyFont="1" applyBorder="1" applyAlignment="1">
      <alignment horizontal="center" vertical="center" wrapText="1"/>
    </xf>
    <xf numFmtId="3" fontId="8" fillId="0" borderId="22" xfId="45" applyNumberFormat="1" applyFont="1" applyBorder="1" applyAlignment="1">
      <alignment horizontal="center" vertical="center" wrapText="1"/>
    </xf>
    <xf numFmtId="3" fontId="8" fillId="0" borderId="15" xfId="45" applyNumberFormat="1" applyFont="1" applyBorder="1" applyAlignment="1">
      <alignment horizontal="center" vertical="center" wrapText="1"/>
    </xf>
    <xf numFmtId="0" fontId="5" fillId="0" borderId="29" xfId="0" applyFont="1" applyBorder="1" applyAlignment="1">
      <alignment horizontal="center" vertical="center" wrapText="1"/>
    </xf>
    <xf numFmtId="0" fontId="5" fillId="0" borderId="34" xfId="0" applyFont="1" applyBorder="1" applyAlignment="1">
      <alignment horizontal="center" vertical="center" wrapText="1"/>
    </xf>
    <xf numFmtId="3" fontId="13" fillId="0" borderId="63" xfId="45" applyNumberFormat="1" applyFont="1" applyBorder="1" applyAlignment="1">
      <alignment horizontal="center" vertical="center" wrapText="1"/>
    </xf>
    <xf numFmtId="3" fontId="13" fillId="0" borderId="58" xfId="45" applyNumberFormat="1" applyFont="1" applyBorder="1" applyAlignment="1">
      <alignment horizontal="center" vertical="center" wrapText="1"/>
    </xf>
    <xf numFmtId="3" fontId="13" fillId="0" borderId="59" xfId="45" applyNumberFormat="1" applyFont="1" applyBorder="1" applyAlignment="1">
      <alignment horizontal="center" vertical="center" wrapText="1"/>
    </xf>
    <xf numFmtId="0" fontId="8" fillId="0" borderId="61" xfId="0" applyFont="1" applyBorder="1" applyAlignment="1">
      <alignment horizontal="left" vertical="center" wrapText="1"/>
    </xf>
    <xf numFmtId="0" fontId="8" fillId="0" borderId="72" xfId="0" applyFont="1" applyBorder="1" applyAlignment="1">
      <alignment horizontal="left" vertical="center" wrapText="1"/>
    </xf>
    <xf numFmtId="0" fontId="8" fillId="0" borderId="41" xfId="0" applyFont="1" applyBorder="1" applyAlignment="1">
      <alignment horizontal="left" vertical="center" wrapText="1"/>
    </xf>
    <xf numFmtId="0" fontId="60" fillId="32" borderId="15" xfId="42" applyFont="1" applyFill="1" applyBorder="1" applyAlignment="1"/>
    <xf numFmtId="0" fontId="60" fillId="32" borderId="13" xfId="42" applyFont="1" applyFill="1" applyBorder="1" applyAlignment="1"/>
    <xf numFmtId="0" fontId="60" fillId="0" borderId="15" xfId="42" applyFont="1" applyBorder="1" applyAlignment="1"/>
    <xf numFmtId="0" fontId="60" fillId="0" borderId="13" xfId="42" applyFont="1" applyBorder="1" applyAlignment="1"/>
    <xf numFmtId="0" fontId="60" fillId="32" borderId="16" xfId="42" applyFont="1" applyFill="1" applyBorder="1" applyAlignment="1"/>
    <xf numFmtId="0" fontId="60" fillId="32" borderId="17" xfId="42" applyFont="1" applyFill="1" applyBorder="1" applyAlignment="1"/>
    <xf numFmtId="3" fontId="13" fillId="0" borderId="63" xfId="44" applyNumberFormat="1" applyFont="1" applyBorder="1" applyAlignment="1">
      <alignment horizontal="center" vertical="center" wrapText="1"/>
    </xf>
    <xf numFmtId="3" fontId="13" fillId="0" borderId="58" xfId="44" applyNumberFormat="1" applyFont="1" applyBorder="1" applyAlignment="1">
      <alignment horizontal="center" vertical="center" wrapText="1"/>
    </xf>
    <xf numFmtId="3" fontId="13" fillId="0" borderId="59" xfId="44" applyNumberFormat="1" applyFont="1" applyBorder="1" applyAlignment="1">
      <alignment horizontal="center" vertical="center" wrapText="1"/>
    </xf>
    <xf numFmtId="3" fontId="8" fillId="0" borderId="63" xfId="44" applyNumberFormat="1" applyFont="1" applyBorder="1" applyAlignment="1">
      <alignment horizontal="left" vertical="center" wrapText="1" indent="1"/>
    </xf>
    <xf numFmtId="3" fontId="8" fillId="0" borderId="58" xfId="44" applyNumberFormat="1" applyFont="1" applyBorder="1" applyAlignment="1">
      <alignment horizontal="left" vertical="center" wrapText="1" indent="1"/>
    </xf>
    <xf numFmtId="3" fontId="8" fillId="0" borderId="59" xfId="44" applyNumberFormat="1" applyFont="1" applyBorder="1" applyAlignment="1">
      <alignment horizontal="left" vertical="center" wrapText="1" indent="1"/>
    </xf>
    <xf numFmtId="0" fontId="8" fillId="0" borderId="63" xfId="0"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13" fillId="0" borderId="66" xfId="0" applyNumberFormat="1" applyFont="1" applyBorder="1" applyAlignment="1">
      <alignment horizontal="center" vertical="center" wrapText="1"/>
    </xf>
    <xf numFmtId="0" fontId="13" fillId="0" borderId="67" xfId="0" applyNumberFormat="1" applyFont="1" applyBorder="1" applyAlignment="1">
      <alignment horizontal="center" vertical="center" wrapText="1"/>
    </xf>
    <xf numFmtId="0" fontId="13" fillId="0" borderId="68" xfId="0" applyNumberFormat="1" applyFont="1" applyBorder="1" applyAlignment="1">
      <alignment horizontal="center" vertical="center" wrapText="1"/>
    </xf>
    <xf numFmtId="0" fontId="60" fillId="32" borderId="30" xfId="42" applyFont="1" applyFill="1" applyBorder="1" applyAlignment="1">
      <alignment horizontal="left" vertical="center" indent="1"/>
    </xf>
    <xf numFmtId="0" fontId="60" fillId="32" borderId="31" xfId="42" applyFont="1" applyFill="1" applyBorder="1" applyAlignment="1">
      <alignment horizontal="left" vertical="center" indent="1"/>
    </xf>
    <xf numFmtId="0" fontId="9" fillId="0" borderId="50" xfId="0" applyFont="1" applyBorder="1" applyAlignment="1">
      <alignment horizontal="left"/>
    </xf>
    <xf numFmtId="0" fontId="5" fillId="0" borderId="6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40" xfId="0" applyFont="1" applyBorder="1" applyAlignment="1">
      <alignment horizontal="center" vertical="center" wrapText="1"/>
    </xf>
  </cellXfs>
  <cellStyles count="10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Čiarka" xfId="27" builtinId="3"/>
    <cellStyle name="čiarky 2" xfId="28"/>
    <cellStyle name="čiarky 2 2" xfId="91"/>
    <cellStyle name="Explanatory Text" xfId="29"/>
    <cellStyle name="Good" xfId="30"/>
    <cellStyle name="Heading 1" xfId="31"/>
    <cellStyle name="Heading 2" xfId="32"/>
    <cellStyle name="Heading 3" xfId="33"/>
    <cellStyle name="Heading 4" xfId="34"/>
    <cellStyle name="Hypertextové prepojenie" xfId="35" builtinId="8"/>
    <cellStyle name="Check Cell" xfId="36"/>
    <cellStyle name="Input" xfId="37"/>
    <cellStyle name="Linked Cell" xfId="38"/>
    <cellStyle name="Neutral" xfId="39"/>
    <cellStyle name="Normálna" xfId="0" builtinId="0"/>
    <cellStyle name="Normálna 2" xfId="40"/>
    <cellStyle name="Normálna 2 2" xfId="92"/>
    <cellStyle name="Normálna 3" xfId="90"/>
    <cellStyle name="Normálna 4" xfId="104"/>
    <cellStyle name="normálne 2" xfId="41"/>
    <cellStyle name="normálne 3" xfId="42"/>
    <cellStyle name="normálne 3 2" xfId="93"/>
    <cellStyle name="normálne 4" xfId="43"/>
    <cellStyle name="normálne 4 2" xfId="94"/>
    <cellStyle name="normálne_Databazy_VVŠ_2007_ severská" xfId="44"/>
    <cellStyle name="normálne_sprava_VVŠ_2004_tabuľky_vláda" xfId="45"/>
    <cellStyle name="normální_List1" xfId="46"/>
    <cellStyle name="Note" xfId="47"/>
    <cellStyle name="Note 2" xfId="95"/>
    <cellStyle name="Output" xfId="48"/>
    <cellStyle name="SAPBEXaggData" xfId="49"/>
    <cellStyle name="SAPBEXaggDataEmph" xfId="50"/>
    <cellStyle name="SAPBEXaggItem" xfId="51"/>
    <cellStyle name="SAPBEXaggItemX" xfId="52"/>
    <cellStyle name="SAPBEXexcBad7" xfId="53"/>
    <cellStyle name="SAPBEXexcBad8" xfId="54"/>
    <cellStyle name="SAPBEXexcBad9" xfId="55"/>
    <cellStyle name="SAPBEXexcCritical4" xfId="56"/>
    <cellStyle name="SAPBEXexcCritical5" xfId="57"/>
    <cellStyle name="SAPBEXexcCritical6" xfId="58"/>
    <cellStyle name="SAPBEXexcGood1" xfId="59"/>
    <cellStyle name="SAPBEXexcGood2" xfId="60"/>
    <cellStyle name="SAPBEXexcGood3" xfId="61"/>
    <cellStyle name="SAPBEXfilterDrill" xfId="62"/>
    <cellStyle name="SAPBEXfilterItem" xfId="63"/>
    <cellStyle name="SAPBEXfilterText" xfId="64"/>
    <cellStyle name="SAPBEXformats" xfId="65"/>
    <cellStyle name="SAPBEXheaderItem" xfId="66"/>
    <cellStyle name="SAPBEXheaderText" xfId="67"/>
    <cellStyle name="SAPBEXHLevel0" xfId="68"/>
    <cellStyle name="SAPBEXHLevel0 2" xfId="96"/>
    <cellStyle name="SAPBEXHLevel0X" xfId="69"/>
    <cellStyle name="SAPBEXHLevel0X 2" xfId="97"/>
    <cellStyle name="SAPBEXHLevel1" xfId="70"/>
    <cellStyle name="SAPBEXHLevel1 2" xfId="98"/>
    <cellStyle name="SAPBEXHLevel1X" xfId="71"/>
    <cellStyle name="SAPBEXHLevel1X 2" xfId="99"/>
    <cellStyle name="SAPBEXHLevel2" xfId="72"/>
    <cellStyle name="SAPBEXHLevel2 2" xfId="100"/>
    <cellStyle name="SAPBEXHLevel2X" xfId="73"/>
    <cellStyle name="SAPBEXHLevel2X 2" xfId="101"/>
    <cellStyle name="SAPBEXHLevel3" xfId="74"/>
    <cellStyle name="SAPBEXHLevel3 2" xfId="102"/>
    <cellStyle name="SAPBEXHLevel3X" xfId="75"/>
    <cellStyle name="SAPBEXHLevel3X 2" xfId="103"/>
    <cellStyle name="SAPBEXchaText" xfId="76"/>
    <cellStyle name="SAPBEXresData" xfId="77"/>
    <cellStyle name="SAPBEXresDataEmph" xfId="78"/>
    <cellStyle name="SAPBEXresItem" xfId="79"/>
    <cellStyle name="SAPBEXresItemX" xfId="80"/>
    <cellStyle name="SAPBEXstdData" xfId="81"/>
    <cellStyle name="SAPBEXstdDataEmph" xfId="82"/>
    <cellStyle name="SAPBEXstdItem" xfId="83"/>
    <cellStyle name="SAPBEXstdItemX" xfId="84"/>
    <cellStyle name="SAPBEXtitle" xfId="85"/>
    <cellStyle name="SAPBEXundefined" xfId="86"/>
    <cellStyle name="Title" xfId="87"/>
    <cellStyle name="Total" xfId="88"/>
    <cellStyle name="Warning Text" xfId="8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Documents%20and%20Settings/peter.viest/Local%20Settings/Temporary%20Internet%20Files/Documents%20and%20Settings/Rok_2008/V&#253;ro&#269;n&#233;_spr&#225;vy_2007/Tabu&#318;ky_VV&#352;_2007_pr&#225;zdne.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tabColor indexed="35"/>
  </sheetPr>
  <dimension ref="A1:R28"/>
  <sheetViews>
    <sheetView zoomScale="75" zoomScaleNormal="75" workbookViewId="0">
      <pane xSplit="1" ySplit="1" topLeftCell="B2" activePane="bottomRight" state="frozen"/>
      <selection pane="topRight" activeCell="B1" sqref="B1"/>
      <selection pane="bottomLeft" activeCell="A3" sqref="A3"/>
      <selection pane="bottomRight"/>
    </sheetView>
  </sheetViews>
  <sheetFormatPr defaultColWidth="9.109375" defaultRowHeight="15.6" x14ac:dyDescent="0.3"/>
  <cols>
    <col min="1" max="1" width="13.6640625" style="412" customWidth="1"/>
    <col min="2" max="16" width="9.109375" style="88"/>
    <col min="17" max="17" width="10.33203125" style="88" customWidth="1"/>
    <col min="18" max="18" width="19.44140625" style="88" customWidth="1"/>
    <col min="19" max="16384" width="9.109375" style="88"/>
  </cols>
  <sheetData>
    <row r="1" spans="1:18" ht="23.25" customHeight="1" x14ac:dyDescent="0.3">
      <c r="A1" s="180"/>
      <c r="B1" s="413" t="s">
        <v>1012</v>
      </c>
      <c r="C1" s="403"/>
      <c r="D1" s="403"/>
      <c r="E1" s="403"/>
      <c r="F1" s="403"/>
      <c r="G1" s="403"/>
      <c r="H1" s="403"/>
      <c r="I1" s="403"/>
      <c r="J1" s="403"/>
      <c r="K1" s="403"/>
      <c r="L1" s="404"/>
      <c r="M1" s="405"/>
      <c r="N1" s="405"/>
      <c r="O1" s="405"/>
      <c r="P1" s="405"/>
      <c r="Q1" s="406"/>
    </row>
    <row r="2" spans="1:18" ht="23.1" customHeight="1" x14ac:dyDescent="0.3">
      <c r="A2" s="206" t="s">
        <v>12</v>
      </c>
      <c r="B2" s="182" t="s">
        <v>1013</v>
      </c>
      <c r="C2" s="182"/>
      <c r="D2" s="182"/>
      <c r="E2" s="182"/>
      <c r="F2" s="182"/>
      <c r="G2" s="182"/>
      <c r="H2" s="182"/>
      <c r="I2" s="182"/>
      <c r="J2" s="182"/>
      <c r="K2" s="182"/>
      <c r="L2" s="182"/>
      <c r="M2" s="182"/>
      <c r="N2" s="182"/>
      <c r="O2" s="182"/>
      <c r="P2" s="182"/>
      <c r="Q2" s="408"/>
    </row>
    <row r="3" spans="1:18" ht="23.1" customHeight="1" x14ac:dyDescent="0.3">
      <c r="A3" s="206" t="s">
        <v>695</v>
      </c>
      <c r="B3" s="182" t="s">
        <v>1089</v>
      </c>
      <c r="C3" s="182"/>
      <c r="D3" s="182"/>
      <c r="E3" s="182"/>
      <c r="F3" s="182"/>
      <c r="G3" s="182"/>
      <c r="H3" s="182"/>
      <c r="I3" s="182"/>
      <c r="J3" s="182"/>
      <c r="K3" s="182"/>
      <c r="L3" s="182"/>
      <c r="M3" s="182"/>
      <c r="N3" s="182"/>
      <c r="O3" s="182"/>
      <c r="P3" s="182"/>
      <c r="Q3" s="408"/>
    </row>
    <row r="4" spans="1:18" ht="23.1" customHeight="1" x14ac:dyDescent="0.3">
      <c r="A4" s="206" t="s">
        <v>845</v>
      </c>
      <c r="B4" s="207" t="s">
        <v>844</v>
      </c>
      <c r="C4" s="207"/>
      <c r="D4" s="182"/>
      <c r="E4" s="182"/>
      <c r="F4" s="182"/>
      <c r="G4" s="182"/>
      <c r="H4" s="182"/>
      <c r="I4" s="182"/>
      <c r="J4" s="182"/>
      <c r="K4" s="182"/>
      <c r="L4" s="182"/>
      <c r="M4" s="182"/>
      <c r="N4" s="182"/>
      <c r="O4" s="182"/>
      <c r="P4" s="182"/>
      <c r="Q4" s="408"/>
    </row>
    <row r="5" spans="1:18" ht="39.75" customHeight="1" x14ac:dyDescent="0.3">
      <c r="A5" s="205" t="s">
        <v>313</v>
      </c>
      <c r="B5" s="647" t="s">
        <v>1014</v>
      </c>
      <c r="C5" s="647"/>
      <c r="D5" s="647"/>
      <c r="E5" s="647"/>
      <c r="F5" s="647"/>
      <c r="G5" s="647"/>
      <c r="H5" s="647"/>
      <c r="I5" s="647"/>
      <c r="J5" s="647"/>
      <c r="K5" s="647"/>
      <c r="L5" s="647"/>
      <c r="M5" s="647"/>
      <c r="N5" s="647"/>
      <c r="O5" s="647"/>
      <c r="P5" s="647"/>
      <c r="Q5" s="648"/>
    </row>
    <row r="6" spans="1:18" ht="23.1" customHeight="1" x14ac:dyDescent="0.3">
      <c r="A6" s="205" t="s">
        <v>208</v>
      </c>
      <c r="B6" s="207" t="s">
        <v>1015</v>
      </c>
      <c r="C6" s="207"/>
      <c r="D6" s="207"/>
      <c r="E6" s="207"/>
      <c r="F6" s="207"/>
      <c r="G6" s="207"/>
      <c r="H6" s="207"/>
      <c r="I6" s="207"/>
      <c r="J6" s="207"/>
      <c r="K6" s="207"/>
      <c r="L6" s="207"/>
      <c r="M6" s="207"/>
      <c r="N6" s="207"/>
      <c r="O6" s="207"/>
      <c r="P6" s="207"/>
      <c r="Q6" s="409"/>
    </row>
    <row r="7" spans="1:18" ht="23.1" customHeight="1" x14ac:dyDescent="0.3">
      <c r="A7" s="205" t="s">
        <v>209</v>
      </c>
      <c r="B7" s="333" t="s">
        <v>1016</v>
      </c>
      <c r="C7" s="207"/>
      <c r="D7" s="207"/>
      <c r="E7" s="207"/>
      <c r="F7" s="207"/>
      <c r="G7" s="207"/>
      <c r="H7" s="207"/>
      <c r="I7" s="207"/>
      <c r="J7" s="207"/>
      <c r="K7" s="207"/>
      <c r="L7" s="207"/>
      <c r="M7" s="207"/>
      <c r="N7" s="207"/>
      <c r="O7" s="207"/>
      <c r="P7" s="207"/>
      <c r="Q7" s="409"/>
    </row>
    <row r="8" spans="1:18" ht="23.1" customHeight="1" x14ac:dyDescent="0.3">
      <c r="A8" s="181" t="s">
        <v>210</v>
      </c>
      <c r="B8" s="179" t="s">
        <v>1017</v>
      </c>
      <c r="C8" s="179"/>
      <c r="D8" s="179"/>
      <c r="E8" s="179"/>
      <c r="F8" s="179"/>
      <c r="G8" s="179"/>
      <c r="H8" s="179"/>
      <c r="I8" s="179"/>
      <c r="J8" s="179"/>
      <c r="K8" s="179"/>
      <c r="L8" s="179"/>
      <c r="M8" s="179"/>
      <c r="N8" s="179"/>
      <c r="O8" s="179"/>
      <c r="P8" s="179"/>
      <c r="Q8" s="407"/>
    </row>
    <row r="9" spans="1:18" ht="23.1" customHeight="1" x14ac:dyDescent="0.3">
      <c r="A9" s="205" t="s">
        <v>211</v>
      </c>
      <c r="B9" s="207" t="s">
        <v>1018</v>
      </c>
      <c r="C9" s="207"/>
      <c r="D9" s="207"/>
      <c r="E9" s="207"/>
      <c r="F9" s="207"/>
      <c r="G9" s="207"/>
      <c r="H9" s="207"/>
      <c r="I9" s="207"/>
      <c r="J9" s="207"/>
      <c r="K9" s="207"/>
      <c r="L9" s="207"/>
      <c r="M9" s="207"/>
      <c r="N9" s="207"/>
      <c r="O9" s="207"/>
      <c r="P9" s="207"/>
      <c r="Q9" s="409"/>
    </row>
    <row r="10" spans="1:18" ht="23.1" customHeight="1" x14ac:dyDescent="0.3">
      <c r="A10" s="205" t="s">
        <v>212</v>
      </c>
      <c r="B10" s="207" t="s">
        <v>1019</v>
      </c>
      <c r="C10" s="207"/>
      <c r="D10" s="207"/>
      <c r="E10" s="207"/>
      <c r="F10" s="207"/>
      <c r="G10" s="207"/>
      <c r="H10" s="207"/>
      <c r="I10" s="207"/>
      <c r="J10" s="207"/>
      <c r="K10" s="207"/>
      <c r="L10" s="207"/>
      <c r="M10" s="207"/>
      <c r="N10" s="207"/>
      <c r="O10" s="207"/>
      <c r="P10" s="207"/>
      <c r="Q10" s="409"/>
    </row>
    <row r="11" spans="1:18" ht="23.1" customHeight="1" x14ac:dyDescent="0.3">
      <c r="A11" s="181" t="s">
        <v>858</v>
      </c>
      <c r="B11" s="179" t="s">
        <v>1020</v>
      </c>
      <c r="C11" s="179"/>
      <c r="D11" s="179"/>
      <c r="E11" s="179"/>
      <c r="F11" s="179"/>
      <c r="G11" s="179"/>
      <c r="H11" s="179"/>
      <c r="I11" s="179"/>
      <c r="J11" s="179"/>
      <c r="K11" s="179"/>
      <c r="L11" s="179"/>
      <c r="M11" s="179"/>
      <c r="N11" s="179"/>
      <c r="O11" s="179"/>
      <c r="P11" s="179"/>
      <c r="Q11" s="407"/>
    </row>
    <row r="12" spans="1:18" ht="23.1" customHeight="1" x14ac:dyDescent="0.3">
      <c r="A12" s="205" t="s">
        <v>213</v>
      </c>
      <c r="B12" s="207" t="s">
        <v>1021</v>
      </c>
      <c r="C12" s="207"/>
      <c r="D12" s="207"/>
      <c r="E12" s="207"/>
      <c r="F12" s="207"/>
      <c r="G12" s="207"/>
      <c r="H12" s="207"/>
      <c r="I12" s="207"/>
      <c r="J12" s="207"/>
      <c r="K12" s="207"/>
      <c r="L12" s="207"/>
      <c r="M12" s="207"/>
      <c r="N12" s="207"/>
      <c r="O12" s="207"/>
      <c r="P12" s="207"/>
      <c r="Q12" s="409"/>
      <c r="R12" s="319"/>
    </row>
    <row r="13" spans="1:18" ht="23.1" customHeight="1" x14ac:dyDescent="0.3">
      <c r="A13" s="181" t="s">
        <v>191</v>
      </c>
      <c r="B13" s="179" t="s">
        <v>1022</v>
      </c>
      <c r="C13" s="179"/>
      <c r="D13" s="179"/>
      <c r="E13" s="179"/>
      <c r="F13" s="179"/>
      <c r="G13" s="179"/>
      <c r="H13" s="179"/>
      <c r="I13" s="179"/>
      <c r="J13" s="179"/>
      <c r="K13" s="179"/>
      <c r="L13" s="179"/>
      <c r="M13" s="179"/>
      <c r="N13" s="179"/>
      <c r="O13" s="179"/>
      <c r="P13" s="179"/>
      <c r="Q13" s="407"/>
    </row>
    <row r="14" spans="1:18" ht="23.1" customHeight="1" x14ac:dyDescent="0.3">
      <c r="A14" s="205" t="s">
        <v>0</v>
      </c>
      <c r="B14" s="207" t="s">
        <v>1023</v>
      </c>
      <c r="C14" s="207"/>
      <c r="D14" s="207"/>
      <c r="E14" s="207"/>
      <c r="F14" s="207"/>
      <c r="G14" s="207"/>
      <c r="H14" s="207"/>
      <c r="I14" s="207"/>
      <c r="J14" s="207"/>
      <c r="K14" s="207"/>
      <c r="L14" s="207"/>
      <c r="M14" s="207"/>
      <c r="N14" s="207"/>
      <c r="O14" s="207"/>
      <c r="P14" s="207"/>
      <c r="Q14" s="409"/>
    </row>
    <row r="15" spans="1:18" ht="23.1" customHeight="1" x14ac:dyDescent="0.3">
      <c r="A15" s="181" t="s">
        <v>1</v>
      </c>
      <c r="B15" s="179" t="s">
        <v>1024</v>
      </c>
      <c r="C15" s="179"/>
      <c r="D15" s="179"/>
      <c r="E15" s="179"/>
      <c r="F15" s="179"/>
      <c r="G15" s="179"/>
      <c r="H15" s="179"/>
      <c r="I15" s="179"/>
      <c r="J15" s="179"/>
      <c r="K15" s="179"/>
      <c r="L15" s="179"/>
      <c r="M15" s="179"/>
      <c r="N15" s="179"/>
      <c r="O15" s="179"/>
      <c r="P15" s="179"/>
      <c r="Q15" s="407"/>
    </row>
    <row r="16" spans="1:18" ht="23.1" customHeight="1" x14ac:dyDescent="0.3">
      <c r="A16" s="205" t="s">
        <v>2</v>
      </c>
      <c r="B16" s="207" t="s">
        <v>1025</v>
      </c>
      <c r="C16" s="207"/>
      <c r="D16" s="207"/>
      <c r="E16" s="207"/>
      <c r="F16" s="207"/>
      <c r="G16" s="207"/>
      <c r="H16" s="207"/>
      <c r="I16" s="207"/>
      <c r="J16" s="207"/>
      <c r="K16" s="207"/>
      <c r="L16" s="207"/>
      <c r="M16" s="207"/>
      <c r="N16" s="207"/>
      <c r="O16" s="207"/>
      <c r="P16" s="207"/>
      <c r="Q16" s="409"/>
    </row>
    <row r="17" spans="1:17" ht="23.1" customHeight="1" x14ac:dyDescent="0.3">
      <c r="A17" s="181" t="s">
        <v>3</v>
      </c>
      <c r="B17" s="179" t="s">
        <v>1026</v>
      </c>
      <c r="C17" s="179"/>
      <c r="D17" s="179"/>
      <c r="E17" s="179"/>
      <c r="F17" s="179"/>
      <c r="G17" s="179"/>
      <c r="H17" s="179"/>
      <c r="I17" s="179"/>
      <c r="J17" s="179"/>
      <c r="K17" s="179"/>
      <c r="L17" s="179"/>
      <c r="M17" s="179"/>
      <c r="N17" s="179"/>
      <c r="O17" s="179"/>
      <c r="P17" s="179"/>
      <c r="Q17" s="407"/>
    </row>
    <row r="18" spans="1:17" ht="23.1" customHeight="1" x14ac:dyDescent="0.3">
      <c r="A18" s="205" t="s">
        <v>4</v>
      </c>
      <c r="B18" s="207" t="s">
        <v>1027</v>
      </c>
      <c r="C18" s="207"/>
      <c r="D18" s="207"/>
      <c r="E18" s="207"/>
      <c r="F18" s="207"/>
      <c r="G18" s="207"/>
      <c r="H18" s="207"/>
      <c r="I18" s="207"/>
      <c r="J18" s="207"/>
      <c r="K18" s="207"/>
      <c r="L18" s="207"/>
      <c r="M18" s="207"/>
      <c r="N18" s="207"/>
      <c r="O18" s="207"/>
      <c r="P18" s="207"/>
      <c r="Q18" s="409"/>
    </row>
    <row r="19" spans="1:17" ht="23.1" customHeight="1" x14ac:dyDescent="0.3">
      <c r="A19" s="181" t="s">
        <v>5</v>
      </c>
      <c r="B19" s="179" t="s">
        <v>1028</v>
      </c>
      <c r="C19" s="179"/>
      <c r="D19" s="179"/>
      <c r="E19" s="179"/>
      <c r="F19" s="179"/>
      <c r="G19" s="179"/>
      <c r="H19" s="179"/>
      <c r="I19" s="179"/>
      <c r="J19" s="179"/>
      <c r="K19" s="179"/>
      <c r="L19" s="179"/>
      <c r="M19" s="179"/>
      <c r="N19" s="179"/>
      <c r="O19" s="179"/>
      <c r="P19" s="179"/>
      <c r="Q19" s="407"/>
    </row>
    <row r="20" spans="1:17" ht="32.4" customHeight="1" x14ac:dyDescent="0.3">
      <c r="A20" s="205" t="s">
        <v>71</v>
      </c>
      <c r="B20" s="651" t="s">
        <v>1029</v>
      </c>
      <c r="C20" s="651"/>
      <c r="D20" s="651"/>
      <c r="E20" s="651"/>
      <c r="F20" s="651"/>
      <c r="G20" s="651"/>
      <c r="H20" s="651"/>
      <c r="I20" s="651"/>
      <c r="J20" s="651"/>
      <c r="K20" s="651"/>
      <c r="L20" s="651"/>
      <c r="M20" s="651"/>
      <c r="N20" s="651"/>
      <c r="O20" s="651"/>
      <c r="P20" s="651"/>
      <c r="Q20" s="652"/>
    </row>
    <row r="21" spans="1:17" ht="33.6" customHeight="1" x14ac:dyDescent="0.3">
      <c r="A21" s="181" t="s">
        <v>6</v>
      </c>
      <c r="B21" s="649" t="s">
        <v>1030</v>
      </c>
      <c r="C21" s="649"/>
      <c r="D21" s="649"/>
      <c r="E21" s="649"/>
      <c r="F21" s="649"/>
      <c r="G21" s="649"/>
      <c r="H21" s="649"/>
      <c r="I21" s="649"/>
      <c r="J21" s="649"/>
      <c r="K21" s="649"/>
      <c r="L21" s="649"/>
      <c r="M21" s="649"/>
      <c r="N21" s="649"/>
      <c r="O21" s="649"/>
      <c r="P21" s="649"/>
      <c r="Q21" s="650"/>
    </row>
    <row r="22" spans="1:17" ht="23.1" customHeight="1" x14ac:dyDescent="0.3">
      <c r="A22" s="205" t="s">
        <v>7</v>
      </c>
      <c r="B22" s="207" t="s">
        <v>1031</v>
      </c>
      <c r="C22" s="207"/>
      <c r="D22" s="207"/>
      <c r="E22" s="207"/>
      <c r="F22" s="207"/>
      <c r="G22" s="207"/>
      <c r="H22" s="207"/>
      <c r="I22" s="207"/>
      <c r="J22" s="207"/>
      <c r="K22" s="207"/>
      <c r="L22" s="207"/>
      <c r="M22" s="207"/>
      <c r="N22" s="207"/>
      <c r="O22" s="207"/>
      <c r="P22" s="207"/>
      <c r="Q22" s="409"/>
    </row>
    <row r="23" spans="1:17" ht="23.1" customHeight="1" x14ac:dyDescent="0.3">
      <c r="A23" s="205" t="s">
        <v>8</v>
      </c>
      <c r="B23" s="179" t="s">
        <v>1032</v>
      </c>
      <c r="C23" s="179"/>
      <c r="D23" s="179"/>
      <c r="E23" s="179"/>
      <c r="F23" s="179"/>
      <c r="G23" s="179"/>
      <c r="H23" s="179"/>
      <c r="I23" s="179"/>
      <c r="J23" s="179"/>
      <c r="K23" s="179"/>
      <c r="L23" s="179"/>
      <c r="M23" s="179"/>
      <c r="N23" s="179"/>
      <c r="O23" s="179"/>
      <c r="P23" s="179"/>
      <c r="Q23" s="407"/>
    </row>
    <row r="24" spans="1:17" ht="23.1" customHeight="1" x14ac:dyDescent="0.3">
      <c r="A24" s="205" t="s">
        <v>9</v>
      </c>
      <c r="B24" s="207" t="s">
        <v>1033</v>
      </c>
      <c r="C24" s="207"/>
      <c r="D24" s="207"/>
      <c r="E24" s="207"/>
      <c r="F24" s="207"/>
      <c r="G24" s="207"/>
      <c r="H24" s="207"/>
      <c r="I24" s="207"/>
      <c r="J24" s="207"/>
      <c r="K24" s="207"/>
      <c r="L24" s="207"/>
      <c r="M24" s="207"/>
      <c r="N24" s="207"/>
      <c r="O24" s="207"/>
      <c r="P24" s="207"/>
      <c r="Q24" s="409"/>
    </row>
    <row r="25" spans="1:17" ht="23.1" customHeight="1" x14ac:dyDescent="0.3">
      <c r="A25" s="205" t="s">
        <v>536</v>
      </c>
      <c r="B25" s="179" t="s">
        <v>1034</v>
      </c>
      <c r="C25" s="179"/>
      <c r="D25" s="179"/>
      <c r="E25" s="179"/>
      <c r="F25" s="179"/>
      <c r="G25" s="179"/>
      <c r="H25" s="179"/>
      <c r="I25" s="179"/>
      <c r="J25" s="179"/>
      <c r="K25" s="179"/>
      <c r="L25" s="179"/>
      <c r="M25" s="179"/>
      <c r="N25" s="179"/>
      <c r="O25" s="179"/>
      <c r="P25" s="179"/>
      <c r="Q25" s="407"/>
    </row>
    <row r="26" spans="1:17" ht="23.1" customHeight="1" x14ac:dyDescent="0.3">
      <c r="A26" s="205" t="s">
        <v>537</v>
      </c>
      <c r="B26" s="207" t="s">
        <v>1035</v>
      </c>
      <c r="C26" s="402"/>
      <c r="D26" s="402"/>
      <c r="E26" s="402"/>
      <c r="F26" s="402"/>
      <c r="G26" s="402"/>
      <c r="H26" s="402"/>
      <c r="I26" s="402"/>
      <c r="J26" s="402"/>
      <c r="K26" s="402"/>
      <c r="L26" s="402"/>
      <c r="M26" s="402"/>
      <c r="N26" s="402"/>
      <c r="O26" s="402"/>
      <c r="P26" s="402"/>
      <c r="Q26" s="410"/>
    </row>
    <row r="27" spans="1:17" x14ac:dyDescent="0.3">
      <c r="A27" s="411"/>
    </row>
    <row r="28" spans="1:17" x14ac:dyDescent="0.3">
      <c r="A28" s="411"/>
    </row>
  </sheetData>
  <mergeCells count="3">
    <mergeCell ref="B5:Q5"/>
    <mergeCell ref="B21:Q21"/>
    <mergeCell ref="B20:Q20"/>
  </mergeCells>
  <phoneticPr fontId="7" type="noConversion"/>
  <hyperlinks>
    <hyperlink ref="B5" r:id="rId1" display="Tabuľky_VVŠ_2007_prázdne.xls"/>
    <hyperlink ref="A7" location="'T3-Výnosy'!A1" display="Tabuľka 3"/>
    <hyperlink ref="A6" location="'T2-Ostatné dot mimo MŠ SR'!A1" display="Tabuľka 2"/>
    <hyperlink ref="A8" location="'T4-Výnosy zo školného'!A1" display="Tabuľka 4"/>
    <hyperlink ref="A5" location="'T1-Dotácie podľa DZ'!A1" display="Tabuľka 1"/>
    <hyperlink ref="A9" location="'T5 - Analýza nákladov'!A1" display="Tabuľka 5"/>
    <hyperlink ref="A10" location="'T6-Zamestnanci_a_mzdy'!A1" display="Tabuľka 6"/>
    <hyperlink ref="A13" location="'T8-Soc_štipendiá'!A1" display="Tabuľka 8"/>
    <hyperlink ref="A14" location="'T9_ŠD '!A1" display="Tabuľka 9"/>
    <hyperlink ref="A15" location="'T10-ŠJ '!A1" display="Tabuľka 10"/>
    <hyperlink ref="A16" location="'T11-Zdroje KV'!A1" display="Tabuľka 11"/>
    <hyperlink ref="A17" location="'T12-KV'!A1" display="Tabuľka 12"/>
    <hyperlink ref="A18" location="'T13-Fondy'!A1" display="Tabuľka 13"/>
    <hyperlink ref="A19" location="'T16 - Štruktúra hotovosti'!A1" display="Tabuľka 16"/>
    <hyperlink ref="A20" location="'T17-Dotácie zo ŠF EU'!A1" display="Tabuľka 17"/>
    <hyperlink ref="A21" location="'T18-Ostatné dotacie z kap MŠ SR'!A1" display="Tabuľka 18"/>
    <hyperlink ref="A22" location="'T19-Štip_ z vlastných '!A1" display="Tabuľka 19"/>
    <hyperlink ref="A23" location="'T20_motivačné štipendiá_nová'!A1" display="Tabuľka 20"/>
    <hyperlink ref="A24" location="'T21-štruktúra_384'!A1" display="Tabuľka 21"/>
    <hyperlink ref="A3" location="Súvzťažnosti!A1" display="Súvzťažnosti"/>
    <hyperlink ref="A2" location="Vysvetlivky!A1" display="Vysvetlivky"/>
    <hyperlink ref="A25" location="T22_Výnosy_soc_oblasť!Oblasť_tlače" display="Tabuľka_22"/>
    <hyperlink ref="A26" location="T23_Náklady_soc_oblasť!A1" display="Tabuľka_­23"/>
    <hyperlink ref="A12" location="'T7_Doktorandi '!A1" display="Tabuľka 7"/>
    <hyperlink ref="A4" location="'Kódy z CRŠ'!A1" display="Kódy z CRŠ"/>
    <hyperlink ref="A11" location="'T6a-Zamestnanci_a_mzdy (ženy)'!A1" display="Tabuľka 6a"/>
  </hyperlinks>
  <pageMargins left="0.70866141732283472" right="0.43307086614173229" top="0.39" bottom="0.23622047244094491" header="0.23622047244094491" footer="0.19685039370078741"/>
  <pageSetup paperSize="9" scale="71"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2"/>
  <sheetViews>
    <sheetView zoomScale="75" zoomScaleNormal="75" zoomScaleSheetLayoutView="80" workbookViewId="0">
      <pane xSplit="2" ySplit="5" topLeftCell="C93" activePane="bottomRight" state="frozen"/>
      <selection pane="topRight" activeCell="C1" sqref="C1"/>
      <selection pane="bottomLeft" activeCell="A6" sqref="A6"/>
      <selection pane="bottomRight" activeCell="E61" sqref="E61:F61"/>
    </sheetView>
  </sheetViews>
  <sheetFormatPr defaultColWidth="9.109375" defaultRowHeight="15.6" x14ac:dyDescent="0.3"/>
  <cols>
    <col min="1" max="1" width="8.44140625" style="3" customWidth="1"/>
    <col min="2" max="2" width="74.109375" style="128" customWidth="1"/>
    <col min="3" max="3" width="18" style="1" customWidth="1"/>
    <col min="4" max="7" width="17" style="1" customWidth="1"/>
    <col min="8" max="8" width="18" style="1" customWidth="1"/>
    <col min="9" max="9" width="18.109375" style="1" customWidth="1"/>
    <col min="10" max="16384" width="9.109375" style="1"/>
  </cols>
  <sheetData>
    <row r="1" spans="1:8" ht="35.1" customHeight="1" thickBot="1" x14ac:dyDescent="0.35">
      <c r="A1" s="691" t="s">
        <v>1062</v>
      </c>
      <c r="B1" s="692"/>
      <c r="C1" s="692"/>
      <c r="D1" s="692"/>
      <c r="E1" s="692"/>
      <c r="F1" s="692"/>
      <c r="G1" s="692"/>
      <c r="H1" s="693"/>
    </row>
    <row r="2" spans="1:8" ht="32.4" customHeight="1" x14ac:dyDescent="0.3">
      <c r="A2" s="694" t="s">
        <v>1199</v>
      </c>
      <c r="B2" s="695"/>
      <c r="C2" s="695"/>
      <c r="D2" s="695"/>
      <c r="E2" s="695"/>
      <c r="F2" s="695"/>
      <c r="G2" s="695"/>
      <c r="H2" s="696"/>
    </row>
    <row r="3" spans="1:8" s="10" customFormat="1" ht="31.5" customHeight="1" x14ac:dyDescent="0.3">
      <c r="A3" s="685" t="s">
        <v>207</v>
      </c>
      <c r="B3" s="686" t="s">
        <v>334</v>
      </c>
      <c r="C3" s="697">
        <v>2016</v>
      </c>
      <c r="D3" s="697"/>
      <c r="E3" s="697">
        <v>2017</v>
      </c>
      <c r="F3" s="697"/>
      <c r="G3" s="688" t="s">
        <v>1060</v>
      </c>
      <c r="H3" s="690"/>
    </row>
    <row r="4" spans="1:8" ht="31.5" customHeight="1" x14ac:dyDescent="0.3">
      <c r="A4" s="685"/>
      <c r="B4" s="687"/>
      <c r="C4" s="418" t="s">
        <v>335</v>
      </c>
      <c r="D4" s="418" t="s">
        <v>336</v>
      </c>
      <c r="E4" s="418" t="s">
        <v>335</v>
      </c>
      <c r="F4" s="418" t="s">
        <v>336</v>
      </c>
      <c r="G4" s="418" t="s">
        <v>335</v>
      </c>
      <c r="H4" s="419" t="s">
        <v>336</v>
      </c>
    </row>
    <row r="5" spans="1:8" x14ac:dyDescent="0.3">
      <c r="A5" s="33"/>
      <c r="B5" s="287"/>
      <c r="C5" s="40" t="s">
        <v>288</v>
      </c>
      <c r="D5" s="40" t="s">
        <v>289</v>
      </c>
      <c r="E5" s="40" t="s">
        <v>290</v>
      </c>
      <c r="F5" s="40" t="s">
        <v>297</v>
      </c>
      <c r="G5" s="40" t="s">
        <v>31</v>
      </c>
      <c r="H5" s="79" t="s">
        <v>32</v>
      </c>
    </row>
    <row r="6" spans="1:8" x14ac:dyDescent="0.3">
      <c r="A6" s="33">
        <v>1</v>
      </c>
      <c r="B6" s="285" t="s">
        <v>973</v>
      </c>
      <c r="C6" s="62">
        <f>SUM(C7:C18)</f>
        <v>633686.44999999995</v>
      </c>
      <c r="D6" s="62">
        <f>SUM(D7:D18)</f>
        <v>7087.05</v>
      </c>
      <c r="E6" s="62">
        <f>SUM(E7:E18)</f>
        <v>641919.38</v>
      </c>
      <c r="F6" s="62">
        <f>SUM(F7:F18)</f>
        <v>9987.5400000000009</v>
      </c>
      <c r="G6" s="62">
        <f>E6-C6</f>
        <v>8232.9300000000512</v>
      </c>
      <c r="H6" s="531">
        <f>F6-D6</f>
        <v>2900.4900000000007</v>
      </c>
    </row>
    <row r="7" spans="1:8" ht="17.25" customHeight="1" x14ac:dyDescent="0.3">
      <c r="A7" s="33">
        <f>A6+1</f>
        <v>2</v>
      </c>
      <c r="B7" s="283" t="s">
        <v>801</v>
      </c>
      <c r="C7" s="53">
        <v>175664.78</v>
      </c>
      <c r="D7" s="53">
        <v>454</v>
      </c>
      <c r="E7" s="53">
        <v>191978.58</v>
      </c>
      <c r="F7" s="53">
        <v>0</v>
      </c>
      <c r="G7" s="552">
        <f>E7-C7</f>
        <v>16313.799999999988</v>
      </c>
      <c r="H7" s="553">
        <f>F7-D7</f>
        <v>-454</v>
      </c>
    </row>
    <row r="8" spans="1:8" ht="30.6" customHeight="1" x14ac:dyDescent="0.3">
      <c r="A8" s="33">
        <f t="shared" ref="A8:A71" si="0">A7+1</f>
        <v>3</v>
      </c>
      <c r="B8" s="286" t="s">
        <v>942</v>
      </c>
      <c r="C8" s="53">
        <v>13671.11</v>
      </c>
      <c r="D8" s="53">
        <v>200</v>
      </c>
      <c r="E8" s="53">
        <v>10936.01</v>
      </c>
      <c r="F8" s="53">
        <v>187</v>
      </c>
      <c r="G8" s="552">
        <f t="shared" ref="G8:H71" si="1">E8-C8</f>
        <v>-2735.1000000000004</v>
      </c>
      <c r="H8" s="553">
        <f t="shared" si="1"/>
        <v>-13</v>
      </c>
    </row>
    <row r="9" spans="1:8" x14ac:dyDescent="0.3">
      <c r="A9" s="33">
        <f t="shared" si="0"/>
        <v>4</v>
      </c>
      <c r="B9" s="283" t="s">
        <v>802</v>
      </c>
      <c r="C9" s="53">
        <v>17304.59</v>
      </c>
      <c r="D9" s="53">
        <v>25</v>
      </c>
      <c r="E9" s="53">
        <v>19419</v>
      </c>
      <c r="F9" s="53">
        <v>139.85</v>
      </c>
      <c r="G9" s="552">
        <f t="shared" si="1"/>
        <v>2114.41</v>
      </c>
      <c r="H9" s="553">
        <f t="shared" si="1"/>
        <v>114.85</v>
      </c>
    </row>
    <row r="10" spans="1:8" x14ac:dyDescent="0.3">
      <c r="A10" s="33">
        <f t="shared" si="0"/>
        <v>5</v>
      </c>
      <c r="B10" s="283" t="s">
        <v>803</v>
      </c>
      <c r="C10" s="53">
        <v>8392.7199999999993</v>
      </c>
      <c r="D10" s="53">
        <v>0</v>
      </c>
      <c r="E10" s="53">
        <v>4512.95</v>
      </c>
      <c r="F10" s="53">
        <v>15.33</v>
      </c>
      <c r="G10" s="552">
        <f t="shared" si="1"/>
        <v>-3879.7699999999995</v>
      </c>
      <c r="H10" s="553">
        <f t="shared" si="1"/>
        <v>15.33</v>
      </c>
    </row>
    <row r="11" spans="1:8" x14ac:dyDescent="0.3">
      <c r="A11" s="33">
        <f t="shared" si="0"/>
        <v>6</v>
      </c>
      <c r="B11" s="283" t="s">
        <v>804</v>
      </c>
      <c r="C11" s="53">
        <v>18781.97</v>
      </c>
      <c r="D11" s="53">
        <v>0</v>
      </c>
      <c r="E11" s="53">
        <v>17653.759999999998</v>
      </c>
      <c r="F11" s="53">
        <v>77.47</v>
      </c>
      <c r="G11" s="552">
        <f t="shared" si="1"/>
        <v>-1128.2100000000028</v>
      </c>
      <c r="H11" s="553">
        <f t="shared" si="1"/>
        <v>77.47</v>
      </c>
    </row>
    <row r="12" spans="1:8" x14ac:dyDescent="0.3">
      <c r="A12" s="33">
        <f t="shared" si="0"/>
        <v>7</v>
      </c>
      <c r="B12" s="283" t="s">
        <v>805</v>
      </c>
      <c r="C12" s="53">
        <v>18166.07</v>
      </c>
      <c r="D12" s="53">
        <v>735.29</v>
      </c>
      <c r="E12" s="53">
        <v>21900.52</v>
      </c>
      <c r="F12" s="53">
        <v>8.93</v>
      </c>
      <c r="G12" s="552">
        <f t="shared" si="1"/>
        <v>3734.4500000000007</v>
      </c>
      <c r="H12" s="553">
        <f t="shared" si="1"/>
        <v>-726.36</v>
      </c>
    </row>
    <row r="13" spans="1:8" ht="31.2" x14ac:dyDescent="0.3">
      <c r="A13" s="33">
        <f t="shared" si="0"/>
        <v>8</v>
      </c>
      <c r="B13" s="283" t="s">
        <v>112</v>
      </c>
      <c r="C13" s="53">
        <v>12595.63</v>
      </c>
      <c r="D13" s="53">
        <v>3.2</v>
      </c>
      <c r="E13" s="53">
        <v>4698.6499999999996</v>
      </c>
      <c r="F13" s="53">
        <v>340.3</v>
      </c>
      <c r="G13" s="552">
        <f t="shared" si="1"/>
        <v>-7896.98</v>
      </c>
      <c r="H13" s="553">
        <f t="shared" si="1"/>
        <v>337.1</v>
      </c>
    </row>
    <row r="14" spans="1:8" x14ac:dyDescent="0.3">
      <c r="A14" s="33">
        <f t="shared" si="0"/>
        <v>9</v>
      </c>
      <c r="B14" s="283" t="s">
        <v>113</v>
      </c>
      <c r="C14" s="53">
        <v>80101.39</v>
      </c>
      <c r="D14" s="53">
        <v>3583.05</v>
      </c>
      <c r="E14" s="53">
        <v>70747.97</v>
      </c>
      <c r="F14" s="53">
        <v>4332.03</v>
      </c>
      <c r="G14" s="552">
        <f t="shared" si="1"/>
        <v>-9353.4199999999983</v>
      </c>
      <c r="H14" s="553">
        <f t="shared" si="1"/>
        <v>748.97999999999956</v>
      </c>
    </row>
    <row r="15" spans="1:8" x14ac:dyDescent="0.3">
      <c r="A15" s="33">
        <f t="shared" si="0"/>
        <v>10</v>
      </c>
      <c r="B15" s="288" t="s">
        <v>114</v>
      </c>
      <c r="C15" s="53">
        <v>108778.1</v>
      </c>
      <c r="D15" s="53">
        <v>1200</v>
      </c>
      <c r="E15" s="53">
        <v>68915.100000000006</v>
      </c>
      <c r="F15" s="53">
        <v>2640.83</v>
      </c>
      <c r="G15" s="552">
        <f t="shared" si="1"/>
        <v>-39863</v>
      </c>
      <c r="H15" s="553">
        <f t="shared" si="1"/>
        <v>1440.83</v>
      </c>
    </row>
    <row r="16" spans="1:8" ht="16.2" customHeight="1" x14ac:dyDescent="0.3">
      <c r="A16" s="33">
        <f t="shared" si="0"/>
        <v>11</v>
      </c>
      <c r="B16" s="283" t="s">
        <v>115</v>
      </c>
      <c r="C16" s="53">
        <v>23918.31</v>
      </c>
      <c r="D16" s="53">
        <v>0</v>
      </c>
      <c r="E16" s="53">
        <v>95417.04</v>
      </c>
      <c r="F16" s="53">
        <v>0</v>
      </c>
      <c r="G16" s="552">
        <f t="shared" si="1"/>
        <v>71498.73</v>
      </c>
      <c r="H16" s="553">
        <f t="shared" si="1"/>
        <v>0</v>
      </c>
    </row>
    <row r="17" spans="1:8" ht="31.2" x14ac:dyDescent="0.3">
      <c r="A17" s="33">
        <f t="shared" si="0"/>
        <v>12</v>
      </c>
      <c r="B17" s="47" t="s">
        <v>1219</v>
      </c>
      <c r="C17" s="53">
        <v>117862.79</v>
      </c>
      <c r="D17" s="53">
        <v>338</v>
      </c>
      <c r="E17" s="53">
        <v>115686.73</v>
      </c>
      <c r="F17" s="53">
        <v>2211.52</v>
      </c>
      <c r="G17" s="552">
        <f t="shared" si="1"/>
        <v>-2176.0599999999977</v>
      </c>
      <c r="H17" s="553">
        <f t="shared" si="1"/>
        <v>1873.52</v>
      </c>
    </row>
    <row r="18" spans="1:8" x14ac:dyDescent="0.3">
      <c r="A18" s="33">
        <f t="shared" si="0"/>
        <v>13</v>
      </c>
      <c r="B18" s="283" t="s">
        <v>936</v>
      </c>
      <c r="C18" s="53">
        <v>38448.99</v>
      </c>
      <c r="D18" s="53">
        <v>548.51</v>
      </c>
      <c r="E18" s="53">
        <v>20053.07</v>
      </c>
      <c r="F18" s="53">
        <v>34.28</v>
      </c>
      <c r="G18" s="552">
        <f t="shared" si="1"/>
        <v>-18395.919999999998</v>
      </c>
      <c r="H18" s="553">
        <f t="shared" si="1"/>
        <v>-514.23</v>
      </c>
    </row>
    <row r="19" spans="1:8" x14ac:dyDescent="0.3">
      <c r="A19" s="33">
        <f t="shared" si="0"/>
        <v>14</v>
      </c>
      <c r="B19" s="285" t="s">
        <v>974</v>
      </c>
      <c r="C19" s="62">
        <f>SUM(C20:C25)</f>
        <v>233083.13000000003</v>
      </c>
      <c r="D19" s="62">
        <f>SUM(D20:D25)</f>
        <v>11794.59</v>
      </c>
      <c r="E19" s="62">
        <f>SUM(E20:E25)</f>
        <v>259558.72</v>
      </c>
      <c r="F19" s="62">
        <f>SUM(F20:F25)</f>
        <v>13382.720000000001</v>
      </c>
      <c r="G19" s="62">
        <f t="shared" si="1"/>
        <v>26475.589999999967</v>
      </c>
      <c r="H19" s="531">
        <f t="shared" si="1"/>
        <v>1588.130000000001</v>
      </c>
    </row>
    <row r="20" spans="1:8" x14ac:dyDescent="0.3">
      <c r="A20" s="33">
        <f t="shared" si="0"/>
        <v>15</v>
      </c>
      <c r="B20" s="283" t="s">
        <v>806</v>
      </c>
      <c r="C20" s="53">
        <v>99354.32</v>
      </c>
      <c r="D20" s="53">
        <v>7584.9</v>
      </c>
      <c r="E20" s="53">
        <v>106013.68</v>
      </c>
      <c r="F20" s="53">
        <v>3437.19</v>
      </c>
      <c r="G20" s="552">
        <f t="shared" si="1"/>
        <v>6659.359999999986</v>
      </c>
      <c r="H20" s="553">
        <f t="shared" si="1"/>
        <v>-4147.7099999999991</v>
      </c>
    </row>
    <row r="21" spans="1:8" x14ac:dyDescent="0.3">
      <c r="A21" s="33">
        <f t="shared" si="0"/>
        <v>16</v>
      </c>
      <c r="B21" s="283" t="s">
        <v>807</v>
      </c>
      <c r="C21" s="53">
        <v>108831.13</v>
      </c>
      <c r="D21" s="53">
        <v>1913.33</v>
      </c>
      <c r="E21" s="53">
        <v>115072.41</v>
      </c>
      <c r="F21" s="53">
        <v>6925</v>
      </c>
      <c r="G21" s="552">
        <f t="shared" si="1"/>
        <v>6241.2799999999988</v>
      </c>
      <c r="H21" s="553">
        <f t="shared" si="1"/>
        <v>5011.67</v>
      </c>
    </row>
    <row r="22" spans="1:8" x14ac:dyDescent="0.3">
      <c r="A22" s="33">
        <f t="shared" si="0"/>
        <v>17</v>
      </c>
      <c r="B22" s="283" t="s">
        <v>808</v>
      </c>
      <c r="C22" s="53">
        <v>9349.89</v>
      </c>
      <c r="D22" s="53">
        <v>2256.4499999999998</v>
      </c>
      <c r="E22" s="53">
        <v>11403.18</v>
      </c>
      <c r="F22" s="53">
        <v>690.03</v>
      </c>
      <c r="G22" s="552">
        <f t="shared" si="1"/>
        <v>2053.2900000000009</v>
      </c>
      <c r="H22" s="553">
        <f t="shared" si="1"/>
        <v>-1566.4199999999998</v>
      </c>
    </row>
    <row r="23" spans="1:8" x14ac:dyDescent="0.3">
      <c r="A23" s="33">
        <f t="shared" si="0"/>
        <v>18</v>
      </c>
      <c r="B23" s="283" t="s">
        <v>809</v>
      </c>
      <c r="C23" s="53">
        <v>15547.79</v>
      </c>
      <c r="D23" s="53">
        <v>39.909999999999997</v>
      </c>
      <c r="E23" s="53">
        <v>27069.45</v>
      </c>
      <c r="F23" s="53">
        <v>2330.5</v>
      </c>
      <c r="G23" s="552">
        <f t="shared" si="1"/>
        <v>11521.66</v>
      </c>
      <c r="H23" s="553">
        <f t="shared" si="1"/>
        <v>2290.59</v>
      </c>
    </row>
    <row r="24" spans="1:8" x14ac:dyDescent="0.3">
      <c r="A24" s="33">
        <f t="shared" si="0"/>
        <v>19</v>
      </c>
      <c r="B24" s="283" t="s">
        <v>810</v>
      </c>
      <c r="C24" s="53">
        <v>0</v>
      </c>
      <c r="D24" s="53">
        <v>0</v>
      </c>
      <c r="E24" s="53">
        <v>0</v>
      </c>
      <c r="F24" s="53">
        <v>0</v>
      </c>
      <c r="G24" s="552">
        <f t="shared" si="1"/>
        <v>0</v>
      </c>
      <c r="H24" s="553">
        <f t="shared" si="1"/>
        <v>0</v>
      </c>
    </row>
    <row r="25" spans="1:8" x14ac:dyDescent="0.3">
      <c r="A25" s="33">
        <f t="shared" si="0"/>
        <v>20</v>
      </c>
      <c r="B25" s="283" t="s">
        <v>937</v>
      </c>
      <c r="C25" s="53">
        <v>0</v>
      </c>
      <c r="D25" s="53">
        <v>0</v>
      </c>
      <c r="E25" s="53">
        <v>0</v>
      </c>
      <c r="F25" s="53">
        <v>0</v>
      </c>
      <c r="G25" s="552">
        <f t="shared" si="1"/>
        <v>0</v>
      </c>
      <c r="H25" s="553">
        <f t="shared" si="1"/>
        <v>0</v>
      </c>
    </row>
    <row r="26" spans="1:8" x14ac:dyDescent="0.3">
      <c r="A26" s="33">
        <f t="shared" si="0"/>
        <v>21</v>
      </c>
      <c r="B26" s="285" t="s">
        <v>329</v>
      </c>
      <c r="C26" s="38" t="s">
        <v>319</v>
      </c>
      <c r="D26" s="38" t="s">
        <v>319</v>
      </c>
      <c r="E26" s="38" t="s">
        <v>319</v>
      </c>
      <c r="F26" s="38" t="s">
        <v>319</v>
      </c>
      <c r="G26" s="67" t="s">
        <v>160</v>
      </c>
      <c r="H26" s="554" t="s">
        <v>160</v>
      </c>
    </row>
    <row r="27" spans="1:8" x14ac:dyDescent="0.3">
      <c r="A27" s="33">
        <f t="shared" si="0"/>
        <v>22</v>
      </c>
      <c r="B27" s="285" t="s">
        <v>975</v>
      </c>
      <c r="C27" s="62">
        <f>SUM(C28:C31)</f>
        <v>12746.1</v>
      </c>
      <c r="D27" s="62">
        <f>SUM(D28:D31)</f>
        <v>21545.599999999999</v>
      </c>
      <c r="E27" s="62">
        <f>SUM(E28:E31)</f>
        <v>4177.1499999999996</v>
      </c>
      <c r="F27" s="62">
        <f>SUM(F28:F31)</f>
        <v>17519.91</v>
      </c>
      <c r="G27" s="62">
        <f t="shared" si="1"/>
        <v>-8568.9500000000007</v>
      </c>
      <c r="H27" s="531">
        <f t="shared" si="1"/>
        <v>-4025.6899999999987</v>
      </c>
    </row>
    <row r="28" spans="1:8" x14ac:dyDescent="0.3">
      <c r="A28" s="33">
        <f t="shared" si="0"/>
        <v>23</v>
      </c>
      <c r="B28" s="283" t="s">
        <v>280</v>
      </c>
      <c r="C28" s="53">
        <v>0</v>
      </c>
      <c r="D28" s="53">
        <v>0</v>
      </c>
      <c r="E28" s="53">
        <v>0</v>
      </c>
      <c r="F28" s="53">
        <v>0</v>
      </c>
      <c r="G28" s="552">
        <f t="shared" si="1"/>
        <v>0</v>
      </c>
      <c r="H28" s="553">
        <f t="shared" si="1"/>
        <v>0</v>
      </c>
    </row>
    <row r="29" spans="1:8" x14ac:dyDescent="0.3">
      <c r="A29" s="33">
        <f t="shared" si="0"/>
        <v>24</v>
      </c>
      <c r="B29" s="286" t="s">
        <v>304</v>
      </c>
      <c r="C29" s="53">
        <v>0</v>
      </c>
      <c r="D29" s="53">
        <v>0</v>
      </c>
      <c r="E29" s="53">
        <v>0</v>
      </c>
      <c r="F29" s="53">
        <v>0</v>
      </c>
      <c r="G29" s="552">
        <f t="shared" si="1"/>
        <v>0</v>
      </c>
      <c r="H29" s="553">
        <f t="shared" si="1"/>
        <v>0</v>
      </c>
    </row>
    <row r="30" spans="1:8" x14ac:dyDescent="0.3">
      <c r="A30" s="33">
        <f t="shared" si="0"/>
        <v>25</v>
      </c>
      <c r="B30" s="286" t="s">
        <v>63</v>
      </c>
      <c r="C30" s="53">
        <v>0</v>
      </c>
      <c r="D30" s="53">
        <v>15465.62</v>
      </c>
      <c r="E30" s="53">
        <v>0</v>
      </c>
      <c r="F30" s="53">
        <v>12247.51</v>
      </c>
      <c r="G30" s="552">
        <f t="shared" si="1"/>
        <v>0</v>
      </c>
      <c r="H30" s="553">
        <f t="shared" si="1"/>
        <v>-3218.1100000000006</v>
      </c>
    </row>
    <row r="31" spans="1:8" x14ac:dyDescent="0.3">
      <c r="A31" s="33">
        <f t="shared" si="0"/>
        <v>26</v>
      </c>
      <c r="B31" s="283" t="s">
        <v>64</v>
      </c>
      <c r="C31" s="53">
        <v>12746.1</v>
      </c>
      <c r="D31" s="53">
        <v>6079.98</v>
      </c>
      <c r="E31" s="53">
        <v>4177.1499999999996</v>
      </c>
      <c r="F31" s="53">
        <v>5272.4</v>
      </c>
      <c r="G31" s="552">
        <f t="shared" si="1"/>
        <v>-8568.9500000000007</v>
      </c>
      <c r="H31" s="553">
        <f t="shared" si="1"/>
        <v>-807.57999999999993</v>
      </c>
    </row>
    <row r="32" spans="1:8" x14ac:dyDescent="0.3">
      <c r="A32" s="33">
        <f t="shared" si="0"/>
        <v>27</v>
      </c>
      <c r="B32" s="285" t="s">
        <v>976</v>
      </c>
      <c r="C32" s="62">
        <f>SUM(C33:C39)</f>
        <v>75224.58</v>
      </c>
      <c r="D32" s="62">
        <f>SUM(D33:D39)</f>
        <v>591.86</v>
      </c>
      <c r="E32" s="62">
        <f>SUM(E33:E39)</f>
        <v>123174.31</v>
      </c>
      <c r="F32" s="62">
        <f>SUM(F33:F39)</f>
        <v>2033.3</v>
      </c>
      <c r="G32" s="62">
        <f t="shared" si="1"/>
        <v>47949.729999999996</v>
      </c>
      <c r="H32" s="531">
        <f t="shared" si="1"/>
        <v>1441.44</v>
      </c>
    </row>
    <row r="33" spans="1:8" x14ac:dyDescent="0.3">
      <c r="A33" s="33">
        <f t="shared" si="0"/>
        <v>28</v>
      </c>
      <c r="B33" s="283" t="s">
        <v>116</v>
      </c>
      <c r="C33" s="53">
        <v>9042.76</v>
      </c>
      <c r="D33" s="53">
        <v>0</v>
      </c>
      <c r="E33" s="53">
        <v>27304.61</v>
      </c>
      <c r="F33" s="53">
        <v>0</v>
      </c>
      <c r="G33" s="552">
        <f t="shared" si="1"/>
        <v>18261.849999999999</v>
      </c>
      <c r="H33" s="553">
        <f t="shared" si="1"/>
        <v>0</v>
      </c>
    </row>
    <row r="34" spans="1:8" ht="31.2" x14ac:dyDescent="0.3">
      <c r="A34" s="33">
        <f t="shared" si="0"/>
        <v>29</v>
      </c>
      <c r="B34" s="283" t="s">
        <v>117</v>
      </c>
      <c r="C34" s="53">
        <v>39050.1</v>
      </c>
      <c r="D34" s="53">
        <v>172.1</v>
      </c>
      <c r="E34" s="53">
        <v>36685.07</v>
      </c>
      <c r="F34" s="53">
        <v>753.5</v>
      </c>
      <c r="G34" s="552">
        <f t="shared" si="1"/>
        <v>-2365.0299999999988</v>
      </c>
      <c r="H34" s="553">
        <f t="shared" si="1"/>
        <v>581.4</v>
      </c>
    </row>
    <row r="35" spans="1:8" x14ac:dyDescent="0.3">
      <c r="A35" s="33">
        <f t="shared" si="0"/>
        <v>30</v>
      </c>
      <c r="B35" s="283" t="s">
        <v>118</v>
      </c>
      <c r="C35" s="53">
        <v>4240.6099999999997</v>
      </c>
      <c r="D35" s="53">
        <v>0</v>
      </c>
      <c r="E35" s="53">
        <v>7915.5</v>
      </c>
      <c r="F35" s="53">
        <v>0</v>
      </c>
      <c r="G35" s="552">
        <f t="shared" si="1"/>
        <v>3674.8900000000003</v>
      </c>
      <c r="H35" s="553">
        <f t="shared" si="1"/>
        <v>0</v>
      </c>
    </row>
    <row r="36" spans="1:8" x14ac:dyDescent="0.3">
      <c r="A36" s="33">
        <f t="shared" si="0"/>
        <v>31</v>
      </c>
      <c r="B36" s="283" t="s">
        <v>119</v>
      </c>
      <c r="C36" s="53">
        <v>12173.95</v>
      </c>
      <c r="D36" s="53">
        <v>0</v>
      </c>
      <c r="E36" s="53">
        <v>33994.97</v>
      </c>
      <c r="F36" s="53">
        <v>0</v>
      </c>
      <c r="G36" s="552">
        <f t="shared" si="1"/>
        <v>21821.02</v>
      </c>
      <c r="H36" s="553">
        <f t="shared" si="1"/>
        <v>0</v>
      </c>
    </row>
    <row r="37" spans="1:8" ht="31.2" x14ac:dyDescent="0.3">
      <c r="A37" s="33">
        <f t="shared" si="0"/>
        <v>32</v>
      </c>
      <c r="B37" s="288" t="s">
        <v>121</v>
      </c>
      <c r="C37" s="53">
        <v>0</v>
      </c>
      <c r="D37" s="53">
        <v>0</v>
      </c>
      <c r="E37" s="53">
        <v>0</v>
      </c>
      <c r="F37" s="53">
        <v>0</v>
      </c>
      <c r="G37" s="552">
        <f t="shared" si="1"/>
        <v>0</v>
      </c>
      <c r="H37" s="553">
        <f t="shared" si="1"/>
        <v>0</v>
      </c>
    </row>
    <row r="38" spans="1:8" x14ac:dyDescent="0.3">
      <c r="A38" s="33">
        <f t="shared" si="0"/>
        <v>33</v>
      </c>
      <c r="B38" s="329" t="s">
        <v>850</v>
      </c>
      <c r="C38" s="53">
        <v>7243.6</v>
      </c>
      <c r="D38" s="53">
        <v>0</v>
      </c>
      <c r="E38" s="53">
        <v>6112.58</v>
      </c>
      <c r="F38" s="53">
        <v>860.04</v>
      </c>
      <c r="G38" s="552">
        <f t="shared" si="1"/>
        <v>-1131.0200000000004</v>
      </c>
      <c r="H38" s="553">
        <f t="shared" si="1"/>
        <v>860.04</v>
      </c>
    </row>
    <row r="39" spans="1:8" x14ac:dyDescent="0.3">
      <c r="A39" s="33">
        <f t="shared" si="0"/>
        <v>34</v>
      </c>
      <c r="B39" s="283" t="s">
        <v>122</v>
      </c>
      <c r="C39" s="53">
        <v>3473.56</v>
      </c>
      <c r="D39" s="53">
        <v>419.76</v>
      </c>
      <c r="E39" s="53">
        <v>11161.58</v>
      </c>
      <c r="F39" s="53">
        <v>419.76</v>
      </c>
      <c r="G39" s="552">
        <f t="shared" si="1"/>
        <v>7688.02</v>
      </c>
      <c r="H39" s="553">
        <f t="shared" si="1"/>
        <v>0</v>
      </c>
    </row>
    <row r="40" spans="1:8" x14ac:dyDescent="0.3">
      <c r="A40" s="33">
        <f t="shared" si="0"/>
        <v>35</v>
      </c>
      <c r="B40" s="285" t="s">
        <v>977</v>
      </c>
      <c r="C40" s="62">
        <f>C41+C42</f>
        <v>123129.43</v>
      </c>
      <c r="D40" s="62">
        <f>D41+D42</f>
        <v>4485.82</v>
      </c>
      <c r="E40" s="62">
        <f>E41+E42</f>
        <v>146733.29999999999</v>
      </c>
      <c r="F40" s="62">
        <f>F41+F42</f>
        <v>4879.38</v>
      </c>
      <c r="G40" s="62">
        <f t="shared" si="1"/>
        <v>23603.869999999995</v>
      </c>
      <c r="H40" s="531">
        <f t="shared" si="1"/>
        <v>393.5600000000004</v>
      </c>
    </row>
    <row r="41" spans="1:8" x14ac:dyDescent="0.3">
      <c r="A41" s="33">
        <f t="shared" si="0"/>
        <v>36</v>
      </c>
      <c r="B41" s="283" t="s">
        <v>811</v>
      </c>
      <c r="C41" s="53">
        <v>14534.04</v>
      </c>
      <c r="D41" s="53">
        <v>21.03</v>
      </c>
      <c r="E41" s="53">
        <v>17511.849999999999</v>
      </c>
      <c r="F41" s="53">
        <v>4.5</v>
      </c>
      <c r="G41" s="552">
        <f t="shared" si="1"/>
        <v>2977.8099999999977</v>
      </c>
      <c r="H41" s="553">
        <f t="shared" si="1"/>
        <v>-16.53</v>
      </c>
    </row>
    <row r="42" spans="1:8" x14ac:dyDescent="0.3">
      <c r="A42" s="33">
        <f t="shared" si="0"/>
        <v>37</v>
      </c>
      <c r="B42" s="283" t="s">
        <v>1008</v>
      </c>
      <c r="C42" s="53">
        <v>108595.39</v>
      </c>
      <c r="D42" s="53">
        <v>4464.79</v>
      </c>
      <c r="E42" s="53">
        <v>129221.45</v>
      </c>
      <c r="F42" s="53">
        <v>4874.88</v>
      </c>
      <c r="G42" s="552">
        <f t="shared" si="1"/>
        <v>20626.059999999998</v>
      </c>
      <c r="H42" s="553">
        <f t="shared" si="1"/>
        <v>410.09000000000015</v>
      </c>
    </row>
    <row r="43" spans="1:8" x14ac:dyDescent="0.3">
      <c r="A43" s="33">
        <f t="shared" si="0"/>
        <v>38</v>
      </c>
      <c r="B43" s="285" t="s">
        <v>330</v>
      </c>
      <c r="C43" s="555">
        <v>22563.05</v>
      </c>
      <c r="D43" s="555">
        <v>288.5</v>
      </c>
      <c r="E43" s="555">
        <v>34807.61</v>
      </c>
      <c r="F43" s="555">
        <v>670.4</v>
      </c>
      <c r="G43" s="552">
        <f t="shared" si="1"/>
        <v>12244.560000000001</v>
      </c>
      <c r="H43" s="553">
        <f t="shared" si="1"/>
        <v>381.9</v>
      </c>
    </row>
    <row r="44" spans="1:8" x14ac:dyDescent="0.3">
      <c r="A44" s="33">
        <f t="shared" si="0"/>
        <v>39</v>
      </c>
      <c r="B44" s="285" t="s">
        <v>1175</v>
      </c>
      <c r="C44" s="62">
        <f>SUM(C45:C59)</f>
        <v>877366.1399999999</v>
      </c>
      <c r="D44" s="62">
        <f>SUM(D45:D59)</f>
        <v>16263.3</v>
      </c>
      <c r="E44" s="62">
        <f>SUM(E45:E59)</f>
        <v>1002490.85</v>
      </c>
      <c r="F44" s="62">
        <f>SUM(F45:F59)</f>
        <v>16415.490000000002</v>
      </c>
      <c r="G44" s="62">
        <f t="shared" si="1"/>
        <v>125124.71000000008</v>
      </c>
      <c r="H44" s="531">
        <f t="shared" si="1"/>
        <v>152.19000000000233</v>
      </c>
    </row>
    <row r="45" spans="1:8" x14ac:dyDescent="0.3">
      <c r="A45" s="33">
        <f t="shared" si="0"/>
        <v>40</v>
      </c>
      <c r="B45" s="283" t="s">
        <v>124</v>
      </c>
      <c r="C45" s="53">
        <v>137254.47</v>
      </c>
      <c r="D45" s="53">
        <v>0</v>
      </c>
      <c r="E45" s="53">
        <v>120173.75999999999</v>
      </c>
      <c r="F45" s="53">
        <v>300.83</v>
      </c>
      <c r="G45" s="552">
        <f t="shared" si="1"/>
        <v>-17080.710000000006</v>
      </c>
      <c r="H45" s="553">
        <f t="shared" si="1"/>
        <v>300.83</v>
      </c>
    </row>
    <row r="46" spans="1:8" x14ac:dyDescent="0.3">
      <c r="A46" s="33">
        <f t="shared" si="0"/>
        <v>41</v>
      </c>
      <c r="B46" s="283" t="s">
        <v>123</v>
      </c>
      <c r="C46" s="53">
        <v>1137</v>
      </c>
      <c r="D46" s="53">
        <v>0</v>
      </c>
      <c r="E46" s="53">
        <v>2870.78</v>
      </c>
      <c r="F46" s="53">
        <v>0</v>
      </c>
      <c r="G46" s="552">
        <f t="shared" si="1"/>
        <v>1733.7800000000002</v>
      </c>
      <c r="H46" s="553">
        <f t="shared" si="1"/>
        <v>0</v>
      </c>
    </row>
    <row r="47" spans="1:8" x14ac:dyDescent="0.3">
      <c r="A47" s="33">
        <f t="shared" si="0"/>
        <v>42</v>
      </c>
      <c r="B47" s="283" t="s">
        <v>125</v>
      </c>
      <c r="C47" s="53">
        <v>22977.77</v>
      </c>
      <c r="D47" s="53">
        <v>413.96</v>
      </c>
      <c r="E47" s="53">
        <v>24165.69</v>
      </c>
      <c r="F47" s="53">
        <v>0</v>
      </c>
      <c r="G47" s="552">
        <f t="shared" si="1"/>
        <v>1187.9199999999983</v>
      </c>
      <c r="H47" s="553">
        <f t="shared" si="1"/>
        <v>-413.96</v>
      </c>
    </row>
    <row r="48" spans="1:8" x14ac:dyDescent="0.3">
      <c r="A48" s="33">
        <f t="shared" si="0"/>
        <v>43</v>
      </c>
      <c r="B48" s="283" t="s">
        <v>126</v>
      </c>
      <c r="C48" s="53">
        <v>13996.49</v>
      </c>
      <c r="D48" s="53">
        <v>377.5</v>
      </c>
      <c r="E48" s="53">
        <v>15882.21</v>
      </c>
      <c r="F48" s="53">
        <v>120</v>
      </c>
      <c r="G48" s="552">
        <f t="shared" si="1"/>
        <v>1885.7199999999993</v>
      </c>
      <c r="H48" s="553">
        <f t="shared" si="1"/>
        <v>-257.5</v>
      </c>
    </row>
    <row r="49" spans="1:9" x14ac:dyDescent="0.3">
      <c r="A49" s="33">
        <f t="shared" si="0"/>
        <v>44</v>
      </c>
      <c r="B49" s="283" t="s">
        <v>812</v>
      </c>
      <c r="C49" s="53">
        <v>34937.1</v>
      </c>
      <c r="D49" s="53">
        <v>0</v>
      </c>
      <c r="E49" s="53">
        <v>32050.54</v>
      </c>
      <c r="F49" s="53">
        <v>0</v>
      </c>
      <c r="G49" s="552">
        <f t="shared" si="1"/>
        <v>-2886.5599999999977</v>
      </c>
      <c r="H49" s="553">
        <f t="shared" si="1"/>
        <v>0</v>
      </c>
    </row>
    <row r="50" spans="1:9" x14ac:dyDescent="0.3">
      <c r="A50" s="33">
        <f t="shared" si="0"/>
        <v>45</v>
      </c>
      <c r="B50" s="283" t="s">
        <v>127</v>
      </c>
      <c r="C50" s="53">
        <v>49110.64</v>
      </c>
      <c r="D50" s="53">
        <v>0</v>
      </c>
      <c r="E50" s="53">
        <v>106561.45</v>
      </c>
      <c r="F50" s="53">
        <v>0</v>
      </c>
      <c r="G50" s="552">
        <f t="shared" si="1"/>
        <v>57450.81</v>
      </c>
      <c r="H50" s="553">
        <f t="shared" si="1"/>
        <v>0</v>
      </c>
    </row>
    <row r="51" spans="1:9" x14ac:dyDescent="0.3">
      <c r="A51" s="33">
        <f t="shared" si="0"/>
        <v>46</v>
      </c>
      <c r="B51" s="283" t="s">
        <v>813</v>
      </c>
      <c r="C51" s="53">
        <v>15373.12</v>
      </c>
      <c r="D51" s="53">
        <v>0</v>
      </c>
      <c r="E51" s="53">
        <v>23947.4</v>
      </c>
      <c r="F51" s="53">
        <v>201.9</v>
      </c>
      <c r="G51" s="552">
        <f t="shared" si="1"/>
        <v>8574.2800000000007</v>
      </c>
      <c r="H51" s="553">
        <f t="shared" si="1"/>
        <v>201.9</v>
      </c>
    </row>
    <row r="52" spans="1:9" x14ac:dyDescent="0.3">
      <c r="A52" s="33">
        <f t="shared" si="0"/>
        <v>47</v>
      </c>
      <c r="B52" s="283" t="s">
        <v>814</v>
      </c>
      <c r="C52" s="53">
        <v>68.31</v>
      </c>
      <c r="D52" s="53">
        <v>0</v>
      </c>
      <c r="E52" s="53">
        <v>758.76</v>
      </c>
      <c r="F52" s="53">
        <v>0</v>
      </c>
      <c r="G52" s="552">
        <f t="shared" si="1"/>
        <v>690.45</v>
      </c>
      <c r="H52" s="553">
        <f t="shared" si="1"/>
        <v>0</v>
      </c>
    </row>
    <row r="53" spans="1:9" x14ac:dyDescent="0.3">
      <c r="A53" s="33">
        <f t="shared" si="0"/>
        <v>48</v>
      </c>
      <c r="B53" s="283" t="s">
        <v>128</v>
      </c>
      <c r="C53" s="53">
        <v>26249.26</v>
      </c>
      <c r="D53" s="53">
        <v>0</v>
      </c>
      <c r="E53" s="53">
        <v>32694.11</v>
      </c>
      <c r="F53" s="53">
        <v>0</v>
      </c>
      <c r="G53" s="552">
        <f t="shared" si="1"/>
        <v>6444.8500000000022</v>
      </c>
      <c r="H53" s="553">
        <f t="shared" si="1"/>
        <v>0</v>
      </c>
    </row>
    <row r="54" spans="1:9" x14ac:dyDescent="0.3">
      <c r="A54" s="33">
        <f t="shared" si="0"/>
        <v>49</v>
      </c>
      <c r="B54" s="283" t="s">
        <v>129</v>
      </c>
      <c r="C54" s="53">
        <v>0</v>
      </c>
      <c r="D54" s="53">
        <v>0</v>
      </c>
      <c r="E54" s="53">
        <v>0</v>
      </c>
      <c r="F54" s="53">
        <v>0</v>
      </c>
      <c r="G54" s="552">
        <f t="shared" si="1"/>
        <v>0</v>
      </c>
      <c r="H54" s="553">
        <f t="shared" si="1"/>
        <v>0</v>
      </c>
    </row>
    <row r="55" spans="1:9" x14ac:dyDescent="0.3">
      <c r="A55" s="33">
        <f t="shared" si="0"/>
        <v>50</v>
      </c>
      <c r="B55" s="283" t="s">
        <v>938</v>
      </c>
      <c r="C55" s="53">
        <v>37134.129999999997</v>
      </c>
      <c r="D55" s="53">
        <v>220</v>
      </c>
      <c r="E55" s="53">
        <v>39528.93</v>
      </c>
      <c r="F55" s="53">
        <v>0</v>
      </c>
      <c r="G55" s="552">
        <f t="shared" si="1"/>
        <v>2394.8000000000029</v>
      </c>
      <c r="H55" s="553">
        <f t="shared" si="1"/>
        <v>-220</v>
      </c>
    </row>
    <row r="56" spans="1:9" x14ac:dyDescent="0.3">
      <c r="A56" s="33">
        <f t="shared" si="0"/>
        <v>51</v>
      </c>
      <c r="B56" s="283" t="s">
        <v>101</v>
      </c>
      <c r="C56" s="53">
        <v>32488.49</v>
      </c>
      <c r="D56" s="53">
        <v>0</v>
      </c>
      <c r="E56" s="53">
        <v>11750.15</v>
      </c>
      <c r="F56" s="53">
        <v>100</v>
      </c>
      <c r="G56" s="552">
        <f t="shared" si="1"/>
        <v>-20738.340000000004</v>
      </c>
      <c r="H56" s="553">
        <f t="shared" si="1"/>
        <v>100</v>
      </c>
    </row>
    <row r="57" spans="1:9" x14ac:dyDescent="0.3">
      <c r="A57" s="33">
        <f t="shared" si="0"/>
        <v>52</v>
      </c>
      <c r="B57" s="283" t="s">
        <v>102</v>
      </c>
      <c r="C57" s="53">
        <v>3026</v>
      </c>
      <c r="D57" s="53">
        <v>0</v>
      </c>
      <c r="E57" s="53">
        <v>3098</v>
      </c>
      <c r="F57" s="53">
        <v>0</v>
      </c>
      <c r="G57" s="552">
        <f t="shared" si="1"/>
        <v>72</v>
      </c>
      <c r="H57" s="553">
        <f t="shared" si="1"/>
        <v>0</v>
      </c>
    </row>
    <row r="58" spans="1:9" ht="46.8" x14ac:dyDescent="0.3">
      <c r="A58" s="33">
        <f t="shared" si="0"/>
        <v>53</v>
      </c>
      <c r="B58" s="473" t="s">
        <v>1171</v>
      </c>
      <c r="C58" s="53">
        <v>503613.36</v>
      </c>
      <c r="D58" s="53">
        <v>15251.84</v>
      </c>
      <c r="E58" s="53">
        <v>589009.06999999995</v>
      </c>
      <c r="F58" s="53">
        <v>15692.76</v>
      </c>
      <c r="G58" s="552">
        <f t="shared" si="1"/>
        <v>85395.709999999963</v>
      </c>
      <c r="H58" s="553">
        <f t="shared" si="1"/>
        <v>440.92000000000007</v>
      </c>
      <c r="I58" s="188"/>
    </row>
    <row r="59" spans="1:9" x14ac:dyDescent="0.3">
      <c r="A59" s="33">
        <f t="shared" si="0"/>
        <v>54</v>
      </c>
      <c r="B59" s="473" t="s">
        <v>1179</v>
      </c>
      <c r="C59" s="53">
        <v>0</v>
      </c>
      <c r="D59" s="53">
        <v>0</v>
      </c>
      <c r="E59" s="53">
        <v>0</v>
      </c>
      <c r="F59" s="53">
        <v>0</v>
      </c>
      <c r="G59" s="552">
        <f t="shared" si="1"/>
        <v>0</v>
      </c>
      <c r="H59" s="553">
        <f t="shared" si="1"/>
        <v>0</v>
      </c>
    </row>
    <row r="60" spans="1:9" x14ac:dyDescent="0.3">
      <c r="A60" s="33">
        <f t="shared" si="0"/>
        <v>55</v>
      </c>
      <c r="B60" s="285" t="s">
        <v>978</v>
      </c>
      <c r="C60" s="62">
        <f>C61+C62</f>
        <v>7530662.5599999996</v>
      </c>
      <c r="D60" s="62">
        <f>D61+D62</f>
        <v>51662.2</v>
      </c>
      <c r="E60" s="62">
        <f>E61+E62</f>
        <v>7747288.2799999993</v>
      </c>
      <c r="F60" s="62">
        <f>F61+F62</f>
        <v>82707.62</v>
      </c>
      <c r="G60" s="62">
        <f t="shared" si="1"/>
        <v>216625.71999999974</v>
      </c>
      <c r="H60" s="531">
        <f t="shared" si="1"/>
        <v>31045.42</v>
      </c>
    </row>
    <row r="61" spans="1:9" x14ac:dyDescent="0.3">
      <c r="A61" s="33">
        <f t="shared" si="0"/>
        <v>56</v>
      </c>
      <c r="B61" s="283" t="s">
        <v>954</v>
      </c>
      <c r="C61" s="53">
        <v>7244854.8499999996</v>
      </c>
      <c r="D61" s="53">
        <v>50237.2</v>
      </c>
      <c r="E61" s="53">
        <v>7523023.1399999997</v>
      </c>
      <c r="F61" s="53">
        <v>81677.62</v>
      </c>
      <c r="G61" s="552">
        <f t="shared" si="1"/>
        <v>278168.29000000004</v>
      </c>
      <c r="H61" s="553">
        <f t="shared" si="1"/>
        <v>31440.42</v>
      </c>
      <c r="I61" s="400" t="s">
        <v>956</v>
      </c>
    </row>
    <row r="62" spans="1:9" x14ac:dyDescent="0.3">
      <c r="A62" s="33">
        <f t="shared" si="0"/>
        <v>57</v>
      </c>
      <c r="B62" s="285" t="s">
        <v>979</v>
      </c>
      <c r="C62" s="62">
        <f>SUM(C63:C65)</f>
        <v>285807.70999999996</v>
      </c>
      <c r="D62" s="62">
        <f>SUM(D63:D65)</f>
        <v>1425</v>
      </c>
      <c r="E62" s="62">
        <f>SUM(E63:E65)</f>
        <v>224265.14</v>
      </c>
      <c r="F62" s="62">
        <f>SUM(F63:F65)</f>
        <v>1030</v>
      </c>
      <c r="G62" s="62">
        <f t="shared" si="1"/>
        <v>-61542.569999999949</v>
      </c>
      <c r="H62" s="531">
        <f t="shared" si="1"/>
        <v>-395</v>
      </c>
    </row>
    <row r="63" spans="1:9" s="133" customFormat="1" x14ac:dyDescent="0.25">
      <c r="A63" s="33">
        <f t="shared" si="0"/>
        <v>58</v>
      </c>
      <c r="B63" s="289" t="s">
        <v>13</v>
      </c>
      <c r="C63" s="53">
        <v>32405</v>
      </c>
      <c r="D63" s="53">
        <v>1020</v>
      </c>
      <c r="E63" s="53">
        <v>41929</v>
      </c>
      <c r="F63" s="53">
        <v>630</v>
      </c>
      <c r="G63" s="552">
        <f t="shared" si="1"/>
        <v>9524</v>
      </c>
      <c r="H63" s="553">
        <f t="shared" si="1"/>
        <v>-390</v>
      </c>
    </row>
    <row r="64" spans="1:9" ht="31.2" x14ac:dyDescent="0.3">
      <c r="A64" s="33">
        <f t="shared" si="0"/>
        <v>59</v>
      </c>
      <c r="B64" s="289" t="s">
        <v>14</v>
      </c>
      <c r="C64" s="53">
        <v>252552.71</v>
      </c>
      <c r="D64" s="53">
        <v>405</v>
      </c>
      <c r="E64" s="53">
        <v>182336.14</v>
      </c>
      <c r="F64" s="53">
        <v>400</v>
      </c>
      <c r="G64" s="552">
        <f t="shared" si="1"/>
        <v>-70216.569999999978</v>
      </c>
      <c r="H64" s="553">
        <f t="shared" si="1"/>
        <v>-5</v>
      </c>
    </row>
    <row r="65" spans="1:9" x14ac:dyDescent="0.3">
      <c r="A65" s="33">
        <f t="shared" si="0"/>
        <v>60</v>
      </c>
      <c r="B65" s="283" t="s">
        <v>245</v>
      </c>
      <c r="C65" s="53">
        <v>850</v>
      </c>
      <c r="D65" s="53">
        <v>0</v>
      </c>
      <c r="E65" s="53">
        <v>0</v>
      </c>
      <c r="F65" s="53">
        <v>0</v>
      </c>
      <c r="G65" s="552">
        <f t="shared" si="1"/>
        <v>-850</v>
      </c>
      <c r="H65" s="553">
        <f t="shared" si="1"/>
        <v>0</v>
      </c>
    </row>
    <row r="66" spans="1:9" x14ac:dyDescent="0.3">
      <c r="A66" s="33">
        <f t="shared" si="0"/>
        <v>61</v>
      </c>
      <c r="B66" s="285" t="s">
        <v>180</v>
      </c>
      <c r="C66" s="53">
        <v>2551311.5499999998</v>
      </c>
      <c r="D66" s="53">
        <v>17097.64</v>
      </c>
      <c r="E66" s="53">
        <v>2658526.15</v>
      </c>
      <c r="F66" s="53">
        <v>28387.21</v>
      </c>
      <c r="G66" s="552">
        <f t="shared" si="1"/>
        <v>107214.60000000009</v>
      </c>
      <c r="H66" s="553">
        <f t="shared" si="1"/>
        <v>11289.57</v>
      </c>
    </row>
    <row r="67" spans="1:9" x14ac:dyDescent="0.3">
      <c r="A67" s="33">
        <f t="shared" si="0"/>
        <v>62</v>
      </c>
      <c r="B67" s="285" t="s">
        <v>29</v>
      </c>
      <c r="C67" s="53">
        <v>19554.8</v>
      </c>
      <c r="D67" s="53">
        <v>0</v>
      </c>
      <c r="E67" s="53">
        <v>34183.279999999999</v>
      </c>
      <c r="F67" s="53">
        <v>0</v>
      </c>
      <c r="G67" s="552">
        <f t="shared" si="1"/>
        <v>14628.48</v>
      </c>
      <c r="H67" s="553">
        <f t="shared" si="1"/>
        <v>0</v>
      </c>
    </row>
    <row r="68" spans="1:9" ht="18.75" customHeight="1" x14ac:dyDescent="0.3">
      <c r="A68" s="33">
        <f t="shared" si="0"/>
        <v>63</v>
      </c>
      <c r="B68" s="285" t="s">
        <v>980</v>
      </c>
      <c r="C68" s="62">
        <f>SUM(C69:C74)</f>
        <v>287483.67</v>
      </c>
      <c r="D68" s="62">
        <f>SUM(D69:D74)</f>
        <v>0</v>
      </c>
      <c r="E68" s="62">
        <f>SUM(E69:E74)</f>
        <v>257365.53</v>
      </c>
      <c r="F68" s="62">
        <f>SUM(F69:F74)</f>
        <v>778.96</v>
      </c>
      <c r="G68" s="62">
        <f t="shared" si="1"/>
        <v>-30118.139999999985</v>
      </c>
      <c r="H68" s="531">
        <f t="shared" si="1"/>
        <v>778.96</v>
      </c>
    </row>
    <row r="69" spans="1:9" x14ac:dyDescent="0.3">
      <c r="A69" s="33">
        <f t="shared" si="0"/>
        <v>64</v>
      </c>
      <c r="B69" s="283" t="s">
        <v>89</v>
      </c>
      <c r="C69" s="53">
        <v>93330</v>
      </c>
      <c r="D69" s="53">
        <v>0</v>
      </c>
      <c r="E69" s="53">
        <v>97246</v>
      </c>
      <c r="F69" s="53">
        <v>250</v>
      </c>
      <c r="G69" s="552">
        <f t="shared" si="1"/>
        <v>3916</v>
      </c>
      <c r="H69" s="553">
        <f t="shared" si="1"/>
        <v>250</v>
      </c>
    </row>
    <row r="70" spans="1:9" x14ac:dyDescent="0.3">
      <c r="A70" s="33">
        <f t="shared" si="0"/>
        <v>65</v>
      </c>
      <c r="B70" s="283" t="s">
        <v>1133</v>
      </c>
      <c r="C70" s="53">
        <v>115195.9</v>
      </c>
      <c r="D70" s="53">
        <v>0</v>
      </c>
      <c r="E70" s="53">
        <v>109244.5</v>
      </c>
      <c r="F70" s="53">
        <v>429</v>
      </c>
      <c r="G70" s="552">
        <f t="shared" si="1"/>
        <v>-5951.3999999999942</v>
      </c>
      <c r="H70" s="553">
        <f t="shared" si="1"/>
        <v>429</v>
      </c>
    </row>
    <row r="71" spans="1:9" x14ac:dyDescent="0.3">
      <c r="A71" s="33">
        <f t="shared" si="0"/>
        <v>66</v>
      </c>
      <c r="B71" s="283" t="s">
        <v>130</v>
      </c>
      <c r="C71" s="53">
        <v>56926.83</v>
      </c>
      <c r="D71" s="53">
        <v>0</v>
      </c>
      <c r="E71" s="53">
        <v>30471.98</v>
      </c>
      <c r="F71" s="53">
        <v>0</v>
      </c>
      <c r="G71" s="552">
        <f t="shared" si="1"/>
        <v>-26454.850000000002</v>
      </c>
      <c r="H71" s="553">
        <f t="shared" si="1"/>
        <v>0</v>
      </c>
    </row>
    <row r="72" spans="1:9" x14ac:dyDescent="0.3">
      <c r="A72" s="33">
        <f t="shared" ref="A72:A102" si="2">A71+1</f>
        <v>67</v>
      </c>
      <c r="B72" s="283" t="s">
        <v>131</v>
      </c>
      <c r="C72" s="53">
        <v>18335.509999999998</v>
      </c>
      <c r="D72" s="53">
        <v>0</v>
      </c>
      <c r="E72" s="53">
        <v>16083.75</v>
      </c>
      <c r="F72" s="53">
        <v>99.96</v>
      </c>
      <c r="G72" s="552">
        <f t="shared" ref="G72:H101" si="3">E72-C72</f>
        <v>-2251.7599999999984</v>
      </c>
      <c r="H72" s="553">
        <f t="shared" si="3"/>
        <v>99.96</v>
      </c>
    </row>
    <row r="73" spans="1:9" x14ac:dyDescent="0.3">
      <c r="A73" s="33">
        <f t="shared" si="2"/>
        <v>68</v>
      </c>
      <c r="B73" s="283" t="s">
        <v>132</v>
      </c>
      <c r="C73" s="53">
        <v>3155.43</v>
      </c>
      <c r="D73" s="53">
        <v>0</v>
      </c>
      <c r="E73" s="53">
        <v>3936.3</v>
      </c>
      <c r="F73" s="53">
        <v>0</v>
      </c>
      <c r="G73" s="552">
        <f t="shared" si="3"/>
        <v>780.87000000000035</v>
      </c>
      <c r="H73" s="553">
        <f t="shared" si="3"/>
        <v>0</v>
      </c>
    </row>
    <row r="74" spans="1:9" x14ac:dyDescent="0.3">
      <c r="A74" s="33">
        <f t="shared" si="2"/>
        <v>69</v>
      </c>
      <c r="B74" s="283" t="s">
        <v>133</v>
      </c>
      <c r="C74" s="53">
        <v>540</v>
      </c>
      <c r="D74" s="53">
        <v>0</v>
      </c>
      <c r="E74" s="53">
        <v>383</v>
      </c>
      <c r="F74" s="53">
        <v>0</v>
      </c>
      <c r="G74" s="552">
        <f t="shared" si="3"/>
        <v>-157</v>
      </c>
      <c r="H74" s="553">
        <f t="shared" si="3"/>
        <v>0</v>
      </c>
    </row>
    <row r="75" spans="1:9" x14ac:dyDescent="0.3">
      <c r="A75" s="33">
        <f t="shared" si="2"/>
        <v>70</v>
      </c>
      <c r="B75" s="285" t="s">
        <v>43</v>
      </c>
      <c r="C75" s="53">
        <v>0</v>
      </c>
      <c r="D75" s="53">
        <v>0</v>
      </c>
      <c r="E75" s="53">
        <v>0</v>
      </c>
      <c r="F75" s="53">
        <v>0</v>
      </c>
      <c r="G75" s="552">
        <f t="shared" si="3"/>
        <v>0</v>
      </c>
      <c r="H75" s="553">
        <f t="shared" si="3"/>
        <v>0</v>
      </c>
    </row>
    <row r="76" spans="1:9" x14ac:dyDescent="0.3">
      <c r="A76" s="33">
        <f t="shared" si="2"/>
        <v>71</v>
      </c>
      <c r="B76" s="285" t="s">
        <v>381</v>
      </c>
      <c r="C76" s="53">
        <v>0</v>
      </c>
      <c r="D76" s="53">
        <v>0</v>
      </c>
      <c r="E76" s="53">
        <v>0</v>
      </c>
      <c r="F76" s="53">
        <v>0</v>
      </c>
      <c r="G76" s="552">
        <f t="shared" si="3"/>
        <v>0</v>
      </c>
      <c r="H76" s="553">
        <f t="shared" si="3"/>
        <v>0</v>
      </c>
    </row>
    <row r="77" spans="1:9" x14ac:dyDescent="0.3">
      <c r="A77" s="33">
        <f t="shared" si="2"/>
        <v>72</v>
      </c>
      <c r="B77" s="285" t="s">
        <v>181</v>
      </c>
      <c r="C77" s="53">
        <v>1760.65</v>
      </c>
      <c r="D77" s="53">
        <v>0</v>
      </c>
      <c r="E77" s="53">
        <v>1547.57</v>
      </c>
      <c r="F77" s="53">
        <v>213.08</v>
      </c>
      <c r="G77" s="552">
        <f t="shared" si="3"/>
        <v>-213.08000000000015</v>
      </c>
      <c r="H77" s="553">
        <f t="shared" si="3"/>
        <v>213.08</v>
      </c>
    </row>
    <row r="78" spans="1:9" x14ac:dyDescent="0.3">
      <c r="A78" s="33">
        <f t="shared" si="2"/>
        <v>73</v>
      </c>
      <c r="B78" s="285" t="s">
        <v>301</v>
      </c>
      <c r="C78" s="53">
        <v>16909.03</v>
      </c>
      <c r="D78" s="53">
        <v>634.59</v>
      </c>
      <c r="E78" s="53">
        <v>17417.75</v>
      </c>
      <c r="F78" s="53">
        <v>0</v>
      </c>
      <c r="G78" s="552">
        <f t="shared" si="3"/>
        <v>508.72000000000116</v>
      </c>
      <c r="H78" s="553">
        <f t="shared" si="3"/>
        <v>-634.59</v>
      </c>
    </row>
    <row r="79" spans="1:9" x14ac:dyDescent="0.3">
      <c r="A79" s="33">
        <f t="shared" si="2"/>
        <v>74</v>
      </c>
      <c r="B79" s="285" t="s">
        <v>981</v>
      </c>
      <c r="C79" s="62">
        <f>C80+C81</f>
        <v>724968.19000000006</v>
      </c>
      <c r="D79" s="62">
        <f>D80+D81</f>
        <v>332.75</v>
      </c>
      <c r="E79" s="62">
        <f>E80+E81</f>
        <v>750094.07</v>
      </c>
      <c r="F79" s="62">
        <f>F80+F81</f>
        <v>84.15</v>
      </c>
      <c r="G79" s="62">
        <f t="shared" si="3"/>
        <v>25125.879999999888</v>
      </c>
      <c r="H79" s="531">
        <f t="shared" si="3"/>
        <v>-248.6</v>
      </c>
    </row>
    <row r="80" spans="1:9" ht="16.5" customHeight="1" x14ac:dyDescent="0.3">
      <c r="A80" s="33">
        <f t="shared" si="2"/>
        <v>75</v>
      </c>
      <c r="B80" s="285" t="s">
        <v>939</v>
      </c>
      <c r="C80" s="555">
        <v>1130.08</v>
      </c>
      <c r="D80" s="555">
        <v>0</v>
      </c>
      <c r="E80" s="555">
        <v>4106</v>
      </c>
      <c r="F80" s="555">
        <v>0</v>
      </c>
      <c r="G80" s="552">
        <f t="shared" si="3"/>
        <v>2975.92</v>
      </c>
      <c r="H80" s="553">
        <f t="shared" si="3"/>
        <v>0</v>
      </c>
      <c r="I80" s="474"/>
    </row>
    <row r="81" spans="1:13" x14ac:dyDescent="0.3">
      <c r="A81" s="33">
        <f t="shared" si="2"/>
        <v>76</v>
      </c>
      <c r="B81" s="285" t="s">
        <v>15</v>
      </c>
      <c r="C81" s="62">
        <f>SUM(C82:C89)</f>
        <v>723838.1100000001</v>
      </c>
      <c r="D81" s="62">
        <f>SUM(D82:D89)</f>
        <v>332.75</v>
      </c>
      <c r="E81" s="62">
        <f>SUM(E82:E89)</f>
        <v>745988.07</v>
      </c>
      <c r="F81" s="62">
        <f>SUM(F82:F89)</f>
        <v>84.15</v>
      </c>
      <c r="G81" s="62">
        <f t="shared" si="3"/>
        <v>22149.959999999846</v>
      </c>
      <c r="H81" s="531">
        <f t="shared" si="3"/>
        <v>-248.6</v>
      </c>
    </row>
    <row r="82" spans="1:13" ht="16.5" customHeight="1" x14ac:dyDescent="0.3">
      <c r="A82" s="33">
        <f t="shared" si="2"/>
        <v>77</v>
      </c>
      <c r="B82" s="283" t="s">
        <v>776</v>
      </c>
      <c r="C82" s="53">
        <v>382673</v>
      </c>
      <c r="D82" s="53">
        <v>0</v>
      </c>
      <c r="E82" s="53">
        <v>385182</v>
      </c>
      <c r="F82" s="53">
        <v>0</v>
      </c>
      <c r="G82" s="552">
        <f t="shared" si="3"/>
        <v>2509</v>
      </c>
      <c r="H82" s="553">
        <f t="shared" si="3"/>
        <v>0</v>
      </c>
    </row>
    <row r="83" spans="1:13" x14ac:dyDescent="0.3">
      <c r="A83" s="33">
        <f t="shared" si="2"/>
        <v>78</v>
      </c>
      <c r="B83" s="283" t="s">
        <v>134</v>
      </c>
      <c r="C83" s="53">
        <v>1071.3399999999999</v>
      </c>
      <c r="D83" s="53">
        <v>60.55</v>
      </c>
      <c r="E83" s="53">
        <v>1416.75</v>
      </c>
      <c r="F83" s="53">
        <v>84.15</v>
      </c>
      <c r="G83" s="552">
        <f t="shared" si="3"/>
        <v>345.41000000000008</v>
      </c>
      <c r="H83" s="553">
        <f t="shared" si="3"/>
        <v>23.600000000000009</v>
      </c>
    </row>
    <row r="84" spans="1:13" x14ac:dyDescent="0.3">
      <c r="A84" s="33">
        <f t="shared" si="2"/>
        <v>79</v>
      </c>
      <c r="B84" s="283" t="s">
        <v>135</v>
      </c>
      <c r="C84" s="53">
        <v>0</v>
      </c>
      <c r="D84" s="53">
        <v>0</v>
      </c>
      <c r="E84" s="53">
        <v>0</v>
      </c>
      <c r="F84" s="53">
        <v>0</v>
      </c>
      <c r="G84" s="552">
        <f t="shared" si="3"/>
        <v>0</v>
      </c>
      <c r="H84" s="553">
        <f t="shared" si="3"/>
        <v>0</v>
      </c>
    </row>
    <row r="85" spans="1:13" ht="31.2" x14ac:dyDescent="0.3">
      <c r="A85" s="33">
        <f t="shared" si="2"/>
        <v>80</v>
      </c>
      <c r="B85" s="329" t="s">
        <v>851</v>
      </c>
      <c r="C85" s="53">
        <v>24045.83</v>
      </c>
      <c r="D85" s="53">
        <v>0</v>
      </c>
      <c r="E85" s="53">
        <v>25252.91</v>
      </c>
      <c r="F85" s="53">
        <v>0</v>
      </c>
      <c r="G85" s="552">
        <f t="shared" si="3"/>
        <v>1207.0799999999981</v>
      </c>
      <c r="H85" s="553">
        <f t="shared" si="3"/>
        <v>0</v>
      </c>
      <c r="I85" s="397"/>
      <c r="J85" s="396"/>
      <c r="K85" s="396"/>
      <c r="L85" s="396"/>
      <c r="M85" s="396"/>
    </row>
    <row r="86" spans="1:13" x14ac:dyDescent="0.3">
      <c r="A86" s="33">
        <f t="shared" si="2"/>
        <v>81</v>
      </c>
      <c r="B86" s="283" t="s">
        <v>946</v>
      </c>
      <c r="C86" s="53">
        <v>24070</v>
      </c>
      <c r="D86" s="53">
        <v>0</v>
      </c>
      <c r="E86" s="53">
        <v>54480</v>
      </c>
      <c r="F86" s="53">
        <v>0</v>
      </c>
      <c r="G86" s="552">
        <f t="shared" si="3"/>
        <v>30410</v>
      </c>
      <c r="H86" s="553">
        <f t="shared" si="3"/>
        <v>0</v>
      </c>
      <c r="I86" s="188"/>
      <c r="J86" s="188"/>
    </row>
    <row r="87" spans="1:13" x14ac:dyDescent="0.3">
      <c r="A87" s="33" t="s">
        <v>944</v>
      </c>
      <c r="B87" s="283" t="s">
        <v>943</v>
      </c>
      <c r="C87" s="53">
        <v>0</v>
      </c>
      <c r="D87" s="53">
        <v>0</v>
      </c>
      <c r="E87" s="53">
        <v>0</v>
      </c>
      <c r="F87" s="53">
        <v>0</v>
      </c>
      <c r="G87" s="552">
        <f t="shared" ref="G87" si="4">E87-C87</f>
        <v>0</v>
      </c>
      <c r="H87" s="553">
        <f t="shared" ref="H87" si="5">F87-D87</f>
        <v>0</v>
      </c>
      <c r="I87" s="188"/>
      <c r="J87" s="188"/>
    </row>
    <row r="88" spans="1:13" x14ac:dyDescent="0.3">
      <c r="A88" s="33">
        <f>A86+1</f>
        <v>82</v>
      </c>
      <c r="B88" s="283" t="s">
        <v>948</v>
      </c>
      <c r="C88" s="53">
        <v>13710</v>
      </c>
      <c r="D88" s="53">
        <v>0</v>
      </c>
      <c r="E88" s="53">
        <v>22343.200000000001</v>
      </c>
      <c r="F88" s="53">
        <v>0</v>
      </c>
      <c r="G88" s="552">
        <f t="shared" si="3"/>
        <v>8633.2000000000007</v>
      </c>
      <c r="H88" s="553">
        <f t="shared" si="3"/>
        <v>0</v>
      </c>
      <c r="I88" s="188"/>
    </row>
    <row r="89" spans="1:13" x14ac:dyDescent="0.3">
      <c r="A89" s="33">
        <f t="shared" si="2"/>
        <v>83</v>
      </c>
      <c r="B89" s="329" t="s">
        <v>947</v>
      </c>
      <c r="C89" s="53">
        <v>278267.94</v>
      </c>
      <c r="D89" s="53">
        <v>272.2</v>
      </c>
      <c r="E89" s="53">
        <v>257313.21</v>
      </c>
      <c r="F89" s="53">
        <v>0</v>
      </c>
      <c r="G89" s="552">
        <f t="shared" si="3"/>
        <v>-20954.73000000001</v>
      </c>
      <c r="H89" s="553">
        <f t="shared" si="3"/>
        <v>-272.2</v>
      </c>
      <c r="I89" s="188"/>
    </row>
    <row r="90" spans="1:13" ht="31.2" x14ac:dyDescent="0.3">
      <c r="A90" s="33">
        <f t="shared" si="2"/>
        <v>84</v>
      </c>
      <c r="B90" s="330" t="s">
        <v>982</v>
      </c>
      <c r="C90" s="62">
        <f>SUM(C91:C99)</f>
        <v>2455567.12</v>
      </c>
      <c r="D90" s="62">
        <f>SUM(D91:D99)</f>
        <v>40</v>
      </c>
      <c r="E90" s="62">
        <f>SUM(E91:E99)</f>
        <v>1875036.35</v>
      </c>
      <c r="F90" s="62">
        <f>SUM(F91:F99)</f>
        <v>475</v>
      </c>
      <c r="G90" s="62">
        <f t="shared" si="3"/>
        <v>-580530.77</v>
      </c>
      <c r="H90" s="531">
        <f t="shared" si="3"/>
        <v>435</v>
      </c>
      <c r="I90" s="188"/>
    </row>
    <row r="91" spans="1:13" ht="31.5" customHeight="1" x14ac:dyDescent="0.3">
      <c r="A91" s="33">
        <f t="shared" si="2"/>
        <v>85</v>
      </c>
      <c r="B91" s="283" t="s">
        <v>815</v>
      </c>
      <c r="C91" s="53">
        <v>653086.75</v>
      </c>
      <c r="D91" s="53">
        <v>0</v>
      </c>
      <c r="E91" s="53">
        <v>441185.96</v>
      </c>
      <c r="F91" s="53">
        <v>0</v>
      </c>
      <c r="G91" s="552">
        <f t="shared" si="3"/>
        <v>-211900.78999999998</v>
      </c>
      <c r="H91" s="553">
        <f t="shared" si="3"/>
        <v>0</v>
      </c>
      <c r="I91" s="188"/>
    </row>
    <row r="92" spans="1:13" ht="31.2" x14ac:dyDescent="0.3">
      <c r="A92" s="33">
        <f t="shared" si="2"/>
        <v>86</v>
      </c>
      <c r="B92" s="290" t="s">
        <v>1010</v>
      </c>
      <c r="C92" s="53">
        <v>215794.67</v>
      </c>
      <c r="D92" s="53">
        <v>40</v>
      </c>
      <c r="E92" s="53">
        <v>244284.39</v>
      </c>
      <c r="F92" s="53">
        <v>475</v>
      </c>
      <c r="G92" s="552">
        <f t="shared" si="3"/>
        <v>28489.72</v>
      </c>
      <c r="H92" s="553">
        <f t="shared" si="3"/>
        <v>435</v>
      </c>
      <c r="I92" s="188"/>
    </row>
    <row r="93" spans="1:13" ht="31.2" x14ac:dyDescent="0.3">
      <c r="A93" s="33" t="s">
        <v>709</v>
      </c>
      <c r="B93" s="290" t="s">
        <v>1011</v>
      </c>
      <c r="C93" s="53">
        <v>745363.66</v>
      </c>
      <c r="D93" s="53">
        <v>0</v>
      </c>
      <c r="E93" s="53">
        <v>587077</v>
      </c>
      <c r="F93" s="53">
        <v>0</v>
      </c>
      <c r="G93" s="552">
        <f>E93-C93</f>
        <v>-158286.66000000003</v>
      </c>
      <c r="H93" s="553">
        <f>F93-D93</f>
        <v>0</v>
      </c>
    </row>
    <row r="94" spans="1:13" ht="15.75" customHeight="1" x14ac:dyDescent="0.3">
      <c r="A94" s="33">
        <f>A92+1</f>
        <v>87</v>
      </c>
      <c r="B94" s="283" t="s">
        <v>940</v>
      </c>
      <c r="C94" s="53">
        <v>5067.4399999999996</v>
      </c>
      <c r="D94" s="53">
        <v>0</v>
      </c>
      <c r="E94" s="53">
        <v>0</v>
      </c>
      <c r="F94" s="53">
        <v>0</v>
      </c>
      <c r="G94" s="552">
        <f t="shared" si="3"/>
        <v>-5067.4399999999996</v>
      </c>
      <c r="H94" s="553">
        <f t="shared" si="3"/>
        <v>0</v>
      </c>
      <c r="I94" s="214"/>
    </row>
    <row r="95" spans="1:13" x14ac:dyDescent="0.3">
      <c r="A95" s="33">
        <f t="shared" si="2"/>
        <v>88</v>
      </c>
      <c r="B95" s="283" t="s">
        <v>163</v>
      </c>
      <c r="C95" s="53">
        <v>0</v>
      </c>
      <c r="D95" s="53">
        <v>0</v>
      </c>
      <c r="E95" s="53">
        <v>0</v>
      </c>
      <c r="F95" s="53">
        <v>0</v>
      </c>
      <c r="G95" s="552">
        <f t="shared" si="3"/>
        <v>0</v>
      </c>
      <c r="H95" s="553">
        <f t="shared" si="3"/>
        <v>0</v>
      </c>
    </row>
    <row r="96" spans="1:13" x14ac:dyDescent="0.3">
      <c r="A96" s="33">
        <f t="shared" si="2"/>
        <v>89</v>
      </c>
      <c r="B96" s="283" t="s">
        <v>164</v>
      </c>
      <c r="C96" s="53">
        <v>836254.6</v>
      </c>
      <c r="D96" s="53">
        <v>0</v>
      </c>
      <c r="E96" s="53">
        <v>602489</v>
      </c>
      <c r="F96" s="53">
        <v>0</v>
      </c>
      <c r="G96" s="552">
        <f t="shared" si="3"/>
        <v>-233765.59999999998</v>
      </c>
      <c r="H96" s="553">
        <f t="shared" si="3"/>
        <v>0</v>
      </c>
    </row>
    <row r="97" spans="1:9" ht="31.2" x14ac:dyDescent="0.3">
      <c r="A97" s="33">
        <f t="shared" si="2"/>
        <v>90</v>
      </c>
      <c r="B97" s="398" t="s">
        <v>945</v>
      </c>
      <c r="C97" s="53">
        <v>0</v>
      </c>
      <c r="D97" s="53">
        <v>0</v>
      </c>
      <c r="E97" s="53">
        <v>0</v>
      </c>
      <c r="F97" s="53">
        <v>0</v>
      </c>
      <c r="G97" s="552">
        <f t="shared" si="3"/>
        <v>0</v>
      </c>
      <c r="H97" s="553">
        <f t="shared" si="3"/>
        <v>0</v>
      </c>
      <c r="I97" s="214" t="s">
        <v>1273</v>
      </c>
    </row>
    <row r="98" spans="1:9" ht="32.25" customHeight="1" x14ac:dyDescent="0.3">
      <c r="A98" s="33">
        <f t="shared" si="2"/>
        <v>91</v>
      </c>
      <c r="B98" s="47" t="s">
        <v>866</v>
      </c>
      <c r="C98" s="53">
        <v>0</v>
      </c>
      <c r="D98" s="53">
        <v>0</v>
      </c>
      <c r="E98" s="53">
        <v>0</v>
      </c>
      <c r="F98" s="53">
        <v>0</v>
      </c>
      <c r="G98" s="552">
        <f t="shared" ref="G98" si="6">E98-C98</f>
        <v>0</v>
      </c>
      <c r="H98" s="553">
        <f t="shared" ref="H98" si="7">F98-D98</f>
        <v>0</v>
      </c>
    </row>
    <row r="99" spans="1:9" ht="16.5" customHeight="1" x14ac:dyDescent="0.3">
      <c r="A99" s="33">
        <f>A98+1</f>
        <v>92</v>
      </c>
      <c r="B99" s="283" t="s">
        <v>860</v>
      </c>
      <c r="C99" s="53">
        <v>0</v>
      </c>
      <c r="D99" s="53">
        <v>0</v>
      </c>
      <c r="E99" s="53">
        <v>0</v>
      </c>
      <c r="F99" s="53">
        <v>0</v>
      </c>
      <c r="G99" s="552">
        <f t="shared" si="3"/>
        <v>0</v>
      </c>
      <c r="H99" s="553">
        <f t="shared" si="3"/>
        <v>0</v>
      </c>
    </row>
    <row r="100" spans="1:9" ht="16.5" customHeight="1" x14ac:dyDescent="0.3">
      <c r="A100" s="33">
        <f t="shared" si="2"/>
        <v>93</v>
      </c>
      <c r="B100" s="285" t="s">
        <v>1134</v>
      </c>
      <c r="C100" s="53">
        <v>0</v>
      </c>
      <c r="D100" s="53">
        <v>0</v>
      </c>
      <c r="E100" s="53">
        <v>0</v>
      </c>
      <c r="F100" s="53">
        <v>0</v>
      </c>
      <c r="G100" s="552">
        <f t="shared" si="3"/>
        <v>0</v>
      </c>
      <c r="H100" s="553">
        <f t="shared" si="3"/>
        <v>0</v>
      </c>
    </row>
    <row r="101" spans="1:9" x14ac:dyDescent="0.3">
      <c r="A101" s="33">
        <f>A100+1</f>
        <v>94</v>
      </c>
      <c r="B101" s="285" t="s">
        <v>1135</v>
      </c>
      <c r="C101" s="53">
        <v>1.52</v>
      </c>
      <c r="D101" s="53">
        <v>5779.37</v>
      </c>
      <c r="E101" s="53">
        <v>2.34</v>
      </c>
      <c r="F101" s="53">
        <v>7230.1</v>
      </c>
      <c r="G101" s="552">
        <f t="shared" si="3"/>
        <v>0.81999999999999984</v>
      </c>
      <c r="H101" s="553">
        <f t="shared" si="3"/>
        <v>1450.7300000000005</v>
      </c>
    </row>
    <row r="102" spans="1:9" ht="34.5" customHeight="1" thickBot="1" x14ac:dyDescent="0.35">
      <c r="A102" s="34">
        <f t="shared" si="2"/>
        <v>95</v>
      </c>
      <c r="B102" s="331" t="s">
        <v>881</v>
      </c>
      <c r="C102" s="63">
        <f>C6+C19+C27+C32+C40+C43+C44+C60+C66+C67+C68+C75+C76+C77+C78+C79+C90+C100+C101</f>
        <v>15566017.969999999</v>
      </c>
      <c r="D102" s="63">
        <f>D6+D19+D27+D32+D40+D43+D44+D60+D66+D67+D68+D75+D76+D77+D78+D79+D90+D100+D101</f>
        <v>137603.26999999999</v>
      </c>
      <c r="E102" s="63">
        <f t="shared" ref="E102:F102" si="8">E6+E19+E27+E32+E40+E43+E44+E60+E66+E67+E68+E75+E76+E77+E78+E79+E90+E100+E101</f>
        <v>15554322.639999999</v>
      </c>
      <c r="F102" s="63">
        <f t="shared" si="8"/>
        <v>184764.85999999996</v>
      </c>
      <c r="G102" s="63">
        <f>E102-C102</f>
        <v>-11695.330000000075</v>
      </c>
      <c r="H102" s="537">
        <f>F102-D102</f>
        <v>47161.589999999967</v>
      </c>
      <c r="I102" s="443" t="s">
        <v>1005</v>
      </c>
    </row>
    <row r="103" spans="1:9" x14ac:dyDescent="0.3">
      <c r="A103" s="4"/>
      <c r="D103" s="374">
        <f>C102+D102-C101-D101</f>
        <v>15697840.35</v>
      </c>
      <c r="E103" s="375"/>
      <c r="F103" s="374">
        <f>E102+F102-E101-F101</f>
        <v>15731855.059999999</v>
      </c>
      <c r="I103" s="373" t="s">
        <v>913</v>
      </c>
    </row>
    <row r="105" spans="1:9" ht="31.2" x14ac:dyDescent="0.3">
      <c r="A105" s="284" t="s">
        <v>816</v>
      </c>
      <c r="B105" s="450" t="s">
        <v>1136</v>
      </c>
    </row>
    <row r="107" spans="1:9" x14ac:dyDescent="0.3">
      <c r="A107" s="501" t="s">
        <v>1249</v>
      </c>
      <c r="B107" s="501"/>
      <c r="C107" s="501"/>
      <c r="D107" s="501"/>
      <c r="E107" s="501"/>
      <c r="F107" s="501"/>
      <c r="G107" s="501"/>
      <c r="H107" s="501"/>
    </row>
    <row r="108" spans="1:9" s="515" customFormat="1" x14ac:dyDescent="0.3">
      <c r="A108" s="501" t="s">
        <v>1274</v>
      </c>
      <c r="B108" s="128"/>
    </row>
    <row r="973" spans="6:6" x14ac:dyDescent="0.3">
      <c r="F973" s="1" t="s">
        <v>385</v>
      </c>
    </row>
    <row r="992" spans="4:4" x14ac:dyDescent="0.3">
      <c r="D992" s="1" t="s">
        <v>384</v>
      </c>
    </row>
  </sheetData>
  <mergeCells count="7">
    <mergeCell ref="A1:H1"/>
    <mergeCell ref="A2:H2"/>
    <mergeCell ref="A3:A4"/>
    <mergeCell ref="B3:B4"/>
    <mergeCell ref="C3:D3"/>
    <mergeCell ref="E3:F3"/>
    <mergeCell ref="G3:H3"/>
  </mergeCells>
  <printOptions gridLines="1"/>
  <pageMargins left="0.74803149606299213" right="0.63" top="0.64" bottom="0.39370078740157483" header="0.39370078740157483" footer="0.23622047244094491"/>
  <pageSetup paperSize="9" scale="70" fitToWidth="3" fitToHeight="3" orientation="landscape" r:id="rId1"/>
  <headerFooter alignWithMargins="0">
    <oddFooter xml:space="preserve">&amp;C &amp;P z &amp;N  </oddFooter>
  </headerFooter>
  <rowBreaks count="2" manualBreakCount="2">
    <brk id="39" max="7" man="1"/>
    <brk id="78"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tabColor indexed="42"/>
    <pageSetUpPr fitToPage="1"/>
  </sheetPr>
  <dimension ref="A1:N38"/>
  <sheetViews>
    <sheetView zoomScale="75" zoomScaleNormal="75" workbookViewId="0">
      <pane xSplit="2" ySplit="6" topLeftCell="C9" activePane="bottomRight" state="frozen"/>
      <selection pane="topRight" activeCell="C1" sqref="C1"/>
      <selection pane="bottomLeft" activeCell="A7" sqref="A7"/>
      <selection pane="bottomRight" activeCell="Q23" sqref="Q23"/>
    </sheetView>
  </sheetViews>
  <sheetFormatPr defaultColWidth="9.109375" defaultRowHeight="15.6" x14ac:dyDescent="0.25"/>
  <cols>
    <col min="1" max="1" width="5.5546875" style="24" customWidth="1"/>
    <col min="2" max="2" width="65.44140625" style="50" customWidth="1"/>
    <col min="3" max="3" width="14.6640625" style="19" customWidth="1"/>
    <col min="4" max="4" width="14" style="19" customWidth="1"/>
    <col min="5" max="5" width="15.88671875" style="19" customWidth="1"/>
    <col min="6" max="6" width="15.6640625" style="19" customWidth="1"/>
    <col min="7" max="7" width="19.109375" style="19" customWidth="1"/>
    <col min="8" max="8" width="18.6640625" style="19" customWidth="1"/>
    <col min="9" max="9" width="16.33203125" style="19" customWidth="1"/>
    <col min="10" max="10" width="17.6640625" style="19" bestFit="1" customWidth="1"/>
    <col min="11" max="11" width="13.33203125" style="19" customWidth="1"/>
    <col min="12" max="12" width="6.6640625" style="19" customWidth="1"/>
    <col min="13" max="13" width="7.44140625" style="19" customWidth="1"/>
    <col min="14" max="14" width="6.33203125" style="19" customWidth="1"/>
    <col min="15" max="16384" width="9.109375" style="19"/>
  </cols>
  <sheetData>
    <row r="1" spans="1:14" ht="35.1" customHeight="1" thickBot="1" x14ac:dyDescent="0.3">
      <c r="A1" s="707" t="s">
        <v>1063</v>
      </c>
      <c r="B1" s="708"/>
      <c r="C1" s="708"/>
      <c r="D1" s="708"/>
      <c r="E1" s="708"/>
      <c r="F1" s="708"/>
      <c r="G1" s="708"/>
      <c r="H1" s="708"/>
      <c r="I1" s="708"/>
      <c r="J1" s="708"/>
      <c r="K1" s="708"/>
    </row>
    <row r="2" spans="1:14" ht="35.4" customHeight="1" thickBot="1" x14ac:dyDescent="0.3">
      <c r="A2" s="694" t="s">
        <v>1198</v>
      </c>
      <c r="B2" s="695"/>
      <c r="C2" s="695"/>
      <c r="D2" s="695"/>
      <c r="E2" s="695"/>
      <c r="F2" s="695"/>
      <c r="G2" s="695"/>
      <c r="H2" s="695"/>
      <c r="I2" s="695"/>
      <c r="J2" s="695"/>
      <c r="K2" s="696"/>
      <c r="L2" s="115"/>
      <c r="M2" s="115"/>
      <c r="N2" s="115"/>
    </row>
    <row r="3" spans="1:14" ht="42.75" customHeight="1" x14ac:dyDescent="0.25">
      <c r="A3" s="724" t="s">
        <v>207</v>
      </c>
      <c r="B3" s="687" t="s">
        <v>235</v>
      </c>
      <c r="C3" s="713" t="s">
        <v>1064</v>
      </c>
      <c r="D3" s="713"/>
      <c r="E3" s="713"/>
      <c r="F3" s="713"/>
      <c r="G3" s="713" t="s">
        <v>746</v>
      </c>
      <c r="H3" s="714" t="s">
        <v>305</v>
      </c>
      <c r="I3" s="713" t="s">
        <v>748</v>
      </c>
      <c r="J3" s="709" t="s">
        <v>749</v>
      </c>
      <c r="K3" s="716" t="s">
        <v>853</v>
      </c>
      <c r="L3" s="698" t="s">
        <v>1181</v>
      </c>
      <c r="M3" s="701" t="s">
        <v>1183</v>
      </c>
      <c r="N3" s="704" t="s">
        <v>1182</v>
      </c>
    </row>
    <row r="4" spans="1:14" ht="34.5" customHeight="1" x14ac:dyDescent="0.25">
      <c r="A4" s="725"/>
      <c r="B4" s="723"/>
      <c r="C4" s="719" t="s">
        <v>233</v>
      </c>
      <c r="D4" s="14" t="s">
        <v>305</v>
      </c>
      <c r="E4" s="719" t="s">
        <v>234</v>
      </c>
      <c r="F4" s="719" t="s">
        <v>185</v>
      </c>
      <c r="G4" s="719"/>
      <c r="H4" s="715"/>
      <c r="I4" s="719"/>
      <c r="J4" s="710"/>
      <c r="K4" s="716"/>
      <c r="L4" s="699"/>
      <c r="M4" s="702"/>
      <c r="N4" s="705"/>
    </row>
    <row r="5" spans="1:14" s="76" customFormat="1" ht="63" thickBot="1" x14ac:dyDescent="0.3">
      <c r="A5" s="725"/>
      <c r="B5" s="723"/>
      <c r="C5" s="719"/>
      <c r="D5" s="14" t="s">
        <v>697</v>
      </c>
      <c r="E5" s="719"/>
      <c r="F5" s="719"/>
      <c r="G5" s="719"/>
      <c r="H5" s="14" t="s">
        <v>747</v>
      </c>
      <c r="I5" s="719"/>
      <c r="J5" s="710"/>
      <c r="K5" s="717"/>
      <c r="L5" s="700"/>
      <c r="M5" s="703"/>
      <c r="N5" s="706"/>
    </row>
    <row r="6" spans="1:14" s="77" customFormat="1" ht="18" customHeight="1" thickBot="1" x14ac:dyDescent="0.3">
      <c r="A6" s="136"/>
      <c r="B6" s="65"/>
      <c r="C6" s="16" t="s">
        <v>288</v>
      </c>
      <c r="D6" s="16" t="s">
        <v>289</v>
      </c>
      <c r="E6" s="16" t="s">
        <v>290</v>
      </c>
      <c r="F6" s="16" t="s">
        <v>186</v>
      </c>
      <c r="G6" s="16" t="s">
        <v>291</v>
      </c>
      <c r="H6" s="16" t="s">
        <v>292</v>
      </c>
      <c r="I6" s="16" t="s">
        <v>293</v>
      </c>
      <c r="J6" s="302" t="s">
        <v>187</v>
      </c>
      <c r="K6" s="369" t="s">
        <v>854</v>
      </c>
    </row>
    <row r="7" spans="1:14" s="22" customFormat="1" x14ac:dyDescent="0.25">
      <c r="A7" s="31">
        <v>1</v>
      </c>
      <c r="B7" s="46" t="s">
        <v>284</v>
      </c>
      <c r="C7" s="505">
        <f>SUM(C8:C12)</f>
        <v>279.29999999999995</v>
      </c>
      <c r="D7" s="505">
        <f>SUM(D8:D12)</f>
        <v>276.09999999999997</v>
      </c>
      <c r="E7" s="505">
        <f>SUM(E8:E12)</f>
        <v>9.9</v>
      </c>
      <c r="F7" s="505">
        <f t="shared" ref="F7:F13" si="0">C7+E7</f>
        <v>289.19999999999993</v>
      </c>
      <c r="G7" s="62">
        <f>SUM(G8:G12)</f>
        <v>4763284</v>
      </c>
      <c r="H7" s="62">
        <f>SUM(H8:H12)</f>
        <v>4625646</v>
      </c>
      <c r="I7" s="62">
        <f>SUM(I8:I12)</f>
        <v>324254</v>
      </c>
      <c r="J7" s="137">
        <f t="shared" ref="J7:J13" si="1">G7+I7</f>
        <v>5087538</v>
      </c>
      <c r="K7" s="367">
        <f>IF(F7=0,0,J7/F7/12)</f>
        <v>1465.9802904564319</v>
      </c>
      <c r="L7" s="479">
        <v>1068</v>
      </c>
      <c r="M7" s="480">
        <v>1269</v>
      </c>
      <c r="N7" s="481">
        <v>1628</v>
      </c>
    </row>
    <row r="8" spans="1:14" ht="31.2" x14ac:dyDescent="0.25">
      <c r="A8" s="31">
        <v>2</v>
      </c>
      <c r="B8" s="27" t="s">
        <v>855</v>
      </c>
      <c r="C8" s="507">
        <v>45.8</v>
      </c>
      <c r="D8" s="507">
        <v>45.6</v>
      </c>
      <c r="E8" s="507">
        <v>1.3</v>
      </c>
      <c r="F8" s="505">
        <f t="shared" si="0"/>
        <v>47.099999999999994</v>
      </c>
      <c r="G8" s="509">
        <v>1043887</v>
      </c>
      <c r="H8" s="509">
        <v>1010919</v>
      </c>
      <c r="I8" s="509">
        <v>51579</v>
      </c>
      <c r="J8" s="137">
        <f t="shared" si="1"/>
        <v>1095466</v>
      </c>
      <c r="K8" s="367">
        <f t="shared" ref="K8:K30" si="2">IF(F8=0,0,J8/F8/12)</f>
        <v>1938.1917905166317</v>
      </c>
      <c r="L8" s="482">
        <v>1499</v>
      </c>
      <c r="M8" s="478">
        <v>1669</v>
      </c>
      <c r="N8" s="483">
        <v>2199</v>
      </c>
    </row>
    <row r="9" spans="1:14" x14ac:dyDescent="0.25">
      <c r="A9" s="31">
        <v>3</v>
      </c>
      <c r="B9" s="27" t="s">
        <v>236</v>
      </c>
      <c r="C9" s="507">
        <v>82.9</v>
      </c>
      <c r="D9" s="507">
        <v>82.6</v>
      </c>
      <c r="E9" s="507">
        <v>3.1</v>
      </c>
      <c r="F9" s="505">
        <f t="shared" si="0"/>
        <v>86</v>
      </c>
      <c r="G9" s="509">
        <v>1612366</v>
      </c>
      <c r="H9" s="509">
        <v>1570543</v>
      </c>
      <c r="I9" s="509">
        <v>114453</v>
      </c>
      <c r="J9" s="137">
        <f t="shared" si="1"/>
        <v>1726819</v>
      </c>
      <c r="K9" s="367">
        <f t="shared" si="2"/>
        <v>1673.2742248062016</v>
      </c>
      <c r="L9" s="482">
        <v>1316</v>
      </c>
      <c r="M9" s="478">
        <v>1547</v>
      </c>
      <c r="N9" s="483">
        <v>1808</v>
      </c>
    </row>
    <row r="10" spans="1:14" x14ac:dyDescent="0.25">
      <c r="A10" s="31">
        <v>4</v>
      </c>
      <c r="B10" s="27" t="s">
        <v>237</v>
      </c>
      <c r="C10" s="507">
        <v>149.19999999999999</v>
      </c>
      <c r="D10" s="507">
        <v>146.5</v>
      </c>
      <c r="E10" s="507">
        <v>5.4</v>
      </c>
      <c r="F10" s="505">
        <f t="shared" si="0"/>
        <v>154.6</v>
      </c>
      <c r="G10" s="509">
        <v>2080018</v>
      </c>
      <c r="H10" s="509">
        <v>2017171</v>
      </c>
      <c r="I10" s="509">
        <v>157224</v>
      </c>
      <c r="J10" s="137">
        <f t="shared" si="1"/>
        <v>2237242</v>
      </c>
      <c r="K10" s="367">
        <f t="shared" si="2"/>
        <v>1205.9303579128934</v>
      </c>
      <c r="L10" s="482">
        <v>982</v>
      </c>
      <c r="M10" s="478">
        <v>1099</v>
      </c>
      <c r="N10" s="483">
        <v>1257</v>
      </c>
    </row>
    <row r="11" spans="1:14" x14ac:dyDescent="0.25">
      <c r="A11" s="31">
        <v>5</v>
      </c>
      <c r="B11" s="27" t="s">
        <v>238</v>
      </c>
      <c r="C11" s="507">
        <v>1.2</v>
      </c>
      <c r="D11" s="507">
        <v>1.2</v>
      </c>
      <c r="E11" s="507">
        <v>0</v>
      </c>
      <c r="F11" s="505">
        <f t="shared" si="0"/>
        <v>1.2</v>
      </c>
      <c r="G11" s="509">
        <v>24355</v>
      </c>
      <c r="H11" s="509">
        <v>24355</v>
      </c>
      <c r="I11" s="509">
        <v>0</v>
      </c>
      <c r="J11" s="137">
        <f t="shared" si="1"/>
        <v>24355</v>
      </c>
      <c r="K11" s="367">
        <f t="shared" si="2"/>
        <v>1691.3194444444446</v>
      </c>
      <c r="L11" s="482">
        <v>1069</v>
      </c>
      <c r="M11" s="478">
        <v>3695</v>
      </c>
      <c r="N11" s="483">
        <v>3723</v>
      </c>
    </row>
    <row r="12" spans="1:14" x14ac:dyDescent="0.25">
      <c r="A12" s="31">
        <v>6</v>
      </c>
      <c r="B12" s="27" t="s">
        <v>239</v>
      </c>
      <c r="C12" s="507">
        <v>0.2</v>
      </c>
      <c r="D12" s="507">
        <v>0.2</v>
      </c>
      <c r="E12" s="507">
        <v>0.1</v>
      </c>
      <c r="F12" s="505">
        <f t="shared" si="0"/>
        <v>0.30000000000000004</v>
      </c>
      <c r="G12" s="509">
        <v>2658</v>
      </c>
      <c r="H12" s="509">
        <v>2658</v>
      </c>
      <c r="I12" s="509">
        <v>998</v>
      </c>
      <c r="J12" s="137">
        <f t="shared" si="1"/>
        <v>3656</v>
      </c>
      <c r="K12" s="367">
        <f t="shared" si="2"/>
        <v>1015.5555555555553</v>
      </c>
      <c r="L12" s="482">
        <v>1019</v>
      </c>
      <c r="M12" s="478">
        <v>1019</v>
      </c>
      <c r="N12" s="483">
        <v>1019</v>
      </c>
    </row>
    <row r="13" spans="1:14" x14ac:dyDescent="0.25">
      <c r="A13" s="31">
        <v>7</v>
      </c>
      <c r="B13" s="46" t="s">
        <v>65</v>
      </c>
      <c r="C13" s="507">
        <v>33</v>
      </c>
      <c r="D13" s="507">
        <v>33</v>
      </c>
      <c r="E13" s="507">
        <v>0.2</v>
      </c>
      <c r="F13" s="505">
        <f t="shared" si="0"/>
        <v>33.200000000000003</v>
      </c>
      <c r="G13" s="509">
        <v>371937</v>
      </c>
      <c r="H13" s="509">
        <v>371139</v>
      </c>
      <c r="I13" s="509">
        <v>13478</v>
      </c>
      <c r="J13" s="137">
        <f t="shared" si="1"/>
        <v>385415</v>
      </c>
      <c r="K13" s="367">
        <f t="shared" si="2"/>
        <v>967.40712851405613</v>
      </c>
      <c r="L13" s="482">
        <v>733</v>
      </c>
      <c r="M13" s="478">
        <v>867</v>
      </c>
      <c r="N13" s="483">
        <v>1221</v>
      </c>
    </row>
    <row r="14" spans="1:14" x14ac:dyDescent="0.25">
      <c r="A14" s="31"/>
      <c r="B14" s="27" t="s">
        <v>305</v>
      </c>
      <c r="C14" s="508"/>
      <c r="D14" s="508"/>
      <c r="E14" s="508"/>
      <c r="F14" s="511"/>
      <c r="G14" s="510"/>
      <c r="H14" s="510"/>
      <c r="I14" s="510"/>
      <c r="J14" s="304"/>
      <c r="K14" s="367"/>
      <c r="L14" s="482"/>
      <c r="M14" s="478"/>
      <c r="N14" s="483"/>
    </row>
    <row r="15" spans="1:14" x14ac:dyDescent="0.25">
      <c r="A15" s="31">
        <v>8</v>
      </c>
      <c r="B15" s="27" t="s">
        <v>69</v>
      </c>
      <c r="C15" s="507">
        <v>12.9</v>
      </c>
      <c r="D15" s="507">
        <v>12.9</v>
      </c>
      <c r="E15" s="507">
        <v>0.1</v>
      </c>
      <c r="F15" s="505">
        <f t="shared" ref="F15:F20" si="3">C15+E15</f>
        <v>13</v>
      </c>
      <c r="G15" s="509">
        <v>175692</v>
      </c>
      <c r="H15" s="509">
        <v>175692</v>
      </c>
      <c r="I15" s="509">
        <v>10852</v>
      </c>
      <c r="J15" s="137">
        <f t="shared" ref="J15:J22" si="4">G15+I15</f>
        <v>186544</v>
      </c>
      <c r="K15" s="367">
        <f t="shared" si="2"/>
        <v>1195.7948717948718</v>
      </c>
      <c r="L15" s="482">
        <v>867</v>
      </c>
      <c r="M15" s="478">
        <v>1221</v>
      </c>
      <c r="N15" s="483">
        <v>1353</v>
      </c>
    </row>
    <row r="16" spans="1:14" x14ac:dyDescent="0.25">
      <c r="A16" s="31">
        <v>9</v>
      </c>
      <c r="B16" s="46" t="s">
        <v>285</v>
      </c>
      <c r="C16" s="505">
        <f>SUM(C17:C19)</f>
        <v>99.5</v>
      </c>
      <c r="D16" s="505">
        <f>SUM(D17:D19)</f>
        <v>99.5</v>
      </c>
      <c r="E16" s="505">
        <f>SUM(E17:E19)</f>
        <v>2.1</v>
      </c>
      <c r="F16" s="505">
        <f t="shared" si="3"/>
        <v>101.6</v>
      </c>
      <c r="G16" s="62">
        <f>SUM(G17:G19)</f>
        <v>1318642</v>
      </c>
      <c r="H16" s="62">
        <f>SUM(H17:H19)</f>
        <v>1313943</v>
      </c>
      <c r="I16" s="62">
        <f>SUM(I17:I19)</f>
        <v>75591</v>
      </c>
      <c r="J16" s="137">
        <f t="shared" si="4"/>
        <v>1394233</v>
      </c>
      <c r="K16" s="367">
        <f t="shared" si="2"/>
        <v>1143.5638123359581</v>
      </c>
      <c r="L16" s="482">
        <v>823</v>
      </c>
      <c r="M16" s="478">
        <v>956</v>
      </c>
      <c r="N16" s="483">
        <v>1204</v>
      </c>
    </row>
    <row r="17" spans="1:14" x14ac:dyDescent="0.25">
      <c r="A17" s="31">
        <v>10</v>
      </c>
      <c r="B17" s="27" t="s">
        <v>240</v>
      </c>
      <c r="C17" s="507">
        <v>41.5</v>
      </c>
      <c r="D17" s="507">
        <v>41.5</v>
      </c>
      <c r="E17" s="507">
        <v>0</v>
      </c>
      <c r="F17" s="505">
        <f t="shared" si="3"/>
        <v>41.5</v>
      </c>
      <c r="G17" s="509">
        <v>638880</v>
      </c>
      <c r="H17" s="509">
        <v>638880</v>
      </c>
      <c r="I17" s="509">
        <v>7760</v>
      </c>
      <c r="J17" s="137">
        <f t="shared" si="4"/>
        <v>646640</v>
      </c>
      <c r="K17" s="367">
        <f t="shared" si="2"/>
        <v>1298.4738955823293</v>
      </c>
      <c r="L17" s="482">
        <v>841</v>
      </c>
      <c r="M17" s="478">
        <v>985</v>
      </c>
      <c r="N17" s="483">
        <v>1413</v>
      </c>
    </row>
    <row r="18" spans="1:14" x14ac:dyDescent="0.25">
      <c r="A18" s="31">
        <v>11</v>
      </c>
      <c r="B18" s="27" t="s">
        <v>188</v>
      </c>
      <c r="C18" s="507">
        <v>58</v>
      </c>
      <c r="D18" s="507">
        <v>58</v>
      </c>
      <c r="E18" s="507">
        <v>2.1</v>
      </c>
      <c r="F18" s="505">
        <f t="shared" si="3"/>
        <v>60.1</v>
      </c>
      <c r="G18" s="509">
        <v>679762</v>
      </c>
      <c r="H18" s="509">
        <v>675063</v>
      </c>
      <c r="I18" s="509">
        <v>67831</v>
      </c>
      <c r="J18" s="137">
        <f t="shared" si="4"/>
        <v>747593</v>
      </c>
      <c r="K18" s="367">
        <f t="shared" si="2"/>
        <v>1036.5959511924571</v>
      </c>
      <c r="L18" s="482">
        <v>795</v>
      </c>
      <c r="M18" s="478">
        <v>930</v>
      </c>
      <c r="N18" s="483">
        <v>1087</v>
      </c>
    </row>
    <row r="19" spans="1:14" x14ac:dyDescent="0.25">
      <c r="A19" s="31">
        <v>12</v>
      </c>
      <c r="B19" s="27" t="s">
        <v>166</v>
      </c>
      <c r="C19" s="507">
        <v>0</v>
      </c>
      <c r="D19" s="507">
        <v>0</v>
      </c>
      <c r="E19" s="507">
        <v>0</v>
      </c>
      <c r="F19" s="505">
        <f t="shared" si="3"/>
        <v>0</v>
      </c>
      <c r="G19" s="509">
        <v>0</v>
      </c>
      <c r="H19" s="509">
        <v>0</v>
      </c>
      <c r="I19" s="509">
        <v>0</v>
      </c>
      <c r="J19" s="137">
        <f t="shared" si="4"/>
        <v>0</v>
      </c>
      <c r="K19" s="367">
        <f t="shared" si="2"/>
        <v>0</v>
      </c>
      <c r="L19" s="482">
        <v>0</v>
      </c>
      <c r="M19" s="478">
        <v>0</v>
      </c>
      <c r="N19" s="483">
        <v>0</v>
      </c>
    </row>
    <row r="20" spans="1:14" x14ac:dyDescent="0.25">
      <c r="A20" s="31">
        <v>13</v>
      </c>
      <c r="B20" s="46" t="s">
        <v>282</v>
      </c>
      <c r="C20" s="507">
        <v>10</v>
      </c>
      <c r="D20" s="507">
        <v>9.6999999999999993</v>
      </c>
      <c r="E20" s="507">
        <v>1.1000000000000001</v>
      </c>
      <c r="F20" s="505">
        <f t="shared" si="3"/>
        <v>11.1</v>
      </c>
      <c r="G20" s="509">
        <v>133653</v>
      </c>
      <c r="H20" s="509">
        <v>127738</v>
      </c>
      <c r="I20" s="509">
        <v>19855</v>
      </c>
      <c r="J20" s="137">
        <f t="shared" si="4"/>
        <v>153508</v>
      </c>
      <c r="K20" s="367">
        <f t="shared" si="2"/>
        <v>1152.4624624624626</v>
      </c>
      <c r="L20" s="482">
        <v>956</v>
      </c>
      <c r="M20" s="478">
        <v>1086</v>
      </c>
      <c r="N20" s="483">
        <v>1222</v>
      </c>
    </row>
    <row r="21" spans="1:14" ht="31.2" x14ac:dyDescent="0.25">
      <c r="A21" s="31">
        <v>14</v>
      </c>
      <c r="B21" s="46" t="s">
        <v>66</v>
      </c>
      <c r="C21" s="507">
        <v>48.3</v>
      </c>
      <c r="D21" s="507">
        <v>48.3</v>
      </c>
      <c r="E21" s="507">
        <v>0</v>
      </c>
      <c r="F21" s="505">
        <f>C21+E21</f>
        <v>48.3</v>
      </c>
      <c r="G21" s="509">
        <v>335920</v>
      </c>
      <c r="H21" s="509">
        <v>335920</v>
      </c>
      <c r="I21" s="509">
        <v>3830</v>
      </c>
      <c r="J21" s="137">
        <f t="shared" si="4"/>
        <v>339750</v>
      </c>
      <c r="K21" s="367">
        <f>IF(F21=0,0,J21/F21/12)</f>
        <v>586.18012422360255</v>
      </c>
      <c r="L21" s="482">
        <v>484</v>
      </c>
      <c r="M21" s="478">
        <v>508</v>
      </c>
      <c r="N21" s="483">
        <v>579</v>
      </c>
    </row>
    <row r="22" spans="1:14" ht="46.8" x14ac:dyDescent="0.25">
      <c r="A22" s="31">
        <v>15</v>
      </c>
      <c r="B22" s="46" t="s">
        <v>326</v>
      </c>
      <c r="C22" s="505">
        <f>SUM(C23:C26)</f>
        <v>0.2</v>
      </c>
      <c r="D22" s="505">
        <f>SUM(D23:D26)</f>
        <v>0.2</v>
      </c>
      <c r="E22" s="505">
        <f>SUM(E23:E26)</f>
        <v>0</v>
      </c>
      <c r="F22" s="505">
        <f>C22+E22</f>
        <v>0.2</v>
      </c>
      <c r="G22" s="62">
        <f>SUM(G23:G26)</f>
        <v>1870</v>
      </c>
      <c r="H22" s="62">
        <f>SUM(H23:H26)</f>
        <v>1870</v>
      </c>
      <c r="I22" s="62">
        <f>SUM(I23:I26)</f>
        <v>0</v>
      </c>
      <c r="J22" s="137">
        <f t="shared" si="4"/>
        <v>1870</v>
      </c>
      <c r="K22" s="367">
        <f>IF(F22=0,0,J22/F22/12)</f>
        <v>779.16666666666663</v>
      </c>
      <c r="L22" s="31" t="s">
        <v>319</v>
      </c>
      <c r="M22" s="31" t="s">
        <v>319</v>
      </c>
      <c r="N22" s="31" t="s">
        <v>319</v>
      </c>
    </row>
    <row r="23" spans="1:14" x14ac:dyDescent="0.25">
      <c r="A23" s="31" t="s">
        <v>283</v>
      </c>
      <c r="B23" s="47" t="s">
        <v>1217</v>
      </c>
      <c r="C23" s="507">
        <v>0.2</v>
      </c>
      <c r="D23" s="507">
        <v>0.2</v>
      </c>
      <c r="E23" s="507">
        <v>0</v>
      </c>
      <c r="F23" s="505">
        <f t="shared" ref="F23:F29" si="5">C23+E23</f>
        <v>0.2</v>
      </c>
      <c r="G23" s="509">
        <v>1870</v>
      </c>
      <c r="H23" s="509">
        <v>1870</v>
      </c>
      <c r="I23" s="509">
        <v>0</v>
      </c>
      <c r="J23" s="137">
        <f>G23+I23</f>
        <v>1870</v>
      </c>
      <c r="K23" s="367">
        <f t="shared" si="2"/>
        <v>779.16666666666663</v>
      </c>
      <c r="L23" s="31" t="s">
        <v>319</v>
      </c>
      <c r="M23" s="31" t="s">
        <v>319</v>
      </c>
      <c r="N23" s="31" t="s">
        <v>319</v>
      </c>
    </row>
    <row r="24" spans="1:14" x14ac:dyDescent="0.25">
      <c r="A24" s="31" t="s">
        <v>395</v>
      </c>
      <c r="B24" s="47" t="s">
        <v>1218</v>
      </c>
      <c r="C24" s="507">
        <v>0</v>
      </c>
      <c r="D24" s="507">
        <v>0</v>
      </c>
      <c r="E24" s="507">
        <v>0</v>
      </c>
      <c r="F24" s="505">
        <f t="shared" si="5"/>
        <v>0</v>
      </c>
      <c r="G24" s="509">
        <v>0</v>
      </c>
      <c r="H24" s="509">
        <v>0</v>
      </c>
      <c r="I24" s="509">
        <v>0</v>
      </c>
      <c r="J24" s="137">
        <f>G24+I24</f>
        <v>0</v>
      </c>
      <c r="K24" s="367">
        <f t="shared" si="2"/>
        <v>0</v>
      </c>
      <c r="L24" s="31" t="s">
        <v>319</v>
      </c>
      <c r="M24" s="31" t="s">
        <v>319</v>
      </c>
      <c r="N24" s="31" t="s">
        <v>319</v>
      </c>
    </row>
    <row r="25" spans="1:14" x14ac:dyDescent="0.25">
      <c r="A25" s="31" t="s">
        <v>396</v>
      </c>
      <c r="B25" s="47" t="s">
        <v>1218</v>
      </c>
      <c r="C25" s="507">
        <v>0</v>
      </c>
      <c r="D25" s="507">
        <v>0</v>
      </c>
      <c r="E25" s="507">
        <v>0</v>
      </c>
      <c r="F25" s="505">
        <f t="shared" si="5"/>
        <v>0</v>
      </c>
      <c r="G25" s="509">
        <v>0</v>
      </c>
      <c r="H25" s="509">
        <v>0</v>
      </c>
      <c r="I25" s="509">
        <v>0</v>
      </c>
      <c r="J25" s="137">
        <f>G25+I25</f>
        <v>0</v>
      </c>
      <c r="K25" s="367">
        <f t="shared" si="2"/>
        <v>0</v>
      </c>
      <c r="L25" s="31" t="s">
        <v>319</v>
      </c>
      <c r="M25" s="31" t="s">
        <v>319</v>
      </c>
      <c r="N25" s="31" t="s">
        <v>319</v>
      </c>
    </row>
    <row r="26" spans="1:14" ht="16.5" customHeight="1" x14ac:dyDescent="0.25">
      <c r="A26" s="31" t="s">
        <v>397</v>
      </c>
      <c r="B26" s="47" t="s">
        <v>1218</v>
      </c>
      <c r="C26" s="507">
        <v>0</v>
      </c>
      <c r="D26" s="507">
        <v>0</v>
      </c>
      <c r="E26" s="507">
        <v>0</v>
      </c>
      <c r="F26" s="505">
        <f t="shared" si="5"/>
        <v>0</v>
      </c>
      <c r="G26" s="509">
        <v>0</v>
      </c>
      <c r="H26" s="509">
        <v>0</v>
      </c>
      <c r="I26" s="509">
        <v>0</v>
      </c>
      <c r="J26" s="137">
        <f>G26+I26</f>
        <v>0</v>
      </c>
      <c r="K26" s="367">
        <f t="shared" si="2"/>
        <v>0</v>
      </c>
      <c r="L26" s="31" t="s">
        <v>319</v>
      </c>
      <c r="M26" s="31" t="s">
        <v>319</v>
      </c>
      <c r="N26" s="31" t="s">
        <v>319</v>
      </c>
    </row>
    <row r="27" spans="1:14" x14ac:dyDescent="0.25">
      <c r="A27" s="31"/>
      <c r="B27" s="27"/>
      <c r="C27" s="508"/>
      <c r="D27" s="508"/>
      <c r="E27" s="508"/>
      <c r="F27" s="511">
        <f t="shared" si="5"/>
        <v>0</v>
      </c>
      <c r="G27" s="510"/>
      <c r="H27" s="510"/>
      <c r="I27" s="510"/>
      <c r="J27" s="304"/>
      <c r="K27" s="367"/>
      <c r="L27" s="482"/>
      <c r="M27" s="478"/>
      <c r="N27" s="483"/>
    </row>
    <row r="28" spans="1:14" x14ac:dyDescent="0.25">
      <c r="A28" s="31">
        <v>16</v>
      </c>
      <c r="B28" s="46" t="s">
        <v>67</v>
      </c>
      <c r="C28" s="507">
        <v>7.5</v>
      </c>
      <c r="D28" s="507">
        <v>7.5</v>
      </c>
      <c r="E28" s="507">
        <v>5.0999999999999996</v>
      </c>
      <c r="F28" s="505">
        <f t="shared" si="5"/>
        <v>12.6</v>
      </c>
      <c r="G28" s="509">
        <v>61322</v>
      </c>
      <c r="H28" s="509">
        <v>61322</v>
      </c>
      <c r="I28" s="509">
        <v>51831</v>
      </c>
      <c r="J28" s="137">
        <f>G28+I28</f>
        <v>113153</v>
      </c>
      <c r="K28" s="367">
        <f t="shared" si="2"/>
        <v>748.36640211640213</v>
      </c>
      <c r="L28" s="482">
        <v>513</v>
      </c>
      <c r="M28" s="478">
        <v>725</v>
      </c>
      <c r="N28" s="483">
        <v>769</v>
      </c>
    </row>
    <row r="29" spans="1:14" x14ac:dyDescent="0.25">
      <c r="A29" s="31">
        <v>17</v>
      </c>
      <c r="B29" s="46" t="s">
        <v>68</v>
      </c>
      <c r="C29" s="507">
        <v>0.8</v>
      </c>
      <c r="D29" s="507">
        <v>0.8</v>
      </c>
      <c r="E29" s="507">
        <v>10.6</v>
      </c>
      <c r="F29" s="505">
        <f t="shared" si="5"/>
        <v>11.4</v>
      </c>
      <c r="G29" s="509">
        <v>11040</v>
      </c>
      <c r="H29" s="509">
        <v>11040</v>
      </c>
      <c r="I29" s="509">
        <v>86636</v>
      </c>
      <c r="J29" s="137">
        <f>G29+I29</f>
        <v>97676</v>
      </c>
      <c r="K29" s="367">
        <f t="shared" si="2"/>
        <v>714.00584795321629</v>
      </c>
      <c r="L29" s="482">
        <v>609</v>
      </c>
      <c r="M29" s="478">
        <v>628</v>
      </c>
      <c r="N29" s="483">
        <v>711</v>
      </c>
    </row>
    <row r="30" spans="1:14" ht="16.2" thickBot="1" x14ac:dyDescent="0.3">
      <c r="A30" s="32">
        <v>18</v>
      </c>
      <c r="B30" s="48" t="s">
        <v>327</v>
      </c>
      <c r="C30" s="506">
        <f t="shared" ref="C30:J30" si="6">C7+C13+C16+C20+C21+C28+C29</f>
        <v>478.4</v>
      </c>
      <c r="D30" s="506">
        <f t="shared" si="6"/>
        <v>474.9</v>
      </c>
      <c r="E30" s="506">
        <f t="shared" si="6"/>
        <v>29</v>
      </c>
      <c r="F30" s="506">
        <f>F7+F13+F16+F20+F21+F28+F29</f>
        <v>507.39999999999992</v>
      </c>
      <c r="G30" s="63">
        <f t="shared" si="6"/>
        <v>6995798</v>
      </c>
      <c r="H30" s="63">
        <f t="shared" si="6"/>
        <v>6846748</v>
      </c>
      <c r="I30" s="63">
        <f t="shared" si="6"/>
        <v>575475</v>
      </c>
      <c r="J30" s="138">
        <f t="shared" si="6"/>
        <v>7571273</v>
      </c>
      <c r="K30" s="368">
        <f t="shared" si="2"/>
        <v>1243.4753974510579</v>
      </c>
      <c r="L30" s="484">
        <v>923</v>
      </c>
      <c r="M30" s="485">
        <v>1146</v>
      </c>
      <c r="N30" s="486">
        <v>1499</v>
      </c>
    </row>
    <row r="31" spans="1:14" ht="16.2" thickBot="1" x14ac:dyDescent="0.3">
      <c r="A31" s="18"/>
      <c r="B31" s="18"/>
      <c r="C31" s="21"/>
      <c r="D31" s="18"/>
      <c r="E31" s="18"/>
      <c r="F31" s="21"/>
      <c r="G31" s="21"/>
      <c r="H31" s="21"/>
      <c r="I31" s="21"/>
      <c r="J31" s="21"/>
    </row>
    <row r="32" spans="1:14" ht="16.2" thickBot="1" x14ac:dyDescent="0.35">
      <c r="A32" s="711" t="s">
        <v>10</v>
      </c>
      <c r="B32" s="712"/>
      <c r="C32" s="712"/>
      <c r="D32" s="712"/>
      <c r="E32" s="712"/>
      <c r="F32" s="712"/>
      <c r="G32" s="712"/>
      <c r="H32" s="712"/>
      <c r="I32" s="712"/>
      <c r="J32" s="712"/>
      <c r="K32" s="489"/>
      <c r="L32" s="490" t="s">
        <v>1184</v>
      </c>
      <c r="M32" s="487"/>
      <c r="N32" s="488"/>
    </row>
    <row r="33" spans="1:10" x14ac:dyDescent="0.3">
      <c r="A33" s="720" t="s">
        <v>856</v>
      </c>
      <c r="B33" s="721"/>
      <c r="C33" s="721"/>
      <c r="D33" s="721"/>
      <c r="E33" s="721"/>
      <c r="F33" s="721"/>
      <c r="G33" s="721"/>
      <c r="H33" s="721"/>
      <c r="I33" s="721"/>
      <c r="J33" s="722"/>
    </row>
    <row r="34" spans="1:10" ht="50.25" customHeight="1" x14ac:dyDescent="0.25">
      <c r="B34" s="718" t="s">
        <v>751</v>
      </c>
      <c r="C34" s="718"/>
      <c r="D34" s="718"/>
      <c r="E34" s="718"/>
      <c r="F34" s="718"/>
      <c r="G34" s="718"/>
      <c r="H34" s="718"/>
      <c r="I34" s="718"/>
      <c r="J34" s="718"/>
    </row>
    <row r="35" spans="1:10" x14ac:dyDescent="0.25">
      <c r="B35" s="203" t="s">
        <v>727</v>
      </c>
    </row>
    <row r="36" spans="1:10" x14ac:dyDescent="0.25">
      <c r="B36" s="203" t="s">
        <v>728</v>
      </c>
    </row>
    <row r="37" spans="1:10" x14ac:dyDescent="0.25">
      <c r="B37" s="203" t="s">
        <v>729</v>
      </c>
    </row>
    <row r="38" spans="1:10" x14ac:dyDescent="0.25">
      <c r="A38" s="501" t="s">
        <v>1248</v>
      </c>
      <c r="B38" s="518"/>
      <c r="C38" s="516"/>
      <c r="D38" s="516"/>
      <c r="E38" s="516"/>
      <c r="F38" s="516"/>
      <c r="G38" s="516"/>
      <c r="H38" s="516"/>
      <c r="J38" s="520"/>
    </row>
  </sheetData>
  <mergeCells count="19">
    <mergeCell ref="A32:J32"/>
    <mergeCell ref="C3:F3"/>
    <mergeCell ref="H3:H4"/>
    <mergeCell ref="K3:K5"/>
    <mergeCell ref="B34:J34"/>
    <mergeCell ref="G3:G5"/>
    <mergeCell ref="I3:I5"/>
    <mergeCell ref="C4:C5"/>
    <mergeCell ref="A33:J33"/>
    <mergeCell ref="E4:E5"/>
    <mergeCell ref="F4:F5"/>
    <mergeCell ref="B3:B5"/>
    <mergeCell ref="A3:A5"/>
    <mergeCell ref="L3:L5"/>
    <mergeCell ref="M3:M5"/>
    <mergeCell ref="N3:N5"/>
    <mergeCell ref="A1:K1"/>
    <mergeCell ref="A2:K2"/>
    <mergeCell ref="J3:J5"/>
  </mergeCells>
  <phoneticPr fontId="0" type="noConversion"/>
  <printOptions gridLines="1"/>
  <pageMargins left="0.47244094488188981" right="0.31496062992125984" top="0.74803149606299213" bottom="0.39370078740157483" header="0.51181102362204722" footer="0.27559055118110237"/>
  <pageSetup paperSize="9" scale="5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zoomScale="75" zoomScaleNormal="75" workbookViewId="0">
      <pane xSplit="2" ySplit="6" topLeftCell="C17" activePane="bottomRight" state="frozen"/>
      <selection pane="topRight" activeCell="C1" sqref="C1"/>
      <selection pane="bottomLeft" activeCell="A7" sqref="A7"/>
      <selection pane="bottomRight" activeCell="O31" sqref="O31"/>
    </sheetView>
  </sheetViews>
  <sheetFormatPr defaultColWidth="9.109375" defaultRowHeight="15.6" x14ac:dyDescent="0.25"/>
  <cols>
    <col min="1" max="1" width="5.5546875" style="24" customWidth="1"/>
    <col min="2" max="2" width="65.44140625" style="50" customWidth="1"/>
    <col min="3" max="3" width="14.6640625" style="19" customWidth="1"/>
    <col min="4" max="4" width="14" style="19" customWidth="1"/>
    <col min="5" max="5" width="15.88671875" style="19" customWidth="1"/>
    <col min="6" max="6" width="15.6640625" style="19" customWidth="1"/>
    <col min="7" max="7" width="19.109375" style="19" customWidth="1"/>
    <col min="8" max="8" width="18.6640625" style="19" customWidth="1"/>
    <col min="9" max="9" width="16.33203125" style="19" customWidth="1"/>
    <col min="10" max="10" width="17.6640625" style="19" bestFit="1" customWidth="1"/>
    <col min="11" max="11" width="13.33203125" style="19" customWidth="1"/>
    <col min="12" max="12" width="13.109375" style="19" customWidth="1"/>
    <col min="13" max="13" width="6.44140625" style="19" customWidth="1"/>
    <col min="14" max="14" width="7.44140625" style="19" customWidth="1"/>
    <col min="15" max="15" width="6.33203125" style="19" customWidth="1"/>
    <col min="16" max="16384" width="9.109375" style="19"/>
  </cols>
  <sheetData>
    <row r="1" spans="1:15" ht="35.1" customHeight="1" thickBot="1" x14ac:dyDescent="0.3">
      <c r="A1" s="726" t="s">
        <v>1132</v>
      </c>
      <c r="B1" s="727"/>
      <c r="C1" s="727"/>
      <c r="D1" s="727"/>
      <c r="E1" s="727"/>
      <c r="F1" s="727"/>
      <c r="G1" s="727"/>
      <c r="H1" s="727"/>
      <c r="I1" s="727"/>
      <c r="J1" s="727"/>
      <c r="K1" s="727"/>
    </row>
    <row r="2" spans="1:15" ht="35.4" customHeight="1" thickBot="1" x14ac:dyDescent="0.3">
      <c r="A2" s="694" t="s">
        <v>1198</v>
      </c>
      <c r="B2" s="695"/>
      <c r="C2" s="695"/>
      <c r="D2" s="695"/>
      <c r="E2" s="695"/>
      <c r="F2" s="695"/>
      <c r="G2" s="695"/>
      <c r="H2" s="695"/>
      <c r="I2" s="695"/>
      <c r="J2" s="695"/>
      <c r="K2" s="695"/>
      <c r="L2" s="365" t="s">
        <v>904</v>
      </c>
      <c r="M2" s="115"/>
      <c r="N2" s="115"/>
      <c r="O2" s="115"/>
    </row>
    <row r="3" spans="1:15" ht="42.75" customHeight="1" x14ac:dyDescent="0.25">
      <c r="A3" s="724" t="s">
        <v>207</v>
      </c>
      <c r="B3" s="687" t="s">
        <v>857</v>
      </c>
      <c r="C3" s="713" t="s">
        <v>924</v>
      </c>
      <c r="D3" s="713"/>
      <c r="E3" s="713"/>
      <c r="F3" s="713"/>
      <c r="G3" s="713" t="s">
        <v>746</v>
      </c>
      <c r="H3" s="714" t="s">
        <v>305</v>
      </c>
      <c r="I3" s="713" t="s">
        <v>748</v>
      </c>
      <c r="J3" s="709" t="s">
        <v>749</v>
      </c>
      <c r="K3" s="728" t="s">
        <v>906</v>
      </c>
      <c r="L3" s="731" t="s">
        <v>905</v>
      </c>
      <c r="M3" s="698" t="s">
        <v>1181</v>
      </c>
      <c r="N3" s="701" t="s">
        <v>1183</v>
      </c>
      <c r="O3" s="704" t="s">
        <v>1182</v>
      </c>
    </row>
    <row r="4" spans="1:15" ht="34.5" customHeight="1" x14ac:dyDescent="0.25">
      <c r="A4" s="725"/>
      <c r="B4" s="723"/>
      <c r="C4" s="719" t="s">
        <v>907</v>
      </c>
      <c r="D4" s="14" t="s">
        <v>305</v>
      </c>
      <c r="E4" s="719" t="s">
        <v>909</v>
      </c>
      <c r="F4" s="719" t="s">
        <v>910</v>
      </c>
      <c r="G4" s="719"/>
      <c r="H4" s="715"/>
      <c r="I4" s="719"/>
      <c r="J4" s="710"/>
      <c r="K4" s="728"/>
      <c r="L4" s="731"/>
      <c r="M4" s="699"/>
      <c r="N4" s="702"/>
      <c r="O4" s="705"/>
    </row>
    <row r="5" spans="1:15" s="76" customFormat="1" ht="63" thickBot="1" x14ac:dyDescent="0.3">
      <c r="A5" s="725"/>
      <c r="B5" s="723"/>
      <c r="C5" s="719"/>
      <c r="D5" s="92" t="s">
        <v>908</v>
      </c>
      <c r="E5" s="719"/>
      <c r="F5" s="719"/>
      <c r="G5" s="719"/>
      <c r="H5" s="14" t="s">
        <v>747</v>
      </c>
      <c r="I5" s="719"/>
      <c r="J5" s="710"/>
      <c r="K5" s="729"/>
      <c r="L5" s="732"/>
      <c r="M5" s="700"/>
      <c r="N5" s="703"/>
      <c r="O5" s="706"/>
    </row>
    <row r="6" spans="1:15" s="77" customFormat="1" ht="18" customHeight="1" thickBot="1" x14ac:dyDescent="0.3">
      <c r="A6" s="136"/>
      <c r="B6" s="65"/>
      <c r="C6" s="16" t="s">
        <v>288</v>
      </c>
      <c r="D6" s="16" t="s">
        <v>289</v>
      </c>
      <c r="E6" s="16" t="s">
        <v>290</v>
      </c>
      <c r="F6" s="16" t="s">
        <v>186</v>
      </c>
      <c r="G6" s="16" t="s">
        <v>291</v>
      </c>
      <c r="H6" s="16" t="s">
        <v>292</v>
      </c>
      <c r="I6" s="16" t="s">
        <v>293</v>
      </c>
      <c r="J6" s="302" t="s">
        <v>187</v>
      </c>
      <c r="K6" s="370" t="s">
        <v>854</v>
      </c>
      <c r="L6" s="369" t="s">
        <v>715</v>
      </c>
    </row>
    <row r="7" spans="1:15" s="22" customFormat="1" x14ac:dyDescent="0.25">
      <c r="A7" s="31">
        <v>1</v>
      </c>
      <c r="B7" s="46" t="s">
        <v>284</v>
      </c>
      <c r="C7" s="505">
        <f>SUM(C8:C12)</f>
        <v>134.27699999999999</v>
      </c>
      <c r="D7" s="505">
        <f>SUM(D8:D12)</f>
        <v>131.446</v>
      </c>
      <c r="E7" s="505">
        <f>SUM(E8:E12)</f>
        <v>4.6970000000000001</v>
      </c>
      <c r="F7" s="505">
        <f t="shared" ref="F7:F13" si="0">C7+E7</f>
        <v>138.97399999999999</v>
      </c>
      <c r="G7" s="62">
        <f>SUM(G8:G12)</f>
        <v>2271734.63</v>
      </c>
      <c r="H7" s="62">
        <f>SUM(H8:H12)</f>
        <v>2186681.44</v>
      </c>
      <c r="I7" s="62">
        <f>SUM(I8:I12)</f>
        <v>148679.45000000001</v>
      </c>
      <c r="J7" s="137">
        <f t="shared" ref="J7:J13" si="1">G7+I7</f>
        <v>2420414.08</v>
      </c>
      <c r="K7" s="367">
        <f>IF(F7=0,0,J7/F7/12)</f>
        <v>1451.3590551709913</v>
      </c>
      <c r="L7" s="305">
        <f>IF('T6-Zamestnanci_a_mzdy'!F7-'T6a-Zamestnanci_a_mzdy (ženy)'!F7=0,0,('T6-Zamestnanci_a_mzdy'!J7-'T6a-Zamestnanci_a_mzdy (ženy)'!J7)/('T6-Zamestnanci_a_mzdy'!F7-'T6a-Zamestnanci_a_mzdy (ženy)'!F7)/12)</f>
        <v>1479.5063881529611</v>
      </c>
      <c r="M7" s="479">
        <v>1076</v>
      </c>
      <c r="N7" s="480">
        <v>1277</v>
      </c>
      <c r="O7" s="481">
        <v>1616</v>
      </c>
    </row>
    <row r="8" spans="1:15" ht="31.2" x14ac:dyDescent="0.25">
      <c r="A8" s="31">
        <v>2</v>
      </c>
      <c r="B8" s="27" t="s">
        <v>855</v>
      </c>
      <c r="C8" s="507">
        <v>13.132999999999999</v>
      </c>
      <c r="D8" s="507">
        <v>13.132999999999999</v>
      </c>
      <c r="E8" s="507">
        <v>0.42499999999999999</v>
      </c>
      <c r="F8" s="505">
        <f t="shared" si="0"/>
        <v>13.558</v>
      </c>
      <c r="G8" s="509">
        <v>318841.90999999997</v>
      </c>
      <c r="H8" s="509">
        <v>307642.90999999997</v>
      </c>
      <c r="I8" s="509">
        <v>13033.61</v>
      </c>
      <c r="J8" s="137">
        <f t="shared" si="1"/>
        <v>331875.51999999996</v>
      </c>
      <c r="K8" s="367">
        <f t="shared" ref="K8:K30" si="2">IF(F8=0,0,J8/F8/12)</f>
        <v>2039.8505187589119</v>
      </c>
      <c r="L8" s="305">
        <f>IF('T6-Zamestnanci_a_mzdy'!F8-'T6a-Zamestnanci_a_mzdy (ženy)'!F8=0,0,('T6-Zamestnanci_a_mzdy'!J8-'T6a-Zamestnanci_a_mzdy (ženy)'!J8)/('T6-Zamestnanci_a_mzdy'!F8-'T6a-Zamestnanci_a_mzdy (ženy)'!F8)/12)</f>
        <v>1897.1003517977463</v>
      </c>
      <c r="M8" s="482">
        <v>1626</v>
      </c>
      <c r="N8" s="478">
        <v>1977</v>
      </c>
      <c r="O8" s="483">
        <v>2593</v>
      </c>
    </row>
    <row r="9" spans="1:15" x14ac:dyDescent="0.25">
      <c r="A9" s="31">
        <v>3</v>
      </c>
      <c r="B9" s="27" t="s">
        <v>236</v>
      </c>
      <c r="C9" s="507">
        <v>42.308999999999997</v>
      </c>
      <c r="D9" s="507">
        <v>42.039000000000001</v>
      </c>
      <c r="E9" s="507">
        <v>1.1890000000000001</v>
      </c>
      <c r="F9" s="505">
        <f t="shared" si="0"/>
        <v>43.497999999999998</v>
      </c>
      <c r="G9" s="509">
        <v>802581.08</v>
      </c>
      <c r="H9" s="509">
        <v>775453.19</v>
      </c>
      <c r="I9" s="509">
        <v>56320.74</v>
      </c>
      <c r="J9" s="137">
        <f t="shared" si="1"/>
        <v>858901.82</v>
      </c>
      <c r="K9" s="367">
        <f t="shared" si="2"/>
        <v>1645.4814397596826</v>
      </c>
      <c r="L9" s="305">
        <f>IF('T6-Zamestnanci_a_mzdy'!F9-'T6a-Zamestnanci_a_mzdy (ženy)'!F9=0,0,('T6-Zamestnanci_a_mzdy'!J9-'T6a-Zamestnanci_a_mzdy (ženy)'!J9)/('T6-Zamestnanci_a_mzdy'!F9-'T6a-Zamestnanci_a_mzdy (ženy)'!F9)/12)</f>
        <v>1701.7183112951545</v>
      </c>
      <c r="M9" s="482">
        <v>1351</v>
      </c>
      <c r="N9" s="478">
        <v>1555</v>
      </c>
      <c r="O9" s="483">
        <v>1808</v>
      </c>
    </row>
    <row r="10" spans="1:15" x14ac:dyDescent="0.25">
      <c r="A10" s="31">
        <v>4</v>
      </c>
      <c r="B10" s="27" t="s">
        <v>237</v>
      </c>
      <c r="C10" s="507">
        <v>78.804000000000002</v>
      </c>
      <c r="D10" s="507">
        <v>76.242999999999995</v>
      </c>
      <c r="E10" s="507">
        <v>3.0830000000000002</v>
      </c>
      <c r="F10" s="505">
        <f t="shared" si="0"/>
        <v>81.887</v>
      </c>
      <c r="G10" s="509">
        <v>1149950.1000000001</v>
      </c>
      <c r="H10" s="509">
        <v>1103223.8</v>
      </c>
      <c r="I10" s="509">
        <v>79325.100000000006</v>
      </c>
      <c r="J10" s="137">
        <f t="shared" si="1"/>
        <v>1229275.2000000002</v>
      </c>
      <c r="K10" s="367">
        <f t="shared" si="2"/>
        <v>1250.9873362072126</v>
      </c>
      <c r="L10" s="305">
        <f>IF('T6-Zamestnanci_a_mzdy'!F10-'T6a-Zamestnanci_a_mzdy (ženy)'!F10=0,0,('T6-Zamestnanci_a_mzdy'!J10-'T6a-Zamestnanci_a_mzdy (ženy)'!J10)/('T6-Zamestnanci_a_mzdy'!F10-'T6a-Zamestnanci_a_mzdy (ženy)'!F10)/12)</f>
        <v>1155.1886641086646</v>
      </c>
      <c r="M10" s="482">
        <v>998</v>
      </c>
      <c r="N10" s="478">
        <v>1140</v>
      </c>
      <c r="O10" s="483">
        <v>1307</v>
      </c>
    </row>
    <row r="11" spans="1:15" x14ac:dyDescent="0.25">
      <c r="A11" s="31">
        <v>5</v>
      </c>
      <c r="B11" s="27" t="s">
        <v>238</v>
      </c>
      <c r="C11" s="507">
        <v>3.1E-2</v>
      </c>
      <c r="D11" s="507">
        <v>3.1E-2</v>
      </c>
      <c r="E11" s="507">
        <v>0</v>
      </c>
      <c r="F11" s="505">
        <f t="shared" si="0"/>
        <v>3.1E-2</v>
      </c>
      <c r="G11" s="509">
        <v>361.54</v>
      </c>
      <c r="H11" s="509">
        <v>361.54</v>
      </c>
      <c r="I11" s="509">
        <v>0</v>
      </c>
      <c r="J11" s="137">
        <f t="shared" si="1"/>
        <v>361.54</v>
      </c>
      <c r="K11" s="367">
        <f t="shared" si="2"/>
        <v>971.88172043010763</v>
      </c>
      <c r="L11" s="305">
        <f>IF('T6-Zamestnanci_a_mzdy'!F11-'T6a-Zamestnanci_a_mzdy (ženy)'!F11=0,0,('T6-Zamestnanci_a_mzdy'!J11-'T6a-Zamestnanci_a_mzdy (ženy)'!J11)/('T6-Zamestnanci_a_mzdy'!F11-'T6a-Zamestnanci_a_mzdy (ženy)'!F11)/12)</f>
        <v>1710.3977758768176</v>
      </c>
      <c r="M11" s="482">
        <v>972</v>
      </c>
      <c r="N11" s="478">
        <v>972</v>
      </c>
      <c r="O11" s="483">
        <v>972</v>
      </c>
    </row>
    <row r="12" spans="1:15" x14ac:dyDescent="0.25">
      <c r="A12" s="31">
        <v>6</v>
      </c>
      <c r="B12" s="27" t="s">
        <v>239</v>
      </c>
      <c r="C12" s="507">
        <v>0</v>
      </c>
      <c r="D12" s="507">
        <v>0</v>
      </c>
      <c r="E12" s="507">
        <v>0</v>
      </c>
      <c r="F12" s="505">
        <f t="shared" si="0"/>
        <v>0</v>
      </c>
      <c r="G12" s="509">
        <v>0</v>
      </c>
      <c r="H12" s="509">
        <v>0</v>
      </c>
      <c r="I12" s="509">
        <v>0</v>
      </c>
      <c r="J12" s="137">
        <f t="shared" si="1"/>
        <v>0</v>
      </c>
      <c r="K12" s="367">
        <f t="shared" si="2"/>
        <v>0</v>
      </c>
      <c r="L12" s="305">
        <f>IF('T6-Zamestnanci_a_mzdy'!F12-'T6a-Zamestnanci_a_mzdy (ženy)'!F12=0,0,('T6-Zamestnanci_a_mzdy'!J12-'T6a-Zamestnanci_a_mzdy (ženy)'!J12)/('T6-Zamestnanci_a_mzdy'!F12-'T6a-Zamestnanci_a_mzdy (ženy)'!F12)/12)</f>
        <v>1015.5555555555553</v>
      </c>
      <c r="M12" s="482">
        <v>0</v>
      </c>
      <c r="N12" s="478">
        <v>0</v>
      </c>
      <c r="O12" s="483">
        <v>0</v>
      </c>
    </row>
    <row r="13" spans="1:15" x14ac:dyDescent="0.25">
      <c r="A13" s="31">
        <v>7</v>
      </c>
      <c r="B13" s="46" t="s">
        <v>65</v>
      </c>
      <c r="C13" s="507">
        <v>18.852</v>
      </c>
      <c r="D13" s="507">
        <v>18.852</v>
      </c>
      <c r="E13" s="507">
        <v>8.5000000000000006E-2</v>
      </c>
      <c r="F13" s="505">
        <f t="shared" si="0"/>
        <v>18.937000000000001</v>
      </c>
      <c r="G13" s="509">
        <v>196153.56</v>
      </c>
      <c r="H13" s="509">
        <v>195355.56</v>
      </c>
      <c r="I13" s="509">
        <v>4885.53</v>
      </c>
      <c r="J13" s="137">
        <f t="shared" si="1"/>
        <v>201039.09</v>
      </c>
      <c r="K13" s="367">
        <f t="shared" si="2"/>
        <v>884.68382003485237</v>
      </c>
      <c r="L13" s="305">
        <f>IF('T6-Zamestnanci_a_mzdy'!F13-'T6a-Zamestnanci_a_mzdy (ženy)'!F13=0,0,('T6-Zamestnanci_a_mzdy'!J13-'T6a-Zamestnanci_a_mzdy (ženy)'!J13)/('T6-Zamestnanci_a_mzdy'!F13-'T6a-Zamestnanci_a_mzdy (ženy)'!F13)/12)</f>
        <v>1077.2389515997102</v>
      </c>
      <c r="M13" s="482">
        <v>692</v>
      </c>
      <c r="N13" s="478">
        <v>801</v>
      </c>
      <c r="O13" s="483">
        <v>907</v>
      </c>
    </row>
    <row r="14" spans="1:15" x14ac:dyDescent="0.25">
      <c r="A14" s="31"/>
      <c r="B14" s="27" t="s">
        <v>305</v>
      </c>
      <c r="C14" s="508"/>
      <c r="D14" s="508"/>
      <c r="E14" s="508"/>
      <c r="F14" s="511"/>
      <c r="G14" s="510"/>
      <c r="H14" s="510"/>
      <c r="I14" s="510"/>
      <c r="J14" s="304"/>
      <c r="K14" s="304"/>
      <c r="L14" s="366"/>
      <c r="M14" s="482"/>
      <c r="N14" s="478"/>
      <c r="O14" s="483"/>
    </row>
    <row r="15" spans="1:15" x14ac:dyDescent="0.25">
      <c r="A15" s="31">
        <v>8</v>
      </c>
      <c r="B15" s="27" t="s">
        <v>69</v>
      </c>
      <c r="C15" s="507">
        <v>2</v>
      </c>
      <c r="D15" s="507">
        <v>2</v>
      </c>
      <c r="E15" s="507">
        <v>0</v>
      </c>
      <c r="F15" s="505">
        <f t="shared" ref="F15:F22" si="3">C15+E15</f>
        <v>2</v>
      </c>
      <c r="G15" s="509">
        <v>32833.599999999999</v>
      </c>
      <c r="H15" s="509">
        <v>32833.599999999999</v>
      </c>
      <c r="I15" s="509">
        <v>2350</v>
      </c>
      <c r="J15" s="137">
        <f t="shared" ref="J15:J22" si="4">G15+I15</f>
        <v>35183.599999999999</v>
      </c>
      <c r="K15" s="367">
        <f t="shared" si="2"/>
        <v>1465.9833333333333</v>
      </c>
      <c r="L15" s="305">
        <f>IF('T6-Zamestnanci_a_mzdy'!F15-'T6a-Zamestnanci_a_mzdy (ženy)'!F15=0,0,('T6-Zamestnanci_a_mzdy'!J15-'T6a-Zamestnanci_a_mzdy (ženy)'!J15)/('T6-Zamestnanci_a_mzdy'!F15-'T6a-Zamestnanci_a_mzdy (ženy)'!F15)/12)</f>
        <v>1146.669696969697</v>
      </c>
      <c r="M15" s="482">
        <v>1258</v>
      </c>
      <c r="N15" s="478">
        <v>1258</v>
      </c>
      <c r="O15" s="483">
        <v>1674</v>
      </c>
    </row>
    <row r="16" spans="1:15" x14ac:dyDescent="0.25">
      <c r="A16" s="31">
        <v>9</v>
      </c>
      <c r="B16" s="46" t="s">
        <v>285</v>
      </c>
      <c r="C16" s="505">
        <f>SUM(C17:C19)</f>
        <v>91.59899999999999</v>
      </c>
      <c r="D16" s="505">
        <f>SUM(D17:D19)</f>
        <v>91.59899999999999</v>
      </c>
      <c r="E16" s="505">
        <f>SUM(E17:E19)</f>
        <v>2.085</v>
      </c>
      <c r="F16" s="505">
        <f t="shared" si="3"/>
        <v>93.683999999999983</v>
      </c>
      <c r="G16" s="62">
        <f>SUM(G17:G19)</f>
        <v>1105275.5</v>
      </c>
      <c r="H16" s="62">
        <f>SUM(H17:H19)</f>
        <v>1100576.5</v>
      </c>
      <c r="I16" s="62">
        <f>SUM(I17:I19)</f>
        <v>74591.11</v>
      </c>
      <c r="J16" s="137">
        <f t="shared" si="4"/>
        <v>1179866.6100000001</v>
      </c>
      <c r="K16" s="367">
        <f t="shared" si="2"/>
        <v>1049.5091744588192</v>
      </c>
      <c r="L16" s="305">
        <f>IF('T6-Zamestnanci_a_mzdy'!F16-'T6a-Zamestnanci_a_mzdy (ženy)'!F16=0,0,('T6-Zamestnanci_a_mzdy'!J16-'T6a-Zamestnanci_a_mzdy (ženy)'!J16)/('T6-Zamestnanci_a_mzdy'!F16-'T6a-Zamestnanci_a_mzdy (ženy)'!F16)/12)</f>
        <v>2256.6783518612051</v>
      </c>
      <c r="M16" s="482">
        <v>811</v>
      </c>
      <c r="N16" s="478">
        <v>941</v>
      </c>
      <c r="O16" s="483">
        <v>1100</v>
      </c>
    </row>
    <row r="17" spans="1:16" x14ac:dyDescent="0.25">
      <c r="A17" s="31">
        <v>10</v>
      </c>
      <c r="B17" s="27" t="s">
        <v>240</v>
      </c>
      <c r="C17" s="507">
        <v>35.600999999999999</v>
      </c>
      <c r="D17" s="507">
        <v>35.600999999999999</v>
      </c>
      <c r="E17" s="507">
        <v>0</v>
      </c>
      <c r="F17" s="505">
        <f t="shared" si="3"/>
        <v>35.600999999999999</v>
      </c>
      <c r="G17" s="509">
        <v>446394.28</v>
      </c>
      <c r="H17" s="509">
        <v>446394.28</v>
      </c>
      <c r="I17" s="509">
        <v>7260.27</v>
      </c>
      <c r="J17" s="137">
        <f t="shared" si="4"/>
        <v>453654.55000000005</v>
      </c>
      <c r="K17" s="367">
        <f t="shared" si="2"/>
        <v>1061.8956162280087</v>
      </c>
      <c r="L17" s="305">
        <f>IF('T6-Zamestnanci_a_mzdy'!F17-'T6a-Zamestnanci_a_mzdy (ženy)'!F17=0,0,('T6-Zamestnanci_a_mzdy'!J17-'T6a-Zamestnanci_a_mzdy (ženy)'!J17)/('T6-Zamestnanci_a_mzdy'!F17-'T6a-Zamestnanci_a_mzdy (ženy)'!F17)/12)</f>
        <v>2726.2452675594723</v>
      </c>
      <c r="M17" s="482">
        <v>826</v>
      </c>
      <c r="N17" s="478">
        <v>941</v>
      </c>
      <c r="O17" s="483">
        <v>1182</v>
      </c>
    </row>
    <row r="18" spans="1:16" x14ac:dyDescent="0.25">
      <c r="A18" s="31">
        <v>11</v>
      </c>
      <c r="B18" s="27" t="s">
        <v>188</v>
      </c>
      <c r="C18" s="507">
        <v>55.997999999999998</v>
      </c>
      <c r="D18" s="507">
        <v>55.997999999999998</v>
      </c>
      <c r="E18" s="507">
        <v>2.085</v>
      </c>
      <c r="F18" s="505">
        <f t="shared" si="3"/>
        <v>58.082999999999998</v>
      </c>
      <c r="G18" s="509">
        <v>658881.22</v>
      </c>
      <c r="H18" s="509">
        <v>654182.22</v>
      </c>
      <c r="I18" s="509">
        <v>67330.84</v>
      </c>
      <c r="J18" s="137">
        <f t="shared" si="4"/>
        <v>726212.05999999994</v>
      </c>
      <c r="K18" s="367">
        <f t="shared" si="2"/>
        <v>1041.9171128672187</v>
      </c>
      <c r="L18" s="305">
        <f>IF('T6-Zamestnanci_a_mzdy'!F18-'T6a-Zamestnanci_a_mzdy (ženy)'!F18=0,0,('T6-Zamestnanci_a_mzdy'!J18-'T6a-Zamestnanci_a_mzdy (ženy)'!J18)/('T6-Zamestnanci_a_mzdy'!F18-'T6a-Zamestnanci_a_mzdy (ženy)'!F18)/12)</f>
        <v>883.3639067922669</v>
      </c>
      <c r="M18" s="482">
        <v>795</v>
      </c>
      <c r="N18" s="478">
        <v>930</v>
      </c>
      <c r="O18" s="483">
        <v>1087</v>
      </c>
    </row>
    <row r="19" spans="1:16" x14ac:dyDescent="0.25">
      <c r="A19" s="31">
        <v>12</v>
      </c>
      <c r="B19" s="27" t="s">
        <v>166</v>
      </c>
      <c r="C19" s="507">
        <v>0</v>
      </c>
      <c r="D19" s="507">
        <v>0</v>
      </c>
      <c r="E19" s="507">
        <v>0</v>
      </c>
      <c r="F19" s="505">
        <f t="shared" si="3"/>
        <v>0</v>
      </c>
      <c r="G19" s="509">
        <v>0</v>
      </c>
      <c r="H19" s="509">
        <v>0</v>
      </c>
      <c r="I19" s="509">
        <v>0</v>
      </c>
      <c r="J19" s="137">
        <f t="shared" si="4"/>
        <v>0</v>
      </c>
      <c r="K19" s="367">
        <f t="shared" si="2"/>
        <v>0</v>
      </c>
      <c r="L19" s="305">
        <f>IF('T6-Zamestnanci_a_mzdy'!F19-'T6a-Zamestnanci_a_mzdy (ženy)'!F19=0,0,('T6-Zamestnanci_a_mzdy'!J19-'T6a-Zamestnanci_a_mzdy (ženy)'!J19)/('T6-Zamestnanci_a_mzdy'!F19-'T6a-Zamestnanci_a_mzdy (ženy)'!F19)/12)</f>
        <v>0</v>
      </c>
      <c r="M19" s="482">
        <v>0</v>
      </c>
      <c r="N19" s="478">
        <v>0</v>
      </c>
      <c r="O19" s="483">
        <v>0</v>
      </c>
    </row>
    <row r="20" spans="1:16" x14ac:dyDescent="0.25">
      <c r="A20" s="31">
        <v>13</v>
      </c>
      <c r="B20" s="46" t="s">
        <v>282</v>
      </c>
      <c r="C20" s="507">
        <v>4.6210000000000004</v>
      </c>
      <c r="D20" s="507">
        <v>4.6210000000000004</v>
      </c>
      <c r="E20" s="507">
        <v>0.496</v>
      </c>
      <c r="F20" s="505">
        <f t="shared" si="3"/>
        <v>5.1170000000000009</v>
      </c>
      <c r="G20" s="509">
        <v>61437.72</v>
      </c>
      <c r="H20" s="509">
        <v>58431.72</v>
      </c>
      <c r="I20" s="509">
        <v>11431.1</v>
      </c>
      <c r="J20" s="137">
        <f t="shared" si="4"/>
        <v>72868.820000000007</v>
      </c>
      <c r="K20" s="367">
        <f t="shared" si="2"/>
        <v>1186.7112891668294</v>
      </c>
      <c r="L20" s="305">
        <f>IF('T6-Zamestnanci_a_mzdy'!F20-'T6a-Zamestnanci_a_mzdy (ženy)'!F20=0,0,('T6-Zamestnanci_a_mzdy'!J20-'T6a-Zamestnanci_a_mzdy (ženy)'!J20)/('T6-Zamestnanci_a_mzdy'!F20-'T6a-Zamestnanci_a_mzdy (ženy)'!F20)/12)</f>
        <v>1123.1709287425485</v>
      </c>
      <c r="M20" s="482">
        <v>974</v>
      </c>
      <c r="N20" s="478">
        <v>1019</v>
      </c>
      <c r="O20" s="483">
        <v>1316</v>
      </c>
    </row>
    <row r="21" spans="1:16" ht="31.2" x14ac:dyDescent="0.25">
      <c r="A21" s="31">
        <v>14</v>
      </c>
      <c r="B21" s="46" t="s">
        <v>66</v>
      </c>
      <c r="C21" s="507">
        <v>26.241</v>
      </c>
      <c r="D21" s="507">
        <v>26.241</v>
      </c>
      <c r="E21" s="507">
        <v>0</v>
      </c>
      <c r="F21" s="505">
        <f t="shared" si="3"/>
        <v>26.241</v>
      </c>
      <c r="G21" s="509">
        <v>149721.65</v>
      </c>
      <c r="H21" s="509">
        <v>149721.65</v>
      </c>
      <c r="I21" s="509">
        <v>2010</v>
      </c>
      <c r="J21" s="137">
        <f t="shared" si="4"/>
        <v>151731.65</v>
      </c>
      <c r="K21" s="367">
        <f t="shared" si="2"/>
        <v>481.85298451532589</v>
      </c>
      <c r="L21" s="305">
        <f>IF('T6-Zamestnanci_a_mzdy'!F21-'T6a-Zamestnanci_a_mzdy (ženy)'!F21=0,0,('T6-Zamestnanci_a_mzdy'!J21-'T6a-Zamestnanci_a_mzdy (ženy)'!J21)/('T6-Zamestnanci_a_mzdy'!F21-'T6a-Zamestnanci_a_mzdy (ženy)'!F21)/12)</f>
        <v>710.28586215754729</v>
      </c>
      <c r="M21" s="482">
        <v>468</v>
      </c>
      <c r="N21" s="478">
        <v>493</v>
      </c>
      <c r="O21" s="483">
        <v>509</v>
      </c>
    </row>
    <row r="22" spans="1:16" ht="46.8" x14ac:dyDescent="0.25">
      <c r="A22" s="31">
        <v>15</v>
      </c>
      <c r="B22" s="46" t="s">
        <v>326</v>
      </c>
      <c r="C22" s="505">
        <f>SUM(C23:C26)</f>
        <v>0.2</v>
      </c>
      <c r="D22" s="505">
        <f>SUM(D23:D26)</f>
        <v>0.2</v>
      </c>
      <c r="E22" s="505">
        <f>SUM(E23:E26)</f>
        <v>0</v>
      </c>
      <c r="F22" s="505">
        <f t="shared" si="3"/>
        <v>0.2</v>
      </c>
      <c r="G22" s="62">
        <f>SUM(G23:G26)</f>
        <v>1870</v>
      </c>
      <c r="H22" s="62">
        <f>SUM(H23:H26)</f>
        <v>1870</v>
      </c>
      <c r="I22" s="62">
        <f>SUM(I23:I26)</f>
        <v>0</v>
      </c>
      <c r="J22" s="137">
        <f t="shared" si="4"/>
        <v>1870</v>
      </c>
      <c r="K22" s="367">
        <f t="shared" si="2"/>
        <v>779.16666666666663</v>
      </c>
      <c r="L22" s="305">
        <f>IF('T6-Zamestnanci_a_mzdy'!F22-'T6a-Zamestnanci_a_mzdy (ženy)'!F22=0,0,('T6-Zamestnanci_a_mzdy'!J22-'T6a-Zamestnanci_a_mzdy (ženy)'!J22)/('T6-Zamestnanci_a_mzdy'!F22-'T6a-Zamestnanci_a_mzdy (ženy)'!F22)/12)</f>
        <v>0</v>
      </c>
      <c r="M22" s="31" t="s">
        <v>319</v>
      </c>
      <c r="N22" s="31" t="s">
        <v>319</v>
      </c>
      <c r="O22" s="31" t="s">
        <v>319</v>
      </c>
    </row>
    <row r="23" spans="1:16" x14ac:dyDescent="0.25">
      <c r="A23" s="31" t="s">
        <v>283</v>
      </c>
      <c r="B23" s="47" t="s">
        <v>1217</v>
      </c>
      <c r="C23" s="507">
        <v>0.2</v>
      </c>
      <c r="D23" s="507">
        <v>0.2</v>
      </c>
      <c r="E23" s="507">
        <v>0</v>
      </c>
      <c r="F23" s="505">
        <f t="shared" ref="F23:F29" si="5">C23+E23</f>
        <v>0.2</v>
      </c>
      <c r="G23" s="509">
        <v>1870</v>
      </c>
      <c r="H23" s="509">
        <v>1870</v>
      </c>
      <c r="I23" s="509">
        <v>0</v>
      </c>
      <c r="J23" s="137">
        <f>G23+I23</f>
        <v>1870</v>
      </c>
      <c r="K23" s="367">
        <f t="shared" si="2"/>
        <v>779.16666666666663</v>
      </c>
      <c r="L23" s="305">
        <f>IF('T6-Zamestnanci_a_mzdy'!F23-'T6a-Zamestnanci_a_mzdy (ženy)'!F23=0,0,('T6-Zamestnanci_a_mzdy'!J23-'T6a-Zamestnanci_a_mzdy (ženy)'!J23)/('T6-Zamestnanci_a_mzdy'!F23-'T6a-Zamestnanci_a_mzdy (ženy)'!F23)/12)</f>
        <v>0</v>
      </c>
      <c r="M23" s="31" t="s">
        <v>319</v>
      </c>
      <c r="N23" s="31" t="s">
        <v>319</v>
      </c>
      <c r="O23" s="31" t="s">
        <v>319</v>
      </c>
    </row>
    <row r="24" spans="1:16" x14ac:dyDescent="0.25">
      <c r="A24" s="31" t="s">
        <v>395</v>
      </c>
      <c r="B24" s="47" t="s">
        <v>1218</v>
      </c>
      <c r="C24" s="507">
        <v>0</v>
      </c>
      <c r="D24" s="507">
        <v>0</v>
      </c>
      <c r="E24" s="507">
        <v>0</v>
      </c>
      <c r="F24" s="505">
        <f t="shared" si="5"/>
        <v>0</v>
      </c>
      <c r="G24" s="509">
        <v>0</v>
      </c>
      <c r="H24" s="509">
        <v>0</v>
      </c>
      <c r="I24" s="509">
        <v>0</v>
      </c>
      <c r="J24" s="137">
        <f>G24+I24</f>
        <v>0</v>
      </c>
      <c r="K24" s="367">
        <f t="shared" si="2"/>
        <v>0</v>
      </c>
      <c r="L24" s="305">
        <f>IF('T6-Zamestnanci_a_mzdy'!F24-'T6a-Zamestnanci_a_mzdy (ženy)'!F24=0,0,('T6-Zamestnanci_a_mzdy'!J24-'T6a-Zamestnanci_a_mzdy (ženy)'!J24)/('T6-Zamestnanci_a_mzdy'!F24-'T6a-Zamestnanci_a_mzdy (ženy)'!F24)/12)</f>
        <v>0</v>
      </c>
      <c r="M24" s="31" t="s">
        <v>319</v>
      </c>
      <c r="N24" s="31" t="s">
        <v>319</v>
      </c>
      <c r="O24" s="31" t="s">
        <v>319</v>
      </c>
    </row>
    <row r="25" spans="1:16" x14ac:dyDescent="0.25">
      <c r="A25" s="31" t="s">
        <v>396</v>
      </c>
      <c r="B25" s="47" t="s">
        <v>1218</v>
      </c>
      <c r="C25" s="507">
        <v>0</v>
      </c>
      <c r="D25" s="507">
        <v>0</v>
      </c>
      <c r="E25" s="507">
        <v>0</v>
      </c>
      <c r="F25" s="505">
        <f t="shared" si="5"/>
        <v>0</v>
      </c>
      <c r="G25" s="509">
        <v>0</v>
      </c>
      <c r="H25" s="509">
        <v>0</v>
      </c>
      <c r="I25" s="509">
        <v>0</v>
      </c>
      <c r="J25" s="137">
        <f>G25+I25</f>
        <v>0</v>
      </c>
      <c r="K25" s="367">
        <f t="shared" si="2"/>
        <v>0</v>
      </c>
      <c r="L25" s="305">
        <f>IF('T6-Zamestnanci_a_mzdy'!F25-'T6a-Zamestnanci_a_mzdy (ženy)'!F25=0,0,('T6-Zamestnanci_a_mzdy'!J25-'T6a-Zamestnanci_a_mzdy (ženy)'!J25)/('T6-Zamestnanci_a_mzdy'!F25-'T6a-Zamestnanci_a_mzdy (ženy)'!F25)/12)</f>
        <v>0</v>
      </c>
      <c r="M25" s="31" t="s">
        <v>319</v>
      </c>
      <c r="N25" s="31" t="s">
        <v>319</v>
      </c>
      <c r="O25" s="31" t="s">
        <v>319</v>
      </c>
    </row>
    <row r="26" spans="1:16" ht="16.5" customHeight="1" x14ac:dyDescent="0.25">
      <c r="A26" s="31" t="s">
        <v>397</v>
      </c>
      <c r="B26" s="47" t="s">
        <v>1218</v>
      </c>
      <c r="C26" s="507">
        <v>0</v>
      </c>
      <c r="D26" s="507">
        <v>0</v>
      </c>
      <c r="E26" s="507">
        <v>0</v>
      </c>
      <c r="F26" s="505">
        <f t="shared" si="5"/>
        <v>0</v>
      </c>
      <c r="G26" s="509">
        <v>0</v>
      </c>
      <c r="H26" s="509">
        <v>0</v>
      </c>
      <c r="I26" s="509">
        <v>0</v>
      </c>
      <c r="J26" s="137">
        <f>G26+I26</f>
        <v>0</v>
      </c>
      <c r="K26" s="367">
        <f t="shared" si="2"/>
        <v>0</v>
      </c>
      <c r="L26" s="305">
        <f>IF('T6-Zamestnanci_a_mzdy'!F26-'T6a-Zamestnanci_a_mzdy (ženy)'!F26=0,0,('T6-Zamestnanci_a_mzdy'!J26-'T6a-Zamestnanci_a_mzdy (ženy)'!J26)/('T6-Zamestnanci_a_mzdy'!F26-'T6a-Zamestnanci_a_mzdy (ženy)'!F26)/12)</f>
        <v>0</v>
      </c>
      <c r="M26" s="31" t="s">
        <v>319</v>
      </c>
      <c r="N26" s="31" t="s">
        <v>319</v>
      </c>
      <c r="O26" s="31" t="s">
        <v>319</v>
      </c>
    </row>
    <row r="27" spans="1:16" x14ac:dyDescent="0.25">
      <c r="A27" s="31"/>
      <c r="B27" s="27"/>
      <c r="C27" s="508"/>
      <c r="D27" s="508"/>
      <c r="E27" s="508"/>
      <c r="F27" s="511">
        <f t="shared" si="5"/>
        <v>0</v>
      </c>
      <c r="G27" s="510"/>
      <c r="H27" s="510"/>
      <c r="I27" s="510"/>
      <c r="J27" s="304"/>
      <c r="K27" s="304"/>
      <c r="L27" s="366"/>
      <c r="M27" s="482"/>
      <c r="N27" s="478"/>
      <c r="O27" s="483"/>
    </row>
    <row r="28" spans="1:16" x14ac:dyDescent="0.25">
      <c r="A28" s="31">
        <v>16</v>
      </c>
      <c r="B28" s="46" t="s">
        <v>67</v>
      </c>
      <c r="C28" s="507">
        <v>4.1520000000000001</v>
      </c>
      <c r="D28" s="507">
        <v>4.1520000000000001</v>
      </c>
      <c r="E28" s="507">
        <v>2.8479999999999999</v>
      </c>
      <c r="F28" s="505">
        <f t="shared" si="5"/>
        <v>7</v>
      </c>
      <c r="G28" s="509">
        <v>27073.97</v>
      </c>
      <c r="H28" s="509">
        <v>27073.97</v>
      </c>
      <c r="I28" s="509">
        <v>24111.67</v>
      </c>
      <c r="J28" s="137">
        <f>G28+I28</f>
        <v>51185.64</v>
      </c>
      <c r="K28" s="367">
        <f t="shared" si="2"/>
        <v>609.35285714285715</v>
      </c>
      <c r="L28" s="305">
        <f>IF('T6-Zamestnanci_a_mzdy'!F28-'T6a-Zamestnanci_a_mzdy (ženy)'!F28=0,0,('T6-Zamestnanci_a_mzdy'!J28-'T6a-Zamestnanci_a_mzdy (ženy)'!J28)/('T6-Zamestnanci_a_mzdy'!F28-'T6a-Zamestnanci_a_mzdy (ženy)'!F28)/12)</f>
        <v>922.13333333333333</v>
      </c>
      <c r="M28" s="482">
        <v>435</v>
      </c>
      <c r="N28" s="478">
        <v>513</v>
      </c>
      <c r="O28" s="483">
        <v>531</v>
      </c>
    </row>
    <row r="29" spans="1:16" x14ac:dyDescent="0.25">
      <c r="A29" s="31">
        <v>17</v>
      </c>
      <c r="B29" s="46" t="s">
        <v>68</v>
      </c>
      <c r="C29" s="507">
        <v>0.82799999999999996</v>
      </c>
      <c r="D29" s="507">
        <v>0.82799999999999996</v>
      </c>
      <c r="E29" s="507">
        <v>9.6159999999999997</v>
      </c>
      <c r="F29" s="505">
        <f t="shared" si="5"/>
        <v>10.443999999999999</v>
      </c>
      <c r="G29" s="509">
        <v>11039.86</v>
      </c>
      <c r="H29" s="509">
        <v>11039.86</v>
      </c>
      <c r="I29" s="509">
        <v>77636.490000000005</v>
      </c>
      <c r="J29" s="137">
        <f>G29+I29</f>
        <v>88676.35</v>
      </c>
      <c r="K29" s="367">
        <f t="shared" si="2"/>
        <v>707.55417783735493</v>
      </c>
      <c r="L29" s="305">
        <f>IF('T6-Zamestnanci_a_mzdy'!F29-'T6a-Zamestnanci_a_mzdy (ženy)'!F29=0,0,('T6-Zamestnanci_a_mzdy'!J29-'T6a-Zamestnanci_a_mzdy (ženy)'!J29)/('T6-Zamestnanci_a_mzdy'!F29-'T6a-Zamestnanci_a_mzdy (ženy)'!F29)/12)</f>
        <v>784.48831938633032</v>
      </c>
      <c r="M29" s="482">
        <v>609</v>
      </c>
      <c r="N29" s="478">
        <v>627</v>
      </c>
      <c r="O29" s="483">
        <v>711</v>
      </c>
    </row>
    <row r="30" spans="1:16" ht="16.2" thickBot="1" x14ac:dyDescent="0.3">
      <c r="A30" s="32">
        <v>18</v>
      </c>
      <c r="B30" s="48" t="s">
        <v>327</v>
      </c>
      <c r="C30" s="506">
        <f t="shared" ref="C30:J30" si="6">C7+C13+C16+C20+C21+C28+C29</f>
        <v>280.56999999999994</v>
      </c>
      <c r="D30" s="506">
        <f t="shared" si="6"/>
        <v>277.73899999999998</v>
      </c>
      <c r="E30" s="506">
        <f t="shared" si="6"/>
        <v>19.826999999999998</v>
      </c>
      <c r="F30" s="506">
        <f t="shared" si="6"/>
        <v>300.39699999999999</v>
      </c>
      <c r="G30" s="63">
        <f t="shared" si="6"/>
        <v>3822436.89</v>
      </c>
      <c r="H30" s="63">
        <f t="shared" si="6"/>
        <v>3728880.7</v>
      </c>
      <c r="I30" s="63">
        <f t="shared" si="6"/>
        <v>343345.35000000003</v>
      </c>
      <c r="J30" s="138">
        <f t="shared" si="6"/>
        <v>4165782.24</v>
      </c>
      <c r="K30" s="368">
        <f t="shared" si="2"/>
        <v>1155.6324463959361</v>
      </c>
      <c r="L30" s="306">
        <f>IF('T6-Zamestnanci_a_mzdy'!F30-'T6a-Zamestnanci_a_mzdy (ženy)'!F30=0,0,('T6-Zamestnanci_a_mzdy'!J30-'T6a-Zamestnanci_a_mzdy (ženy)'!J30)/('T6-Zamestnanci_a_mzdy'!F30-'T6a-Zamestnanci_a_mzdy (ženy)'!F30)/12)</f>
        <v>1370.9506464479584</v>
      </c>
      <c r="M30" s="484">
        <v>801</v>
      </c>
      <c r="N30" s="485">
        <v>1111</v>
      </c>
      <c r="O30" s="486">
        <v>1484</v>
      </c>
    </row>
    <row r="31" spans="1:16" x14ac:dyDescent="0.25">
      <c r="A31" s="18"/>
      <c r="B31" s="18"/>
      <c r="C31" s="21"/>
      <c r="D31" s="18"/>
      <c r="E31" s="18"/>
      <c r="F31" s="21"/>
      <c r="G31" s="21"/>
      <c r="H31" s="21"/>
      <c r="I31" s="21"/>
      <c r="J31" s="21"/>
      <c r="P31" s="19" t="s">
        <v>160</v>
      </c>
    </row>
    <row r="32" spans="1:16" x14ac:dyDescent="0.3">
      <c r="A32" s="711" t="s">
        <v>10</v>
      </c>
      <c r="B32" s="712"/>
      <c r="C32" s="712"/>
      <c r="D32" s="712"/>
      <c r="E32" s="712"/>
      <c r="F32" s="712"/>
      <c r="G32" s="712"/>
      <c r="H32" s="712"/>
      <c r="I32" s="712"/>
      <c r="J32" s="730"/>
    </row>
    <row r="33" spans="1:13" x14ac:dyDescent="0.3">
      <c r="A33" s="720" t="s">
        <v>856</v>
      </c>
      <c r="B33" s="721"/>
      <c r="C33" s="721"/>
      <c r="D33" s="721"/>
      <c r="E33" s="721"/>
      <c r="F33" s="721"/>
      <c r="G33" s="721"/>
      <c r="H33" s="721"/>
      <c r="I33" s="721"/>
      <c r="J33" s="722"/>
      <c r="M33" s="491" t="s">
        <v>1184</v>
      </c>
    </row>
    <row r="34" spans="1:13" ht="50.25" customHeight="1" x14ac:dyDescent="0.25">
      <c r="B34" s="718" t="s">
        <v>751</v>
      </c>
      <c r="C34" s="718"/>
      <c r="D34" s="718"/>
      <c r="E34" s="718"/>
      <c r="F34" s="718"/>
      <c r="G34" s="718"/>
      <c r="H34" s="718"/>
      <c r="I34" s="718"/>
      <c r="J34" s="718"/>
    </row>
    <row r="35" spans="1:13" x14ac:dyDescent="0.25">
      <c r="B35" s="203" t="s">
        <v>727</v>
      </c>
    </row>
    <row r="36" spans="1:13" x14ac:dyDescent="0.25">
      <c r="B36" s="203" t="s">
        <v>728</v>
      </c>
    </row>
    <row r="37" spans="1:13" x14ac:dyDescent="0.25">
      <c r="B37" s="203" t="s">
        <v>729</v>
      </c>
    </row>
  </sheetData>
  <mergeCells count="20">
    <mergeCell ref="N3:N5"/>
    <mergeCell ref="O3:O5"/>
    <mergeCell ref="A32:J32"/>
    <mergeCell ref="A33:J33"/>
    <mergeCell ref="L3:L5"/>
    <mergeCell ref="B34:J34"/>
    <mergeCell ref="M3:M5"/>
    <mergeCell ref="A1:K1"/>
    <mergeCell ref="A2:K2"/>
    <mergeCell ref="A3:A5"/>
    <mergeCell ref="B3:B5"/>
    <mergeCell ref="C3:F3"/>
    <mergeCell ref="G3:G5"/>
    <mergeCell ref="H3:H4"/>
    <mergeCell ref="I3:I5"/>
    <mergeCell ref="J3:J5"/>
    <mergeCell ref="K3:K5"/>
    <mergeCell ref="C4:C5"/>
    <mergeCell ref="E4:E5"/>
    <mergeCell ref="F4:F5"/>
  </mergeCells>
  <printOptions gridLines="1"/>
  <pageMargins left="0.2" right="0.19" top="0.8" bottom="0.39370078740157483" header="0.51181102362204722" footer="0.27559055118110237"/>
  <pageSetup paperSize="9" scale="5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3"/>
  <sheetViews>
    <sheetView zoomScale="75" zoomScaleNormal="75" workbookViewId="0">
      <pane xSplit="2" ySplit="4" topLeftCell="C5" activePane="bottomRight" state="frozen"/>
      <selection pane="topRight" activeCell="C1" sqref="C1"/>
      <selection pane="bottomLeft" activeCell="A7" sqref="A7"/>
      <selection pane="bottomRight" activeCell="F9" sqref="F9"/>
    </sheetView>
  </sheetViews>
  <sheetFormatPr defaultColWidth="9.109375" defaultRowHeight="15.6" x14ac:dyDescent="0.3"/>
  <cols>
    <col min="1" max="1" width="9.109375" style="139"/>
    <col min="2" max="2" width="69.6640625" style="139" customWidth="1"/>
    <col min="3" max="3" width="18" style="139" bestFit="1" customWidth="1"/>
    <col min="4" max="4" width="20.33203125" style="139" bestFit="1" customWidth="1"/>
    <col min="5" max="5" width="26.44140625" style="139" customWidth="1"/>
    <col min="6" max="6" width="15.44140625" style="139" customWidth="1"/>
    <col min="7" max="7" width="16" style="139" customWidth="1"/>
    <col min="8" max="16384" width="9.109375" style="139"/>
  </cols>
  <sheetData>
    <row r="1" spans="1:7" ht="39.75" customHeight="1" thickBot="1" x14ac:dyDescent="0.35">
      <c r="A1" s="733" t="s">
        <v>1065</v>
      </c>
      <c r="B1" s="734"/>
      <c r="C1" s="734"/>
      <c r="D1" s="734"/>
      <c r="E1" s="735"/>
    </row>
    <row r="2" spans="1:7" ht="44.25" customHeight="1" thickBot="1" x14ac:dyDescent="0.35">
      <c r="A2" s="736" t="s">
        <v>1196</v>
      </c>
      <c r="B2" s="737"/>
      <c r="C2" s="737"/>
      <c r="D2" s="737"/>
      <c r="E2" s="738"/>
    </row>
    <row r="3" spans="1:7" ht="65.25" customHeight="1" x14ac:dyDescent="0.3">
      <c r="A3" s="456" t="s">
        <v>207</v>
      </c>
      <c r="B3" s="457" t="s">
        <v>334</v>
      </c>
      <c r="C3" s="458" t="s">
        <v>1144</v>
      </c>
      <c r="D3" s="458" t="s">
        <v>1143</v>
      </c>
      <c r="E3" s="459" t="s">
        <v>792</v>
      </c>
    </row>
    <row r="4" spans="1:7" ht="26.25" customHeight="1" x14ac:dyDescent="0.3">
      <c r="A4" s="460"/>
      <c r="B4" s="455"/>
      <c r="C4" s="454" t="s">
        <v>288</v>
      </c>
      <c r="D4" s="454" t="s">
        <v>289</v>
      </c>
      <c r="E4" s="461" t="s">
        <v>1142</v>
      </c>
    </row>
    <row r="5" spans="1:7" ht="35.25" customHeight="1" thickBot="1" x14ac:dyDescent="0.35">
      <c r="A5" s="465">
        <v>1</v>
      </c>
      <c r="B5" s="466" t="s">
        <v>1141</v>
      </c>
      <c r="C5" s="556">
        <v>107626.5</v>
      </c>
      <c r="D5" s="556">
        <v>277555.5</v>
      </c>
      <c r="E5" s="557">
        <f>C5+D5</f>
        <v>385182</v>
      </c>
      <c r="F5" s="477"/>
      <c r="G5" s="477" t="s">
        <v>941</v>
      </c>
    </row>
    <row r="6" spans="1:7" ht="30.75" customHeight="1" thickTop="1" x14ac:dyDescent="0.3">
      <c r="A6" s="463">
        <v>2</v>
      </c>
      <c r="B6" s="464" t="s">
        <v>1140</v>
      </c>
      <c r="C6" s="558">
        <v>177.72</v>
      </c>
      <c r="D6" s="558">
        <v>458.28</v>
      </c>
      <c r="E6" s="559">
        <f>C6+D6</f>
        <v>636</v>
      </c>
      <c r="F6" s="467"/>
    </row>
    <row r="7" spans="1:7" ht="31.5" customHeight="1" thickBot="1" x14ac:dyDescent="0.35">
      <c r="A7" s="257">
        <v>3</v>
      </c>
      <c r="B7" s="462" t="s">
        <v>402</v>
      </c>
      <c r="C7" s="560">
        <f>IF(C6=0,0,+C5/C6)</f>
        <v>605.59588116137741</v>
      </c>
      <c r="D7" s="560">
        <f t="shared" ref="D7:E7" si="0">IF(D6=0,0,+D5/D6)</f>
        <v>605.64611154752561</v>
      </c>
      <c r="E7" s="561">
        <f t="shared" si="0"/>
        <v>605.63207547169816</v>
      </c>
    </row>
    <row r="9" spans="1:7" ht="51" customHeight="1" x14ac:dyDescent="0.3">
      <c r="A9" s="739" t="s">
        <v>1139</v>
      </c>
      <c r="B9" s="739"/>
    </row>
    <row r="11" spans="1:7" x14ac:dyDescent="0.3">
      <c r="A11" s="476" t="s">
        <v>1177</v>
      </c>
    </row>
    <row r="12" spans="1:7" x14ac:dyDescent="0.3">
      <c r="A12" s="139" t="s">
        <v>1178</v>
      </c>
    </row>
    <row r="13" spans="1:7" x14ac:dyDescent="0.3">
      <c r="A13" s="501" t="s">
        <v>1191</v>
      </c>
    </row>
  </sheetData>
  <mergeCells count="3">
    <mergeCell ref="A1:E1"/>
    <mergeCell ref="A2:E2"/>
    <mergeCell ref="A9:B9"/>
  </mergeCells>
  <pageMargins left="0.45" right="0.33" top="0.74803149606299213" bottom="0.74803149606299213" header="0.31496062992125984" footer="0.31496062992125984"/>
  <pageSetup paperSize="9" scale="9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tabColor indexed="42"/>
    <pageSetUpPr fitToPage="1"/>
  </sheetPr>
  <dimension ref="A1:H16"/>
  <sheetViews>
    <sheetView zoomScale="75" zoomScaleNormal="75" workbookViewId="0">
      <pane xSplit="2" ySplit="5" topLeftCell="C6" activePane="bottomRight" state="frozen"/>
      <selection pane="topRight" activeCell="C1" sqref="C1"/>
      <selection pane="bottomLeft" activeCell="A6" sqref="A6"/>
      <selection pane="bottomRight" activeCell="J10" sqref="J10"/>
    </sheetView>
  </sheetViews>
  <sheetFormatPr defaultColWidth="9.109375" defaultRowHeight="15.6" x14ac:dyDescent="0.25"/>
  <cols>
    <col min="1" max="1" width="8.109375" style="19" customWidth="1"/>
    <col min="2" max="2" width="93.109375" style="72" customWidth="1"/>
    <col min="3" max="3" width="17.33203125" style="19" customWidth="1"/>
    <col min="4" max="4" width="17.109375" style="19" customWidth="1"/>
    <col min="5" max="5" width="15.6640625" style="19" customWidth="1"/>
    <col min="6" max="6" width="18" style="19" customWidth="1"/>
    <col min="7" max="7" width="7.5546875" style="19" customWidth="1"/>
    <col min="8" max="16384" width="9.109375" style="19"/>
  </cols>
  <sheetData>
    <row r="1" spans="1:8" ht="50.1" customHeight="1" thickBot="1" x14ac:dyDescent="0.3">
      <c r="A1" s="746" t="s">
        <v>1066</v>
      </c>
      <c r="B1" s="747"/>
      <c r="C1" s="747"/>
      <c r="D1" s="747"/>
      <c r="E1" s="747"/>
      <c r="F1" s="748"/>
      <c r="G1" s="142"/>
      <c r="H1" s="24"/>
    </row>
    <row r="2" spans="1:8" ht="36.75" customHeight="1" x14ac:dyDescent="0.25">
      <c r="A2" s="694" t="s">
        <v>1196</v>
      </c>
      <c r="B2" s="757"/>
      <c r="C2" s="758" t="s">
        <v>822</v>
      </c>
      <c r="D2" s="758"/>
      <c r="E2" s="758"/>
      <c r="F2" s="759"/>
      <c r="G2" s="143"/>
    </row>
    <row r="3" spans="1:8" ht="33" customHeight="1" x14ac:dyDescent="0.25">
      <c r="A3" s="755" t="s">
        <v>207</v>
      </c>
      <c r="B3" s="753" t="s">
        <v>334</v>
      </c>
      <c r="C3" s="749">
        <v>2016</v>
      </c>
      <c r="D3" s="750"/>
      <c r="E3" s="751">
        <v>2017</v>
      </c>
      <c r="F3" s="752"/>
      <c r="G3" s="143"/>
    </row>
    <row r="4" spans="1:8" ht="69" customHeight="1" x14ac:dyDescent="0.25">
      <c r="A4" s="756"/>
      <c r="B4" s="754"/>
      <c r="C4" s="111" t="s">
        <v>750</v>
      </c>
      <c r="D4" s="111" t="s">
        <v>190</v>
      </c>
      <c r="E4" s="111" t="s">
        <v>750</v>
      </c>
      <c r="F4" s="29" t="s">
        <v>277</v>
      </c>
      <c r="G4" s="143"/>
    </row>
    <row r="5" spans="1:8" x14ac:dyDescent="0.25">
      <c r="A5" s="118"/>
      <c r="B5" s="86"/>
      <c r="C5" s="37" t="s">
        <v>288</v>
      </c>
      <c r="D5" s="37" t="s">
        <v>289</v>
      </c>
      <c r="E5" s="83" t="s">
        <v>290</v>
      </c>
      <c r="F5" s="93" t="s">
        <v>297</v>
      </c>
      <c r="G5" s="143"/>
    </row>
    <row r="6" spans="1:8" ht="38.25" customHeight="1" x14ac:dyDescent="0.25">
      <c r="A6" s="31">
        <v>1</v>
      </c>
      <c r="B6" s="87" t="s">
        <v>74</v>
      </c>
      <c r="C6" s="562">
        <v>535760</v>
      </c>
      <c r="D6" s="563" t="s">
        <v>319</v>
      </c>
      <c r="E6" s="562">
        <v>408560</v>
      </c>
      <c r="F6" s="564" t="s">
        <v>319</v>
      </c>
      <c r="G6" s="143"/>
    </row>
    <row r="7" spans="1:8" ht="38.25" customHeight="1" x14ac:dyDescent="0.25">
      <c r="A7" s="31">
        <f>A6+1</f>
        <v>2</v>
      </c>
      <c r="B7" s="87" t="s">
        <v>344</v>
      </c>
      <c r="C7" s="563" t="s">
        <v>319</v>
      </c>
      <c r="D7" s="555">
        <v>3317</v>
      </c>
      <c r="E7" s="563" t="s">
        <v>319</v>
      </c>
      <c r="F7" s="565">
        <v>2558</v>
      </c>
      <c r="G7" s="143"/>
    </row>
    <row r="8" spans="1:8" ht="38.25" customHeight="1" x14ac:dyDescent="0.25">
      <c r="A8" s="31">
        <f>A7+1</f>
        <v>3</v>
      </c>
      <c r="B8" s="87" t="s">
        <v>782</v>
      </c>
      <c r="C8" s="563" t="s">
        <v>319</v>
      </c>
      <c r="D8" s="555">
        <v>473</v>
      </c>
      <c r="E8" s="563" t="s">
        <v>319</v>
      </c>
      <c r="F8" s="565">
        <v>372</v>
      </c>
      <c r="G8" s="143"/>
    </row>
    <row r="9" spans="1:8" ht="35.25" customHeight="1" x14ac:dyDescent="0.25">
      <c r="A9" s="31">
        <f>A8+1</f>
        <v>4</v>
      </c>
      <c r="B9" s="69" t="s">
        <v>704</v>
      </c>
      <c r="C9" s="562">
        <v>81461.37</v>
      </c>
      <c r="D9" s="563" t="s">
        <v>319</v>
      </c>
      <c r="E9" s="566">
        <f>+C11</f>
        <v>138189.37</v>
      </c>
      <c r="F9" s="564" t="s">
        <v>319</v>
      </c>
      <c r="G9" s="143"/>
    </row>
    <row r="10" spans="1:8" ht="37.5" customHeight="1" x14ac:dyDescent="0.25">
      <c r="A10" s="31">
        <f>A9+1</f>
        <v>5</v>
      </c>
      <c r="B10" s="69" t="s">
        <v>779</v>
      </c>
      <c r="C10" s="562">
        <v>592488</v>
      </c>
      <c r="D10" s="563" t="s">
        <v>319</v>
      </c>
      <c r="E10" s="567">
        <v>366549</v>
      </c>
      <c r="F10" s="564" t="s">
        <v>319</v>
      </c>
      <c r="G10" s="143"/>
    </row>
    <row r="11" spans="1:8" ht="33" customHeight="1" x14ac:dyDescent="0.25">
      <c r="A11" s="31">
        <v>6</v>
      </c>
      <c r="B11" s="69" t="s">
        <v>250</v>
      </c>
      <c r="C11" s="137">
        <f>+C9+C10-C6</f>
        <v>138189.37</v>
      </c>
      <c r="D11" s="563" t="s">
        <v>319</v>
      </c>
      <c r="E11" s="566">
        <f>+E9+E10-E6</f>
        <v>96178.37</v>
      </c>
      <c r="F11" s="564" t="s">
        <v>319</v>
      </c>
      <c r="G11" s="143"/>
    </row>
    <row r="12" spans="1:8" ht="36" customHeight="1" thickBot="1" x14ac:dyDescent="0.3">
      <c r="A12" s="32">
        <v>7</v>
      </c>
      <c r="B12" s="81" t="s">
        <v>251</v>
      </c>
      <c r="C12" s="138">
        <f>IF(C6=0,0,C6/D7)</f>
        <v>161.51944528188122</v>
      </c>
      <c r="D12" s="568" t="s">
        <v>319</v>
      </c>
      <c r="E12" s="138">
        <f>IF(E6=0,0,E6/F7)</f>
        <v>159.7185301016419</v>
      </c>
      <c r="F12" s="569" t="s">
        <v>319</v>
      </c>
      <c r="G12" s="143"/>
    </row>
    <row r="13" spans="1:8" x14ac:dyDescent="0.25">
      <c r="B13" s="21"/>
      <c r="G13" s="143"/>
    </row>
    <row r="14" spans="1:8" x14ac:dyDescent="0.25">
      <c r="A14" s="740" t="s">
        <v>83</v>
      </c>
      <c r="B14" s="741"/>
      <c r="C14" s="741"/>
      <c r="D14" s="741"/>
      <c r="E14" s="741"/>
      <c r="F14" s="742"/>
      <c r="G14" s="143"/>
    </row>
    <row r="15" spans="1:8" x14ac:dyDescent="0.25">
      <c r="A15" s="743" t="s">
        <v>383</v>
      </c>
      <c r="B15" s="744"/>
      <c r="C15" s="744"/>
      <c r="D15" s="744"/>
      <c r="E15" s="744"/>
      <c r="F15" s="745"/>
      <c r="G15" s="143"/>
    </row>
    <row r="16" spans="1:8" x14ac:dyDescent="0.25">
      <c r="A16" s="501" t="s">
        <v>1202</v>
      </c>
    </row>
  </sheetData>
  <mergeCells count="9">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tabColor indexed="42"/>
    <pageSetUpPr fitToPage="1"/>
  </sheetPr>
  <dimension ref="A1:H23"/>
  <sheetViews>
    <sheetView zoomScale="75" zoomScaleNormal="75" workbookViewId="0">
      <pane xSplit="2" ySplit="5" topLeftCell="C6" activePane="bottomRight" state="frozen"/>
      <selection pane="topRight" activeCell="C1" sqref="C1"/>
      <selection pane="bottomLeft" activeCell="A6" sqref="A6"/>
      <selection pane="bottomRight" activeCell="J15" sqref="J15"/>
    </sheetView>
  </sheetViews>
  <sheetFormatPr defaultColWidth="9.109375" defaultRowHeight="13.2" x14ac:dyDescent="0.25"/>
  <cols>
    <col min="1" max="1" width="8.33203125" style="85" customWidth="1"/>
    <col min="2" max="2" width="77.6640625" style="85" customWidth="1"/>
    <col min="3" max="6" width="14.6640625" style="85" customWidth="1"/>
    <col min="7" max="16384" width="9.109375" style="85"/>
  </cols>
  <sheetData>
    <row r="1" spans="1:8" ht="50.1" customHeight="1" x14ac:dyDescent="0.25">
      <c r="A1" s="764" t="s">
        <v>1067</v>
      </c>
      <c r="B1" s="765"/>
      <c r="C1" s="765"/>
      <c r="D1" s="765"/>
      <c r="E1" s="765"/>
      <c r="F1" s="766"/>
      <c r="H1" s="112"/>
    </row>
    <row r="2" spans="1:8" ht="33" customHeight="1" x14ac:dyDescent="0.25">
      <c r="A2" s="769" t="s">
        <v>1192</v>
      </c>
      <c r="B2" s="770"/>
      <c r="C2" s="770"/>
      <c r="D2" s="770"/>
      <c r="E2" s="770"/>
      <c r="F2" s="771"/>
    </row>
    <row r="3" spans="1:8" ht="18.75" customHeight="1" x14ac:dyDescent="0.25">
      <c r="A3" s="755" t="s">
        <v>207</v>
      </c>
      <c r="B3" s="723" t="s">
        <v>334</v>
      </c>
      <c r="C3" s="719" t="s">
        <v>787</v>
      </c>
      <c r="D3" s="719"/>
      <c r="E3" s="719" t="s">
        <v>356</v>
      </c>
      <c r="F3" s="768"/>
    </row>
    <row r="4" spans="1:8" ht="18.75" customHeight="1" x14ac:dyDescent="0.25">
      <c r="A4" s="767"/>
      <c r="B4" s="723"/>
      <c r="C4" s="92">
        <v>2016</v>
      </c>
      <c r="D4" s="92">
        <v>2017</v>
      </c>
      <c r="E4" s="14">
        <v>2016</v>
      </c>
      <c r="F4" s="29">
        <v>2017</v>
      </c>
    </row>
    <row r="5" spans="1:8" ht="15.6" x14ac:dyDescent="0.25">
      <c r="A5" s="31"/>
      <c r="B5" s="82"/>
      <c r="C5" s="25" t="s">
        <v>288</v>
      </c>
      <c r="D5" s="25" t="s">
        <v>289</v>
      </c>
      <c r="E5" s="37" t="s">
        <v>290</v>
      </c>
      <c r="F5" s="84" t="s">
        <v>297</v>
      </c>
    </row>
    <row r="6" spans="1:8" ht="31.2" x14ac:dyDescent="0.25">
      <c r="A6" s="31">
        <v>1</v>
      </c>
      <c r="B6" s="46" t="s">
        <v>710</v>
      </c>
      <c r="C6" s="570" t="s">
        <v>319</v>
      </c>
      <c r="D6" s="570" t="s">
        <v>319</v>
      </c>
      <c r="E6" s="532">
        <v>318</v>
      </c>
      <c r="F6" s="571">
        <v>316</v>
      </c>
    </row>
    <row r="7" spans="1:8" ht="36" x14ac:dyDescent="0.25">
      <c r="A7" s="31">
        <f>A6+1</f>
        <v>2</v>
      </c>
      <c r="B7" s="65" t="s">
        <v>345</v>
      </c>
      <c r="C7" s="570" t="s">
        <v>319</v>
      </c>
      <c r="D7" s="570" t="s">
        <v>319</v>
      </c>
      <c r="E7" s="532">
        <v>2621</v>
      </c>
      <c r="F7" s="571">
        <v>2634</v>
      </c>
    </row>
    <row r="8" spans="1:8" ht="15.6" x14ac:dyDescent="0.25">
      <c r="A8" s="31">
        <v>3</v>
      </c>
      <c r="B8" s="80" t="s">
        <v>275</v>
      </c>
      <c r="C8" s="570" t="s">
        <v>319</v>
      </c>
      <c r="D8" s="570" t="s">
        <v>319</v>
      </c>
      <c r="E8" s="62">
        <f>E7/12</f>
        <v>218.41666666666666</v>
      </c>
      <c r="F8" s="531">
        <f>F7/12</f>
        <v>219.5</v>
      </c>
    </row>
    <row r="9" spans="1:8" ht="31.2" x14ac:dyDescent="0.25">
      <c r="A9" s="31">
        <f t="shared" ref="A9:A18" si="0">A8+1</f>
        <v>4</v>
      </c>
      <c r="B9" s="65" t="s">
        <v>359</v>
      </c>
      <c r="C9" s="53">
        <v>218506</v>
      </c>
      <c r="D9" s="572">
        <v>215984</v>
      </c>
      <c r="E9" s="570" t="s">
        <v>319</v>
      </c>
      <c r="F9" s="573" t="s">
        <v>319</v>
      </c>
    </row>
    <row r="10" spans="1:8" ht="31.2" x14ac:dyDescent="0.25">
      <c r="A10" s="31">
        <f t="shared" si="0"/>
        <v>5</v>
      </c>
      <c r="B10" s="65" t="s">
        <v>376</v>
      </c>
      <c r="C10" s="53">
        <v>0</v>
      </c>
      <c r="D10" s="53">
        <v>0</v>
      </c>
      <c r="E10" s="53">
        <v>0</v>
      </c>
      <c r="F10" s="574">
        <v>0</v>
      </c>
    </row>
    <row r="11" spans="1:8" ht="31.2" x14ac:dyDescent="0.25">
      <c r="A11" s="31">
        <f t="shared" si="0"/>
        <v>6</v>
      </c>
      <c r="B11" s="307" t="s">
        <v>1131</v>
      </c>
      <c r="C11" s="532">
        <v>156319</v>
      </c>
      <c r="D11" s="532">
        <v>147599</v>
      </c>
      <c r="E11" s="570" t="s">
        <v>319</v>
      </c>
      <c r="F11" s="573" t="s">
        <v>319</v>
      </c>
    </row>
    <row r="12" spans="1:8" ht="15.6" x14ac:dyDescent="0.25">
      <c r="A12" s="31">
        <f t="shared" si="0"/>
        <v>7</v>
      </c>
      <c r="B12" s="65" t="s">
        <v>357</v>
      </c>
      <c r="C12" s="53">
        <v>62927</v>
      </c>
      <c r="D12" s="53">
        <v>65392.25</v>
      </c>
      <c r="E12" s="570" t="s">
        <v>319</v>
      </c>
      <c r="F12" s="573" t="s">
        <v>319</v>
      </c>
    </row>
    <row r="13" spans="1:8" ht="15.6" x14ac:dyDescent="0.25">
      <c r="A13" s="31">
        <f t="shared" si="0"/>
        <v>8</v>
      </c>
      <c r="B13" s="65" t="s">
        <v>377</v>
      </c>
      <c r="C13" s="62">
        <f>SUM(C9:C12)</f>
        <v>437752</v>
      </c>
      <c r="D13" s="62">
        <f>SUM(D9:D12)</f>
        <v>428975.25</v>
      </c>
      <c r="E13" s="570" t="s">
        <v>319</v>
      </c>
      <c r="F13" s="573" t="s">
        <v>319</v>
      </c>
    </row>
    <row r="14" spans="1:8" ht="15.6" x14ac:dyDescent="0.25">
      <c r="A14" s="31">
        <f t="shared" si="0"/>
        <v>9</v>
      </c>
      <c r="B14" s="65" t="s">
        <v>378</v>
      </c>
      <c r="C14" s="62">
        <f>C15+C16</f>
        <v>411085.91000000003</v>
      </c>
      <c r="D14" s="62">
        <f>D15+D16</f>
        <v>400764.37</v>
      </c>
      <c r="E14" s="570" t="s">
        <v>319</v>
      </c>
      <c r="F14" s="573" t="s">
        <v>319</v>
      </c>
    </row>
    <row r="15" spans="1:8" ht="15.6" x14ac:dyDescent="0.25">
      <c r="A15" s="31">
        <f t="shared" si="0"/>
        <v>10</v>
      </c>
      <c r="B15" s="47" t="s">
        <v>61</v>
      </c>
      <c r="C15" s="53">
        <v>186813.77</v>
      </c>
      <c r="D15" s="53">
        <v>200448.75</v>
      </c>
      <c r="E15" s="570" t="s">
        <v>319</v>
      </c>
      <c r="F15" s="573" t="s">
        <v>319</v>
      </c>
    </row>
    <row r="16" spans="1:8" ht="15.6" x14ac:dyDescent="0.25">
      <c r="A16" s="31">
        <f t="shared" si="0"/>
        <v>11</v>
      </c>
      <c r="B16" s="47" t="s">
        <v>62</v>
      </c>
      <c r="C16" s="53">
        <v>224272.14</v>
      </c>
      <c r="D16" s="53">
        <v>200315.62</v>
      </c>
      <c r="E16" s="570" t="s">
        <v>319</v>
      </c>
      <c r="F16" s="573" t="s">
        <v>319</v>
      </c>
    </row>
    <row r="17" spans="1:6" ht="31.2" x14ac:dyDescent="0.25">
      <c r="A17" s="31">
        <f t="shared" si="0"/>
        <v>12</v>
      </c>
      <c r="B17" s="65" t="s">
        <v>379</v>
      </c>
      <c r="C17" s="62">
        <f>+C13-C14</f>
        <v>26666.089999999967</v>
      </c>
      <c r="D17" s="62">
        <f>+D13-D14</f>
        <v>28210.880000000005</v>
      </c>
      <c r="E17" s="570" t="s">
        <v>319</v>
      </c>
      <c r="F17" s="573" t="s">
        <v>319</v>
      </c>
    </row>
    <row r="18" spans="1:6" ht="16.2" thickBot="1" x14ac:dyDescent="0.3">
      <c r="A18" s="32">
        <f t="shared" si="0"/>
        <v>13</v>
      </c>
      <c r="B18" s="90" t="s">
        <v>380</v>
      </c>
      <c r="C18" s="63">
        <f>IF(E8=0,0,C14/E8)</f>
        <v>1882.1178634109122</v>
      </c>
      <c r="D18" s="63">
        <f>IF(F8=0,0,D14/F8)</f>
        <v>1825.8057858769932</v>
      </c>
      <c r="E18" s="575" t="s">
        <v>319</v>
      </c>
      <c r="F18" s="576" t="s">
        <v>319</v>
      </c>
    </row>
    <row r="20" spans="1:6" ht="13.8" x14ac:dyDescent="0.25">
      <c r="A20" s="740" t="s">
        <v>358</v>
      </c>
      <c r="B20" s="741"/>
      <c r="C20" s="741"/>
      <c r="D20" s="741"/>
      <c r="E20" s="741"/>
      <c r="F20" s="742"/>
    </row>
    <row r="21" spans="1:6" ht="35.25" customHeight="1" x14ac:dyDescent="0.25">
      <c r="A21" s="761" t="s">
        <v>88</v>
      </c>
      <c r="B21" s="762"/>
      <c r="C21" s="762"/>
      <c r="D21" s="762"/>
      <c r="E21" s="762"/>
      <c r="F21" s="763"/>
    </row>
    <row r="22" spans="1:6" ht="46.8" customHeight="1" x14ac:dyDescent="0.25">
      <c r="A22" s="760" t="s">
        <v>1259</v>
      </c>
      <c r="B22" s="760"/>
      <c r="C22" s="760"/>
      <c r="D22" s="760"/>
      <c r="E22" s="760"/>
      <c r="F22" s="760"/>
    </row>
    <row r="23" spans="1:6" ht="13.2" customHeight="1" x14ac:dyDescent="0.25">
      <c r="A23" s="760" t="s">
        <v>1258</v>
      </c>
      <c r="B23" s="760" t="s">
        <v>1254</v>
      </c>
      <c r="C23" s="760"/>
      <c r="D23" s="760"/>
      <c r="E23" s="760"/>
      <c r="F23" s="760"/>
    </row>
  </sheetData>
  <mergeCells count="10">
    <mergeCell ref="A23:F23"/>
    <mergeCell ref="A22:F22"/>
    <mergeCell ref="A21:F21"/>
    <mergeCell ref="A1:F1"/>
    <mergeCell ref="A3:A4"/>
    <mergeCell ref="B3:B4"/>
    <mergeCell ref="C3:D3"/>
    <mergeCell ref="E3:F3"/>
    <mergeCell ref="A2:F2"/>
    <mergeCell ref="A20:F20"/>
  </mergeCells>
  <phoneticPr fontId="7" type="noConversion"/>
  <pageMargins left="0.66" right="0.45" top="0.98425196850393704" bottom="0.77" header="0.51181102362204722" footer="0.51181102362204722"/>
  <pageSetup paperSize="9"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K29"/>
  <sheetViews>
    <sheetView zoomScale="75" zoomScaleNormal="75" workbookViewId="0">
      <pane xSplit="2" ySplit="4" topLeftCell="C5" activePane="bottomRight" state="frozen"/>
      <selection pane="topRight" activeCell="C1" sqref="C1"/>
      <selection pane="bottomLeft" activeCell="A5" sqref="A5"/>
      <selection pane="bottomRight" activeCell="H13" sqref="H13"/>
    </sheetView>
  </sheetViews>
  <sheetFormatPr defaultColWidth="9.109375" defaultRowHeight="15.6" x14ac:dyDescent="0.3"/>
  <cols>
    <col min="1" max="1" width="8.109375" style="219" customWidth="1"/>
    <col min="2" max="2" width="94" style="241" customWidth="1"/>
    <col min="3" max="3" width="18.6640625" style="219" customWidth="1"/>
    <col min="4" max="4" width="18.5546875" style="219" customWidth="1"/>
    <col min="5" max="5" width="11.44140625" style="220" customWidth="1"/>
    <col min="6" max="16384" width="9.109375" style="219"/>
  </cols>
  <sheetData>
    <row r="1" spans="1:11" ht="50.1" customHeight="1" thickBot="1" x14ac:dyDescent="0.35">
      <c r="A1" s="775" t="s">
        <v>1068</v>
      </c>
      <c r="B1" s="776"/>
      <c r="C1" s="776"/>
      <c r="D1" s="777"/>
      <c r="E1" s="218"/>
    </row>
    <row r="2" spans="1:11" ht="29.25" customHeight="1" x14ac:dyDescent="0.3">
      <c r="A2" s="778" t="s">
        <v>1193</v>
      </c>
      <c r="B2" s="779"/>
      <c r="C2" s="779"/>
      <c r="D2" s="780"/>
    </row>
    <row r="3" spans="1:11" ht="33" customHeight="1" x14ac:dyDescent="0.3">
      <c r="A3" s="221" t="s">
        <v>207</v>
      </c>
      <c r="B3" s="222" t="s">
        <v>334</v>
      </c>
      <c r="C3" s="223">
        <v>2016</v>
      </c>
      <c r="D3" s="224">
        <v>2017</v>
      </c>
    </row>
    <row r="4" spans="1:11" x14ac:dyDescent="0.3">
      <c r="A4" s="225"/>
      <c r="B4" s="226"/>
      <c r="C4" s="227" t="s">
        <v>288</v>
      </c>
      <c r="D4" s="254" t="s">
        <v>289</v>
      </c>
    </row>
    <row r="5" spans="1:11" ht="18.600000000000001" x14ac:dyDescent="0.3">
      <c r="A5" s="228">
        <v>1</v>
      </c>
      <c r="B5" s="229" t="s">
        <v>281</v>
      </c>
      <c r="C5" s="577">
        <f>+C6+C9</f>
        <v>82725.5</v>
      </c>
      <c r="D5" s="578">
        <f>D6+D9</f>
        <v>72368.149999999994</v>
      </c>
    </row>
    <row r="6" spans="1:11" ht="18.75" customHeight="1" x14ac:dyDescent="0.3">
      <c r="A6" s="228">
        <f t="shared" ref="A6:A13" si="0">A5+1</f>
        <v>2</v>
      </c>
      <c r="B6" s="229" t="s">
        <v>363</v>
      </c>
      <c r="C6" s="577">
        <f>+C7+C8</f>
        <v>49005.5</v>
      </c>
      <c r="D6" s="578">
        <f>+D7+D8</f>
        <v>43083.15</v>
      </c>
    </row>
    <row r="7" spans="1:11" x14ac:dyDescent="0.3">
      <c r="A7" s="228">
        <f t="shared" si="0"/>
        <v>3</v>
      </c>
      <c r="B7" s="230" t="s">
        <v>361</v>
      </c>
      <c r="C7" s="579">
        <v>49005.5</v>
      </c>
      <c r="D7" s="580">
        <v>43083.15</v>
      </c>
    </row>
    <row r="8" spans="1:11" x14ac:dyDescent="0.3">
      <c r="A8" s="228">
        <f t="shared" si="0"/>
        <v>4</v>
      </c>
      <c r="B8" s="230" t="s">
        <v>362</v>
      </c>
      <c r="C8" s="579">
        <v>0</v>
      </c>
      <c r="D8" s="580">
        <v>0</v>
      </c>
    </row>
    <row r="9" spans="1:11" x14ac:dyDescent="0.3">
      <c r="A9" s="228">
        <f t="shared" si="0"/>
        <v>5</v>
      </c>
      <c r="B9" s="229" t="s">
        <v>252</v>
      </c>
      <c r="C9" s="581">
        <f>+C10+C11-C12</f>
        <v>33720</v>
      </c>
      <c r="D9" s="582">
        <f>+D10+D11-D12</f>
        <v>29285</v>
      </c>
    </row>
    <row r="10" spans="1:11" ht="19.5" customHeight="1" x14ac:dyDescent="0.3">
      <c r="A10" s="228">
        <f t="shared" si="0"/>
        <v>6</v>
      </c>
      <c r="B10" s="230" t="s">
        <v>192</v>
      </c>
      <c r="C10" s="579">
        <v>25699.33</v>
      </c>
      <c r="D10" s="582">
        <f>+C12</f>
        <v>17794.330000000002</v>
      </c>
    </row>
    <row r="11" spans="1:11" x14ac:dyDescent="0.3">
      <c r="A11" s="228">
        <f t="shared" si="0"/>
        <v>7</v>
      </c>
      <c r="B11" s="230" t="s">
        <v>224</v>
      </c>
      <c r="C11" s="579">
        <v>25815</v>
      </c>
      <c r="D11" s="583">
        <v>28814</v>
      </c>
    </row>
    <row r="12" spans="1:11" x14ac:dyDescent="0.3">
      <c r="A12" s="228">
        <f t="shared" si="0"/>
        <v>8</v>
      </c>
      <c r="B12" s="230" t="s">
        <v>758</v>
      </c>
      <c r="C12" s="581">
        <f>C10+C11-C20</f>
        <v>17794.330000000002</v>
      </c>
      <c r="D12" s="582">
        <f>D10+D11-D20</f>
        <v>17323.330000000002</v>
      </c>
    </row>
    <row r="13" spans="1:11" ht="30" customHeight="1" x14ac:dyDescent="0.3">
      <c r="A13" s="228">
        <f t="shared" si="0"/>
        <v>9</v>
      </c>
      <c r="B13" s="229" t="s">
        <v>759</v>
      </c>
      <c r="C13" s="584">
        <v>82725.5</v>
      </c>
      <c r="D13" s="585">
        <v>72368.149999999994</v>
      </c>
    </row>
    <row r="14" spans="1:11" x14ac:dyDescent="0.3">
      <c r="A14" s="228"/>
      <c r="B14" s="255" t="s">
        <v>305</v>
      </c>
      <c r="C14" s="586"/>
      <c r="D14" s="587"/>
      <c r="E14" s="231"/>
      <c r="F14" s="232"/>
      <c r="G14" s="232"/>
      <c r="H14" s="232"/>
      <c r="I14" s="232"/>
      <c r="J14" s="232"/>
      <c r="K14" s="232"/>
    </row>
    <row r="15" spans="1:11" ht="18.600000000000001" x14ac:dyDescent="0.3">
      <c r="A15" s="228">
        <f>A13+1</f>
        <v>10</v>
      </c>
      <c r="B15" s="256" t="s">
        <v>364</v>
      </c>
      <c r="C15" s="579">
        <v>82725.5</v>
      </c>
      <c r="D15" s="580">
        <v>72368.149999999994</v>
      </c>
    </row>
    <row r="16" spans="1:11" ht="30.75" customHeight="1" x14ac:dyDescent="0.3">
      <c r="A16" s="228">
        <f t="shared" ref="A16:A21" si="1">+A15+1</f>
        <v>11</v>
      </c>
      <c r="B16" s="229" t="s">
        <v>760</v>
      </c>
      <c r="C16" s="577">
        <f>C5-C13</f>
        <v>0</v>
      </c>
      <c r="D16" s="578">
        <f>D5-D13</f>
        <v>0</v>
      </c>
    </row>
    <row r="17" spans="1:5" ht="18" x14ac:dyDescent="0.3">
      <c r="A17" s="228">
        <f t="shared" si="1"/>
        <v>12</v>
      </c>
      <c r="B17" s="229" t="s">
        <v>761</v>
      </c>
      <c r="C17" s="577">
        <f>C18+C19</f>
        <v>33720</v>
      </c>
      <c r="D17" s="578">
        <f>D18+D19</f>
        <v>29285</v>
      </c>
    </row>
    <row r="18" spans="1:5" x14ac:dyDescent="0.3">
      <c r="A18" s="269">
        <f t="shared" si="1"/>
        <v>13</v>
      </c>
      <c r="B18" s="233" t="s">
        <v>893</v>
      </c>
      <c r="C18" s="588">
        <v>33499</v>
      </c>
      <c r="D18" s="589">
        <v>28952</v>
      </c>
    </row>
    <row r="19" spans="1:5" ht="18.600000000000001" x14ac:dyDescent="0.3">
      <c r="A19" s="269">
        <f>+A18+1</f>
        <v>14</v>
      </c>
      <c r="B19" s="233" t="s">
        <v>762</v>
      </c>
      <c r="C19" s="588">
        <v>221</v>
      </c>
      <c r="D19" s="589">
        <v>333</v>
      </c>
    </row>
    <row r="20" spans="1:5" x14ac:dyDescent="0.3">
      <c r="A20" s="269">
        <f>+A19+1</f>
        <v>15</v>
      </c>
      <c r="B20" s="229" t="s">
        <v>774</v>
      </c>
      <c r="C20" s="577">
        <f>(C18*1+C19*1)</f>
        <v>33720</v>
      </c>
      <c r="D20" s="578">
        <f>(D18*1+D19*1)</f>
        <v>29285</v>
      </c>
    </row>
    <row r="21" spans="1:5" ht="16.2" thickBot="1" x14ac:dyDescent="0.35">
      <c r="A21" s="270">
        <f t="shared" si="1"/>
        <v>16</v>
      </c>
      <c r="B21" s="234" t="s">
        <v>786</v>
      </c>
      <c r="C21" s="590">
        <f>IF(C18=0,0,C15/C18)</f>
        <v>2.4694916266157199</v>
      </c>
      <c r="D21" s="591">
        <f>IF(D18=0,0,D15/D18)</f>
        <v>2.4995907018513401</v>
      </c>
    </row>
    <row r="22" spans="1:5" s="232" customFormat="1" x14ac:dyDescent="0.3">
      <c r="A22" s="235"/>
      <c r="B22" s="236"/>
      <c r="C22" s="237"/>
      <c r="D22" s="237"/>
      <c r="E22" s="231"/>
    </row>
    <row r="23" spans="1:5" s="239" customFormat="1" x14ac:dyDescent="0.3">
      <c r="A23" s="781" t="s">
        <v>360</v>
      </c>
      <c r="B23" s="782"/>
      <c r="C23" s="782"/>
      <c r="D23" s="783"/>
      <c r="E23" s="238"/>
    </row>
    <row r="24" spans="1:5" s="239" customFormat="1" x14ac:dyDescent="0.3">
      <c r="A24" s="784" t="s">
        <v>696</v>
      </c>
      <c r="B24" s="785"/>
      <c r="C24" s="785"/>
      <c r="D24" s="786"/>
      <c r="E24" s="238"/>
    </row>
    <row r="25" spans="1:5" s="239" customFormat="1" x14ac:dyDescent="0.3">
      <c r="A25" s="787" t="s">
        <v>892</v>
      </c>
      <c r="B25" s="788"/>
      <c r="C25" s="788"/>
      <c r="D25" s="789"/>
      <c r="E25" s="238"/>
    </row>
    <row r="26" spans="1:5" s="239" customFormat="1" x14ac:dyDescent="0.3">
      <c r="A26" s="772" t="s">
        <v>702</v>
      </c>
      <c r="B26" s="773"/>
      <c r="C26" s="773"/>
      <c r="D26" s="774"/>
      <c r="E26" s="238"/>
    </row>
    <row r="27" spans="1:5" s="239" customFormat="1" x14ac:dyDescent="0.3">
      <c r="A27" s="501" t="s">
        <v>1250</v>
      </c>
      <c r="B27" s="240"/>
      <c r="E27" s="238"/>
    </row>
    <row r="28" spans="1:5" s="239" customFormat="1" x14ac:dyDescent="0.3">
      <c r="B28" s="240"/>
      <c r="E28" s="238"/>
    </row>
    <row r="29" spans="1:5" s="239" customFormat="1" x14ac:dyDescent="0.3">
      <c r="B29" s="240"/>
      <c r="E29" s="238"/>
    </row>
  </sheetData>
  <mergeCells count="6">
    <mergeCell ref="A26:D26"/>
    <mergeCell ref="A1:D1"/>
    <mergeCell ref="A2:D2"/>
    <mergeCell ref="A23:D23"/>
    <mergeCell ref="A24:D24"/>
    <mergeCell ref="A25:D25"/>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tabColor indexed="42"/>
    <pageSetUpPr fitToPage="1"/>
  </sheetPr>
  <dimension ref="A1:I23"/>
  <sheetViews>
    <sheetView zoomScale="75" zoomScaleNormal="75" workbookViewId="0">
      <pane xSplit="2" ySplit="5" topLeftCell="C6" activePane="bottomRight" state="frozen"/>
      <selection pane="topRight" activeCell="C1" sqref="C1"/>
      <selection pane="bottomLeft" activeCell="A6" sqref="A6"/>
      <selection pane="bottomRight" activeCell="D16" sqref="D16"/>
    </sheetView>
  </sheetViews>
  <sheetFormatPr defaultColWidth="9.109375" defaultRowHeight="15.6" x14ac:dyDescent="0.3"/>
  <cols>
    <col min="1" max="1" width="9.109375" style="2"/>
    <col min="2" max="2" width="88.6640625" style="8" customWidth="1"/>
    <col min="3" max="3" width="23.44140625" style="2" customWidth="1"/>
    <col min="4" max="4" width="24.44140625" style="2" customWidth="1"/>
    <col min="5" max="5" width="15.33203125" style="184" bestFit="1" customWidth="1"/>
    <col min="6" max="6" width="9.109375" style="184"/>
    <col min="7" max="16384" width="9.109375" style="2"/>
  </cols>
  <sheetData>
    <row r="1" spans="1:6" ht="50.1" customHeight="1" thickBot="1" x14ac:dyDescent="0.35">
      <c r="A1" s="790" t="s">
        <v>1069</v>
      </c>
      <c r="B1" s="791"/>
      <c r="C1" s="791"/>
      <c r="D1" s="792"/>
    </row>
    <row r="2" spans="1:6" ht="27.75" customHeight="1" x14ac:dyDescent="0.3">
      <c r="A2" s="667" t="s">
        <v>1192</v>
      </c>
      <c r="B2" s="668"/>
      <c r="C2" s="668"/>
      <c r="D2" s="669"/>
    </row>
    <row r="3" spans="1:6" ht="18.75" customHeight="1" x14ac:dyDescent="0.3">
      <c r="A3" s="685" t="s">
        <v>207</v>
      </c>
      <c r="B3" s="793" t="s">
        <v>334</v>
      </c>
      <c r="C3" s="794" t="s">
        <v>309</v>
      </c>
      <c r="D3" s="795"/>
    </row>
    <row r="4" spans="1:6" s="5" customFormat="1" ht="19.5" customHeight="1" x14ac:dyDescent="0.25">
      <c r="A4" s="685"/>
      <c r="B4" s="793"/>
      <c r="C4" s="16">
        <v>2016</v>
      </c>
      <c r="D4" s="15">
        <v>2017</v>
      </c>
      <c r="E4" s="185"/>
      <c r="F4" s="185"/>
    </row>
    <row r="5" spans="1:6" s="5" customFormat="1" x14ac:dyDescent="0.25">
      <c r="A5" s="31"/>
      <c r="B5" s="28"/>
      <c r="C5" s="16" t="s">
        <v>288</v>
      </c>
      <c r="D5" s="15" t="s">
        <v>289</v>
      </c>
      <c r="E5" s="185"/>
      <c r="F5" s="185"/>
    </row>
    <row r="6" spans="1:6" s="5" customFormat="1" x14ac:dyDescent="0.25">
      <c r="A6" s="100">
        <v>1</v>
      </c>
      <c r="B6" s="60" t="s">
        <v>216</v>
      </c>
      <c r="C6" s="592">
        <v>159405.62</v>
      </c>
      <c r="D6" s="593">
        <v>401877.46</v>
      </c>
      <c r="E6" s="185"/>
      <c r="F6" s="185"/>
    </row>
    <row r="7" spans="1:6" s="5" customFormat="1" x14ac:dyDescent="0.25">
      <c r="A7" s="100">
        <f t="shared" ref="A7:A20" si="0">A6+1</f>
        <v>2</v>
      </c>
      <c r="B7" s="46" t="s">
        <v>165</v>
      </c>
      <c r="C7" s="51">
        <f>SUM(C8:C13)</f>
        <v>381491.76</v>
      </c>
      <c r="D7" s="52">
        <f>SUM(D8:D13)</f>
        <v>838421.03</v>
      </c>
      <c r="E7" s="185"/>
      <c r="F7" s="185"/>
    </row>
    <row r="8" spans="1:6" s="5" customFormat="1" ht="18.600000000000001" x14ac:dyDescent="0.25">
      <c r="A8" s="100">
        <f t="shared" si="0"/>
        <v>3</v>
      </c>
      <c r="B8" s="61" t="s">
        <v>386</v>
      </c>
      <c r="C8" s="532">
        <v>0</v>
      </c>
      <c r="D8" s="571">
        <v>590918.63</v>
      </c>
      <c r="E8" s="185"/>
      <c r="F8" s="185"/>
    </row>
    <row r="9" spans="1:6" s="5" customFormat="1" x14ac:dyDescent="0.25">
      <c r="A9" s="100">
        <f t="shared" si="0"/>
        <v>4</v>
      </c>
      <c r="B9" s="61" t="s">
        <v>389</v>
      </c>
      <c r="C9" s="532">
        <v>215834.67</v>
      </c>
      <c r="D9" s="571">
        <v>244759.39</v>
      </c>
      <c r="E9" s="185"/>
      <c r="F9" s="185"/>
    </row>
    <row r="10" spans="1:6" s="5" customFormat="1" x14ac:dyDescent="0.25">
      <c r="A10" s="100">
        <f t="shared" si="0"/>
        <v>5</v>
      </c>
      <c r="B10" s="61" t="s">
        <v>949</v>
      </c>
      <c r="C10" s="532">
        <v>5067.4399999999996</v>
      </c>
      <c r="D10" s="571">
        <v>0</v>
      </c>
      <c r="E10" s="185"/>
      <c r="F10" s="185"/>
    </row>
    <row r="11" spans="1:6" s="5" customFormat="1" x14ac:dyDescent="0.25">
      <c r="A11" s="100">
        <f t="shared" si="0"/>
        <v>6</v>
      </c>
      <c r="B11" s="61" t="s">
        <v>387</v>
      </c>
      <c r="C11" s="532">
        <v>0</v>
      </c>
      <c r="D11" s="571">
        <v>0</v>
      </c>
      <c r="E11" s="185"/>
      <c r="F11" s="185"/>
    </row>
    <row r="12" spans="1:6" s="5" customFormat="1" x14ac:dyDescent="0.25">
      <c r="A12" s="100">
        <f t="shared" si="0"/>
        <v>7</v>
      </c>
      <c r="B12" s="61" t="s">
        <v>388</v>
      </c>
      <c r="C12" s="532">
        <v>0</v>
      </c>
      <c r="D12" s="571">
        <v>0</v>
      </c>
      <c r="E12" s="185"/>
      <c r="F12" s="185"/>
    </row>
    <row r="13" spans="1:6" s="5" customFormat="1" ht="19.5" customHeight="1" x14ac:dyDescent="0.25">
      <c r="A13" s="100">
        <f t="shared" si="0"/>
        <v>8</v>
      </c>
      <c r="B13" s="61" t="s">
        <v>390</v>
      </c>
      <c r="C13" s="532">
        <v>160589.65</v>
      </c>
      <c r="D13" s="571">
        <v>2743.01</v>
      </c>
      <c r="E13" s="185"/>
      <c r="F13" s="185"/>
    </row>
    <row r="14" spans="1:6" s="5" customFormat="1" ht="21.75" customHeight="1" x14ac:dyDescent="0.25">
      <c r="A14" s="100">
        <f t="shared" si="0"/>
        <v>9</v>
      </c>
      <c r="B14" s="46" t="s">
        <v>58</v>
      </c>
      <c r="C14" s="51">
        <f>C6+C7</f>
        <v>540897.38</v>
      </c>
      <c r="D14" s="52">
        <f>D6+D7</f>
        <v>1240298.49</v>
      </c>
      <c r="E14" s="185"/>
      <c r="F14" s="185"/>
    </row>
    <row r="15" spans="1:6" s="5" customFormat="1" ht="40.5" customHeight="1" x14ac:dyDescent="0.25">
      <c r="A15" s="100">
        <f t="shared" si="0"/>
        <v>10</v>
      </c>
      <c r="B15" s="46" t="s">
        <v>265</v>
      </c>
      <c r="C15" s="592">
        <v>100000</v>
      </c>
      <c r="D15" s="593">
        <v>130000</v>
      </c>
      <c r="E15" s="185"/>
      <c r="F15" s="185"/>
    </row>
    <row r="16" spans="1:6" s="5" customFormat="1" ht="31.2" x14ac:dyDescent="0.25">
      <c r="A16" s="126" t="s">
        <v>717</v>
      </c>
      <c r="B16" s="65" t="s">
        <v>797</v>
      </c>
      <c r="C16" s="592">
        <v>160550.15</v>
      </c>
      <c r="D16" s="593">
        <v>0</v>
      </c>
      <c r="E16" s="185"/>
      <c r="F16" s="185"/>
    </row>
    <row r="17" spans="1:9" s="5" customFormat="1" ht="28.5" customHeight="1" x14ac:dyDescent="0.25">
      <c r="A17" s="100">
        <f>A15+1</f>
        <v>11</v>
      </c>
      <c r="B17" s="46" t="s">
        <v>798</v>
      </c>
      <c r="C17" s="592">
        <v>800383.2</v>
      </c>
      <c r="D17" s="593">
        <v>476260.78</v>
      </c>
      <c r="E17" s="185"/>
      <c r="F17" s="185"/>
    </row>
    <row r="18" spans="1:9" s="5" customFormat="1" ht="23.25" customHeight="1" x14ac:dyDescent="0.25">
      <c r="A18" s="100">
        <f t="shared" si="0"/>
        <v>12</v>
      </c>
      <c r="B18" s="46" t="s">
        <v>264</v>
      </c>
      <c r="C18" s="592">
        <v>0</v>
      </c>
      <c r="D18" s="593">
        <v>0</v>
      </c>
      <c r="E18" s="185"/>
      <c r="F18" s="185"/>
    </row>
    <row r="19" spans="1:9" s="5" customFormat="1" ht="33" customHeight="1" x14ac:dyDescent="0.25">
      <c r="A19" s="100">
        <f t="shared" si="0"/>
        <v>13</v>
      </c>
      <c r="B19" s="46" t="s">
        <v>799</v>
      </c>
      <c r="C19" s="592">
        <v>0</v>
      </c>
      <c r="D19" s="593">
        <v>0</v>
      </c>
      <c r="E19" s="185"/>
      <c r="F19" s="185"/>
    </row>
    <row r="20" spans="1:9" s="5" customFormat="1" ht="21" customHeight="1" thickBot="1" x14ac:dyDescent="0.3">
      <c r="A20" s="101">
        <f t="shared" si="0"/>
        <v>14</v>
      </c>
      <c r="B20" s="48" t="s">
        <v>90</v>
      </c>
      <c r="C20" s="536">
        <f>SUM(C14:C19)</f>
        <v>1601830.73</v>
      </c>
      <c r="D20" s="55">
        <f>SUM(D14:D19)</f>
        <v>1846559.27</v>
      </c>
      <c r="E20" s="185"/>
      <c r="F20" s="185"/>
    </row>
    <row r="21" spans="1:9" ht="9" customHeight="1" x14ac:dyDescent="0.3"/>
    <row r="22" spans="1:9" ht="18" customHeight="1" x14ac:dyDescent="0.3">
      <c r="A22" s="740" t="s">
        <v>94</v>
      </c>
      <c r="B22" s="741"/>
      <c r="C22" s="741"/>
      <c r="D22" s="742"/>
    </row>
    <row r="23" spans="1:9" x14ac:dyDescent="0.3">
      <c r="A23" s="761" t="s">
        <v>18</v>
      </c>
      <c r="B23" s="762"/>
      <c r="C23" s="762"/>
      <c r="D23" s="763"/>
      <c r="E23" s="185"/>
      <c r="F23" s="185"/>
      <c r="G23" s="135"/>
      <c r="H23" s="135"/>
      <c r="I23" s="135"/>
    </row>
  </sheetData>
  <mergeCells count="7">
    <mergeCell ref="A23:D23"/>
    <mergeCell ref="A22:D22"/>
    <mergeCell ref="A1:D1"/>
    <mergeCell ref="A3:A4"/>
    <mergeCell ref="B3:B4"/>
    <mergeCell ref="C3:D3"/>
    <mergeCell ref="A2:D2"/>
  </mergeCells>
  <phoneticPr fontId="0" type="noConversion"/>
  <printOptions gridLines="1"/>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tabColor indexed="42"/>
    <pageSetUpPr fitToPage="1"/>
  </sheetPr>
  <dimension ref="A1:I82"/>
  <sheetViews>
    <sheetView zoomScale="75" zoomScaleNormal="75" workbookViewId="0">
      <pane xSplit="2" ySplit="5" topLeftCell="C9" activePane="bottomRight" state="frozen"/>
      <selection pane="topRight" activeCell="C1" sqref="C1"/>
      <selection pane="bottomLeft" activeCell="A6" sqref="A6"/>
      <selection pane="bottomRight" activeCell="K14" sqref="K14"/>
    </sheetView>
  </sheetViews>
  <sheetFormatPr defaultColWidth="9.109375" defaultRowHeight="15.6" x14ac:dyDescent="0.3"/>
  <cols>
    <col min="1" max="1" width="7.44140625" style="2" customWidth="1"/>
    <col min="2" max="2" width="51.5546875" style="8" customWidth="1"/>
    <col min="3" max="3" width="17" style="8" customWidth="1"/>
    <col min="4" max="4" width="18.109375" style="2" customWidth="1"/>
    <col min="5" max="5" width="18.5546875" style="2" customWidth="1"/>
    <col min="6" max="6" width="16.33203125" style="2" customWidth="1"/>
    <col min="7" max="7" width="15.33203125" style="2" customWidth="1"/>
    <col min="8" max="8" width="15.6640625" style="2" customWidth="1"/>
    <col min="9" max="9" width="20.109375" style="2" customWidth="1"/>
    <col min="10" max="10" width="9.88671875" style="2" customWidth="1"/>
    <col min="11" max="16384" width="9.109375" style="2"/>
  </cols>
  <sheetData>
    <row r="1" spans="1:9" ht="35.1" customHeight="1" thickBot="1" x14ac:dyDescent="0.35">
      <c r="A1" s="798" t="s">
        <v>1070</v>
      </c>
      <c r="B1" s="799"/>
      <c r="C1" s="799"/>
      <c r="D1" s="799"/>
      <c r="E1" s="799"/>
      <c r="F1" s="799"/>
      <c r="G1" s="799"/>
      <c r="H1" s="799"/>
      <c r="I1" s="800"/>
    </row>
    <row r="2" spans="1:9" ht="35.1" customHeight="1" x14ac:dyDescent="0.3">
      <c r="A2" s="694" t="s">
        <v>1193</v>
      </c>
      <c r="B2" s="695"/>
      <c r="C2" s="695"/>
      <c r="D2" s="695"/>
      <c r="E2" s="695"/>
      <c r="F2" s="695"/>
      <c r="G2" s="695"/>
      <c r="H2" s="695"/>
      <c r="I2" s="696"/>
    </row>
    <row r="3" spans="1:9" s="5" customFormat="1" ht="35.25" customHeight="1" x14ac:dyDescent="0.25">
      <c r="A3" s="756" t="s">
        <v>207</v>
      </c>
      <c r="B3" s="687" t="s">
        <v>334</v>
      </c>
      <c r="C3" s="803" t="s">
        <v>1071</v>
      </c>
      <c r="D3" s="803" t="s">
        <v>1072</v>
      </c>
      <c r="E3" s="687" t="s">
        <v>1073</v>
      </c>
      <c r="F3" s="687" t="s">
        <v>179</v>
      </c>
      <c r="G3" s="801" t="s">
        <v>231</v>
      </c>
      <c r="H3" s="801" t="s">
        <v>732</v>
      </c>
      <c r="I3" s="796" t="s">
        <v>232</v>
      </c>
    </row>
    <row r="4" spans="1:9" s="5" customFormat="1" ht="72" customHeight="1" x14ac:dyDescent="0.25">
      <c r="A4" s="685"/>
      <c r="B4" s="723"/>
      <c r="C4" s="804"/>
      <c r="D4" s="804"/>
      <c r="E4" s="723"/>
      <c r="F4" s="723"/>
      <c r="G4" s="802"/>
      <c r="H4" s="802"/>
      <c r="I4" s="797"/>
    </row>
    <row r="5" spans="1:9" s="5" customFormat="1" x14ac:dyDescent="0.25">
      <c r="A5" s="31"/>
      <c r="B5" s="86"/>
      <c r="C5" s="89" t="s">
        <v>288</v>
      </c>
      <c r="D5" s="89" t="s">
        <v>289</v>
      </c>
      <c r="E5" s="37" t="s">
        <v>290</v>
      </c>
      <c r="F5" s="37" t="s">
        <v>297</v>
      </c>
      <c r="G5" s="37" t="s">
        <v>291</v>
      </c>
      <c r="H5" s="37" t="s">
        <v>292</v>
      </c>
      <c r="I5" s="192" t="s">
        <v>718</v>
      </c>
    </row>
    <row r="6" spans="1:9" s="5" customFormat="1" x14ac:dyDescent="0.25">
      <c r="A6" s="31">
        <v>1</v>
      </c>
      <c r="B6" s="69" t="s">
        <v>382</v>
      </c>
      <c r="C6" s="53">
        <v>0</v>
      </c>
      <c r="D6" s="53">
        <v>0</v>
      </c>
      <c r="E6" s="53">
        <v>58400</v>
      </c>
      <c r="F6" s="53">
        <v>4098</v>
      </c>
      <c r="G6" s="53">
        <v>0</v>
      </c>
      <c r="H6" s="53">
        <v>0</v>
      </c>
      <c r="I6" s="531">
        <f t="shared" ref="I6:I16" si="0">SUM(C6:H6)</f>
        <v>62498</v>
      </c>
    </row>
    <row r="7" spans="1:9" s="5" customFormat="1" x14ac:dyDescent="0.25">
      <c r="A7" s="31"/>
      <c r="B7" s="70" t="s">
        <v>305</v>
      </c>
      <c r="C7" s="53"/>
      <c r="D7" s="53"/>
      <c r="E7" s="53"/>
      <c r="F7" s="53"/>
      <c r="G7" s="53"/>
      <c r="H7" s="53"/>
      <c r="I7" s="531"/>
    </row>
    <row r="8" spans="1:9" s="5" customFormat="1" x14ac:dyDescent="0.25">
      <c r="A8" s="31">
        <v>2</v>
      </c>
      <c r="B8" s="106" t="s">
        <v>59</v>
      </c>
      <c r="C8" s="53">
        <v>0</v>
      </c>
      <c r="D8" s="53">
        <v>0</v>
      </c>
      <c r="E8" s="53">
        <v>58400</v>
      </c>
      <c r="F8" s="53">
        <v>4098</v>
      </c>
      <c r="G8" s="53">
        <v>0</v>
      </c>
      <c r="H8" s="53">
        <v>0</v>
      </c>
      <c r="I8" s="531">
        <f t="shared" si="0"/>
        <v>62498</v>
      </c>
    </row>
    <row r="9" spans="1:9" x14ac:dyDescent="0.3">
      <c r="A9" s="31">
        <v>3</v>
      </c>
      <c r="B9" s="69" t="s">
        <v>287</v>
      </c>
      <c r="C9" s="53">
        <v>0</v>
      </c>
      <c r="D9" s="53">
        <v>0</v>
      </c>
      <c r="E9" s="53">
        <v>67</v>
      </c>
      <c r="F9" s="53">
        <v>0</v>
      </c>
      <c r="G9" s="53">
        <v>0</v>
      </c>
      <c r="H9" s="53">
        <v>0</v>
      </c>
      <c r="I9" s="531">
        <f t="shared" si="0"/>
        <v>67</v>
      </c>
    </row>
    <row r="10" spans="1:9" ht="31.2" x14ac:dyDescent="0.3">
      <c r="A10" s="31">
        <v>4</v>
      </c>
      <c r="B10" s="69" t="s">
        <v>249</v>
      </c>
      <c r="C10" s="62">
        <f t="shared" ref="C10:H10" si="1">SUM(C11:C15)</f>
        <v>0</v>
      </c>
      <c r="D10" s="62">
        <f t="shared" si="1"/>
        <v>0</v>
      </c>
      <c r="E10" s="62">
        <f t="shared" si="1"/>
        <v>108511.01000000001</v>
      </c>
      <c r="F10" s="62">
        <f t="shared" si="1"/>
        <v>42302.52</v>
      </c>
      <c r="G10" s="62">
        <f t="shared" si="1"/>
        <v>0</v>
      </c>
      <c r="H10" s="62">
        <f t="shared" si="1"/>
        <v>0</v>
      </c>
      <c r="I10" s="531">
        <f t="shared" si="0"/>
        <v>150813.53</v>
      </c>
    </row>
    <row r="11" spans="1:9" x14ac:dyDescent="0.3">
      <c r="A11" s="31">
        <v>5</v>
      </c>
      <c r="B11" s="106" t="s">
        <v>352</v>
      </c>
      <c r="C11" s="53">
        <v>0</v>
      </c>
      <c r="D11" s="53">
        <v>0</v>
      </c>
      <c r="E11" s="53">
        <v>0</v>
      </c>
      <c r="F11" s="53">
        <v>4652.24</v>
      </c>
      <c r="G11" s="53">
        <v>0</v>
      </c>
      <c r="H11" s="53">
        <v>0</v>
      </c>
      <c r="I11" s="531">
        <f t="shared" si="0"/>
        <v>4652.24</v>
      </c>
    </row>
    <row r="12" spans="1:9" ht="31.2" x14ac:dyDescent="0.3">
      <c r="A12" s="31">
        <v>6</v>
      </c>
      <c r="B12" s="106" t="s">
        <v>989</v>
      </c>
      <c r="C12" s="53">
        <v>0</v>
      </c>
      <c r="D12" s="53">
        <v>0</v>
      </c>
      <c r="E12" s="53">
        <v>11940</v>
      </c>
      <c r="F12" s="53">
        <v>0</v>
      </c>
      <c r="G12" s="53">
        <v>0</v>
      </c>
      <c r="H12" s="53">
        <v>0</v>
      </c>
      <c r="I12" s="531">
        <f t="shared" si="0"/>
        <v>11940</v>
      </c>
    </row>
    <row r="13" spans="1:9" x14ac:dyDescent="0.3">
      <c r="A13" s="31">
        <v>7</v>
      </c>
      <c r="B13" s="124" t="s">
        <v>353</v>
      </c>
      <c r="C13" s="53">
        <v>0</v>
      </c>
      <c r="D13" s="53">
        <v>0</v>
      </c>
      <c r="E13" s="53">
        <v>60349.8</v>
      </c>
      <c r="F13" s="53">
        <v>6282</v>
      </c>
      <c r="G13" s="53">
        <v>0</v>
      </c>
      <c r="H13" s="53">
        <v>0</v>
      </c>
      <c r="I13" s="531">
        <f t="shared" si="0"/>
        <v>66631.8</v>
      </c>
    </row>
    <row r="14" spans="1:9" ht="31.2" x14ac:dyDescent="0.3">
      <c r="A14" s="31">
        <v>8</v>
      </c>
      <c r="B14" s="106" t="s">
        <v>354</v>
      </c>
      <c r="C14" s="53">
        <v>0</v>
      </c>
      <c r="D14" s="53">
        <v>0</v>
      </c>
      <c r="E14" s="53">
        <v>36221.21</v>
      </c>
      <c r="F14" s="53">
        <v>31368.28</v>
      </c>
      <c r="G14" s="53">
        <v>0</v>
      </c>
      <c r="H14" s="53">
        <v>0</v>
      </c>
      <c r="I14" s="531">
        <f t="shared" si="0"/>
        <v>67589.489999999991</v>
      </c>
    </row>
    <row r="15" spans="1:9" ht="31.2" x14ac:dyDescent="0.3">
      <c r="A15" s="43">
        <v>9</v>
      </c>
      <c r="B15" s="106" t="s">
        <v>355</v>
      </c>
      <c r="C15" s="53">
        <v>0</v>
      </c>
      <c r="D15" s="53">
        <v>0</v>
      </c>
      <c r="E15" s="53">
        <v>0</v>
      </c>
      <c r="F15" s="53">
        <v>0</v>
      </c>
      <c r="G15" s="53">
        <v>0</v>
      </c>
      <c r="H15" s="53">
        <v>0</v>
      </c>
      <c r="I15" s="531">
        <f t="shared" si="0"/>
        <v>0</v>
      </c>
    </row>
    <row r="16" spans="1:9" x14ac:dyDescent="0.3">
      <c r="A16" s="31">
        <v>10</v>
      </c>
      <c r="B16" s="64" t="s">
        <v>182</v>
      </c>
      <c r="C16" s="53">
        <v>0</v>
      </c>
      <c r="D16" s="53">
        <v>0</v>
      </c>
      <c r="E16" s="53">
        <v>15000</v>
      </c>
      <c r="F16" s="53">
        <v>0</v>
      </c>
      <c r="G16" s="53">
        <v>0</v>
      </c>
      <c r="H16" s="53">
        <v>0</v>
      </c>
      <c r="I16" s="531">
        <f t="shared" si="0"/>
        <v>15000</v>
      </c>
    </row>
    <row r="17" spans="1:9" x14ac:dyDescent="0.3">
      <c r="A17" s="31">
        <v>11</v>
      </c>
      <c r="B17" s="69" t="s">
        <v>183</v>
      </c>
      <c r="C17" s="53">
        <v>0</v>
      </c>
      <c r="D17" s="53">
        <v>0</v>
      </c>
      <c r="E17" s="53">
        <v>768</v>
      </c>
      <c r="F17" s="53">
        <v>2100</v>
      </c>
      <c r="G17" s="53">
        <v>0</v>
      </c>
      <c r="H17" s="53">
        <v>0</v>
      </c>
      <c r="I17" s="531">
        <f>SUM(C17:H17)</f>
        <v>2868</v>
      </c>
    </row>
    <row r="18" spans="1:9" x14ac:dyDescent="0.3">
      <c r="A18" s="31">
        <v>12</v>
      </c>
      <c r="B18" s="69" t="s">
        <v>302</v>
      </c>
      <c r="C18" s="53">
        <v>476260.78</v>
      </c>
      <c r="D18" s="53">
        <v>0</v>
      </c>
      <c r="E18" s="53">
        <v>46711.19</v>
      </c>
      <c r="F18" s="53">
        <v>15335.4</v>
      </c>
      <c r="G18" s="53">
        <v>0</v>
      </c>
      <c r="H18" s="53">
        <v>0</v>
      </c>
      <c r="I18" s="531">
        <f>SUM(C18:H18)</f>
        <v>538307.37</v>
      </c>
    </row>
    <row r="19" spans="1:9" x14ac:dyDescent="0.3">
      <c r="A19" s="31">
        <v>13</v>
      </c>
      <c r="B19" s="69" t="s">
        <v>184</v>
      </c>
      <c r="C19" s="53">
        <v>0</v>
      </c>
      <c r="D19" s="53">
        <v>0</v>
      </c>
      <c r="E19" s="53">
        <v>0</v>
      </c>
      <c r="F19" s="53">
        <v>0</v>
      </c>
      <c r="G19" s="53">
        <v>0</v>
      </c>
      <c r="H19" s="53">
        <v>0</v>
      </c>
      <c r="I19" s="531">
        <f>SUM(C19:H19)</f>
        <v>0</v>
      </c>
    </row>
    <row r="20" spans="1:9" x14ac:dyDescent="0.3">
      <c r="A20" s="31">
        <v>14</v>
      </c>
      <c r="B20" s="69" t="s">
        <v>310</v>
      </c>
      <c r="C20" s="53">
        <v>0</v>
      </c>
      <c r="D20" s="53">
        <v>0</v>
      </c>
      <c r="E20" s="53">
        <v>0</v>
      </c>
      <c r="F20" s="53">
        <v>0</v>
      </c>
      <c r="G20" s="53">
        <v>0</v>
      </c>
      <c r="H20" s="53">
        <v>0</v>
      </c>
      <c r="I20" s="531">
        <f>SUM(C20:H20)</f>
        <v>0</v>
      </c>
    </row>
    <row r="21" spans="1:9" ht="47.4" thickBot="1" x14ac:dyDescent="0.35">
      <c r="A21" s="32">
        <v>15</v>
      </c>
      <c r="B21" s="344" t="s">
        <v>60</v>
      </c>
      <c r="C21" s="560">
        <f t="shared" ref="C21:H21" si="2">+C6+C9+C10+C16+C17+C18+C19+C20</f>
        <v>476260.78</v>
      </c>
      <c r="D21" s="560">
        <f t="shared" si="2"/>
        <v>0</v>
      </c>
      <c r="E21" s="560">
        <f t="shared" si="2"/>
        <v>229457.2</v>
      </c>
      <c r="F21" s="560">
        <f t="shared" si="2"/>
        <v>63835.92</v>
      </c>
      <c r="G21" s="560">
        <f t="shared" si="2"/>
        <v>0</v>
      </c>
      <c r="H21" s="560">
        <f t="shared" si="2"/>
        <v>0</v>
      </c>
      <c r="I21" s="561">
        <f>SUM(C21:H21)</f>
        <v>769553.9</v>
      </c>
    </row>
    <row r="22" spans="1:9" s="341" customFormat="1" x14ac:dyDescent="0.3">
      <c r="B22" s="342" t="s">
        <v>894</v>
      </c>
      <c r="C22" s="502" t="s">
        <v>319</v>
      </c>
      <c r="D22" s="502" t="s">
        <v>319</v>
      </c>
      <c r="E22" s="502" t="s">
        <v>319</v>
      </c>
      <c r="F22" s="502" t="s">
        <v>319</v>
      </c>
      <c r="G22" s="502" t="s">
        <v>319</v>
      </c>
      <c r="H22" s="502" t="s">
        <v>319</v>
      </c>
      <c r="I22" s="343">
        <v>0</v>
      </c>
    </row>
    <row r="23" spans="1:9" ht="27.6" customHeight="1" x14ac:dyDescent="0.3">
      <c r="A23" s="760" t="s">
        <v>1203</v>
      </c>
      <c r="B23" s="760"/>
      <c r="C23" s="760"/>
      <c r="D23" s="760"/>
      <c r="E23" s="760"/>
      <c r="F23" s="760"/>
      <c r="G23" s="760"/>
      <c r="H23" s="760"/>
      <c r="I23" s="760"/>
    </row>
    <row r="24" spans="1:9" x14ac:dyDescent="0.3">
      <c r="C24" s="183"/>
      <c r="D24" s="183"/>
      <c r="E24" s="183"/>
      <c r="F24" s="183"/>
      <c r="G24" s="183"/>
      <c r="H24" s="183"/>
    </row>
    <row r="25" spans="1:9" x14ac:dyDescent="0.3">
      <c r="B25" s="8" t="s">
        <v>988</v>
      </c>
      <c r="C25" s="183"/>
      <c r="D25" s="183"/>
      <c r="E25" s="183"/>
      <c r="F25" s="183"/>
      <c r="G25" s="183"/>
      <c r="H25" s="183"/>
    </row>
    <row r="26" spans="1:9" x14ac:dyDescent="0.3">
      <c r="C26" s="183"/>
      <c r="D26" s="183"/>
      <c r="E26" s="183"/>
      <c r="F26" s="183"/>
      <c r="G26" s="183"/>
      <c r="H26" s="183"/>
    </row>
    <row r="27" spans="1:9" x14ac:dyDescent="0.3">
      <c r="C27" s="183"/>
      <c r="D27" s="183"/>
      <c r="E27" s="183"/>
      <c r="F27" s="183"/>
      <c r="G27" s="183"/>
      <c r="H27" s="183"/>
    </row>
    <row r="28" spans="1:9" x14ac:dyDescent="0.3">
      <c r="C28" s="183"/>
      <c r="D28" s="183"/>
      <c r="E28" s="183"/>
      <c r="F28" s="183"/>
      <c r="G28" s="183"/>
      <c r="H28" s="183"/>
    </row>
    <row r="29" spans="1:9" x14ac:dyDescent="0.3">
      <c r="C29" s="183"/>
      <c r="D29" s="183"/>
      <c r="E29" s="183"/>
      <c r="F29" s="183"/>
      <c r="G29" s="183"/>
      <c r="H29" s="183"/>
    </row>
    <row r="30" spans="1:9" x14ac:dyDescent="0.3">
      <c r="C30" s="183"/>
      <c r="D30" s="183"/>
      <c r="E30" s="183"/>
      <c r="F30" s="183"/>
      <c r="G30" s="183"/>
      <c r="H30" s="183"/>
    </row>
    <row r="31" spans="1:9" x14ac:dyDescent="0.3">
      <c r="C31" s="183"/>
      <c r="D31" s="183"/>
      <c r="E31" s="183"/>
      <c r="F31" s="183"/>
      <c r="G31" s="183"/>
      <c r="H31" s="183"/>
    </row>
    <row r="32" spans="1:9" x14ac:dyDescent="0.3">
      <c r="C32" s="183"/>
      <c r="D32" s="183"/>
      <c r="E32" s="183"/>
      <c r="F32" s="183"/>
      <c r="G32" s="183"/>
      <c r="H32" s="183"/>
    </row>
    <row r="33" spans="3:8" x14ac:dyDescent="0.3">
      <c r="C33" s="183"/>
      <c r="D33" s="183"/>
      <c r="E33" s="183"/>
      <c r="F33" s="183"/>
      <c r="G33" s="183"/>
      <c r="H33" s="183"/>
    </row>
    <row r="34" spans="3:8" x14ac:dyDescent="0.3">
      <c r="C34" s="183"/>
      <c r="D34" s="183"/>
      <c r="E34" s="183"/>
      <c r="F34" s="183"/>
      <c r="G34" s="183"/>
      <c r="H34" s="183"/>
    </row>
    <row r="35" spans="3:8" x14ac:dyDescent="0.3">
      <c r="C35" s="183"/>
      <c r="D35" s="183"/>
      <c r="E35" s="183"/>
      <c r="F35" s="183"/>
      <c r="G35" s="183"/>
      <c r="H35" s="183"/>
    </row>
    <row r="36" spans="3:8" x14ac:dyDescent="0.3">
      <c r="C36" s="183"/>
      <c r="D36" s="183"/>
      <c r="E36" s="183"/>
      <c r="F36" s="183"/>
      <c r="G36" s="183"/>
      <c r="H36" s="183"/>
    </row>
    <row r="37" spans="3:8" x14ac:dyDescent="0.3">
      <c r="C37" s="183"/>
      <c r="D37" s="183"/>
      <c r="E37" s="183"/>
      <c r="F37" s="183"/>
      <c r="G37" s="183"/>
      <c r="H37" s="183"/>
    </row>
    <row r="38" spans="3:8" x14ac:dyDescent="0.3">
      <c r="C38" s="183"/>
      <c r="D38" s="183"/>
      <c r="E38" s="183"/>
      <c r="F38" s="183"/>
      <c r="G38" s="183"/>
      <c r="H38" s="183"/>
    </row>
    <row r="39" spans="3:8" x14ac:dyDescent="0.3">
      <c r="C39" s="183"/>
      <c r="D39" s="183"/>
      <c r="E39" s="183"/>
      <c r="F39" s="183"/>
      <c r="G39" s="183"/>
      <c r="H39" s="183"/>
    </row>
    <row r="40" spans="3:8" x14ac:dyDescent="0.3">
      <c r="C40" s="183"/>
      <c r="D40" s="183"/>
      <c r="E40" s="183"/>
      <c r="F40" s="183"/>
      <c r="G40" s="183"/>
      <c r="H40" s="183"/>
    </row>
    <row r="41" spans="3:8" x14ac:dyDescent="0.3">
      <c r="C41" s="183"/>
      <c r="D41" s="183"/>
      <c r="E41" s="183"/>
      <c r="F41" s="183"/>
      <c r="G41" s="183"/>
      <c r="H41" s="183"/>
    </row>
    <row r="42" spans="3:8" x14ac:dyDescent="0.3">
      <c r="C42" s="183"/>
      <c r="D42" s="183"/>
      <c r="E42" s="183"/>
      <c r="F42" s="183"/>
      <c r="G42" s="183"/>
      <c r="H42" s="183"/>
    </row>
    <row r="43" spans="3:8" x14ac:dyDescent="0.3">
      <c r="C43" s="183"/>
      <c r="D43" s="183"/>
      <c r="E43" s="183"/>
      <c r="F43" s="183"/>
      <c r="G43" s="183"/>
      <c r="H43" s="183"/>
    </row>
    <row r="44" spans="3:8" x14ac:dyDescent="0.3">
      <c r="C44" s="183"/>
      <c r="D44" s="183"/>
      <c r="E44" s="183"/>
      <c r="F44" s="183"/>
      <c r="G44" s="183"/>
      <c r="H44" s="183"/>
    </row>
    <row r="45" spans="3:8" x14ac:dyDescent="0.3">
      <c r="C45" s="183"/>
      <c r="D45" s="183"/>
      <c r="E45" s="183"/>
      <c r="F45" s="183"/>
      <c r="G45" s="183"/>
      <c r="H45" s="183"/>
    </row>
    <row r="46" spans="3:8" x14ac:dyDescent="0.3">
      <c r="C46" s="183"/>
      <c r="D46" s="183"/>
      <c r="E46" s="183"/>
      <c r="F46" s="183"/>
      <c r="G46" s="183"/>
      <c r="H46" s="183"/>
    </row>
    <row r="47" spans="3:8" x14ac:dyDescent="0.3">
      <c r="C47" s="183"/>
      <c r="D47" s="183"/>
      <c r="E47" s="183"/>
      <c r="F47" s="183"/>
      <c r="G47" s="183"/>
      <c r="H47" s="183"/>
    </row>
    <row r="48" spans="3:8" x14ac:dyDescent="0.3">
      <c r="C48" s="183"/>
      <c r="D48" s="183"/>
      <c r="E48" s="183"/>
      <c r="F48" s="183"/>
      <c r="G48" s="183"/>
      <c r="H48" s="183"/>
    </row>
    <row r="49" spans="3:8" x14ac:dyDescent="0.3">
      <c r="C49" s="183"/>
      <c r="D49" s="183"/>
      <c r="E49" s="183"/>
      <c r="F49" s="183"/>
      <c r="G49" s="183"/>
      <c r="H49" s="183"/>
    </row>
    <row r="50" spans="3:8" x14ac:dyDescent="0.3">
      <c r="C50" s="183"/>
      <c r="D50" s="183"/>
      <c r="E50" s="183"/>
      <c r="F50" s="183"/>
      <c r="G50" s="183"/>
      <c r="H50" s="183"/>
    </row>
    <row r="51" spans="3:8" x14ac:dyDescent="0.3">
      <c r="C51" s="183"/>
      <c r="D51" s="183"/>
      <c r="E51" s="183"/>
      <c r="F51" s="183"/>
      <c r="G51" s="183"/>
      <c r="H51" s="183"/>
    </row>
    <row r="52" spans="3:8" x14ac:dyDescent="0.3">
      <c r="C52" s="183"/>
      <c r="D52" s="183"/>
      <c r="E52" s="183"/>
      <c r="F52" s="183"/>
      <c r="G52" s="183"/>
      <c r="H52" s="183"/>
    </row>
    <row r="53" spans="3:8" x14ac:dyDescent="0.3">
      <c r="C53" s="183"/>
      <c r="D53" s="183"/>
      <c r="E53" s="183"/>
      <c r="F53" s="183"/>
      <c r="G53" s="183"/>
      <c r="H53" s="183"/>
    </row>
    <row r="54" spans="3:8" x14ac:dyDescent="0.3">
      <c r="C54" s="183"/>
      <c r="D54" s="183"/>
      <c r="E54" s="183"/>
      <c r="F54" s="183"/>
      <c r="G54" s="183"/>
      <c r="H54" s="183"/>
    </row>
    <row r="55" spans="3:8" x14ac:dyDescent="0.3">
      <c r="C55" s="183"/>
      <c r="D55" s="183"/>
      <c r="E55" s="183"/>
      <c r="F55" s="183"/>
      <c r="G55" s="183"/>
      <c r="H55" s="183"/>
    </row>
    <row r="56" spans="3:8" x14ac:dyDescent="0.3">
      <c r="C56" s="183"/>
      <c r="D56" s="183"/>
      <c r="E56" s="183"/>
      <c r="F56" s="183"/>
      <c r="G56" s="183"/>
      <c r="H56" s="183"/>
    </row>
    <row r="57" spans="3:8" x14ac:dyDescent="0.3">
      <c r="C57" s="183"/>
      <c r="D57" s="183"/>
      <c r="E57" s="183"/>
      <c r="F57" s="183"/>
      <c r="G57" s="183"/>
      <c r="H57" s="183"/>
    </row>
    <row r="58" spans="3:8" x14ac:dyDescent="0.3">
      <c r="C58" s="183"/>
      <c r="D58" s="183"/>
      <c r="E58" s="183"/>
      <c r="F58" s="183"/>
      <c r="G58" s="183"/>
      <c r="H58" s="183"/>
    </row>
    <row r="59" spans="3:8" x14ac:dyDescent="0.3">
      <c r="C59" s="183"/>
      <c r="D59" s="183"/>
      <c r="E59" s="183"/>
      <c r="F59" s="183"/>
      <c r="G59" s="183"/>
      <c r="H59" s="183"/>
    </row>
    <row r="60" spans="3:8" x14ac:dyDescent="0.3">
      <c r="C60" s="183"/>
      <c r="D60" s="183"/>
      <c r="E60" s="183"/>
      <c r="F60" s="183"/>
      <c r="G60" s="183"/>
      <c r="H60" s="183"/>
    </row>
    <row r="61" spans="3:8" x14ac:dyDescent="0.3">
      <c r="C61" s="183"/>
      <c r="D61" s="183"/>
      <c r="E61" s="183"/>
      <c r="F61" s="183"/>
      <c r="G61" s="183"/>
      <c r="H61" s="183"/>
    </row>
    <row r="62" spans="3:8" x14ac:dyDescent="0.3">
      <c r="C62" s="183"/>
      <c r="D62" s="183"/>
      <c r="E62" s="183"/>
      <c r="F62" s="183"/>
      <c r="G62" s="183"/>
      <c r="H62" s="183"/>
    </row>
    <row r="63" spans="3:8" x14ac:dyDescent="0.3">
      <c r="C63" s="183"/>
      <c r="D63" s="183"/>
      <c r="E63" s="183"/>
      <c r="F63" s="183"/>
      <c r="G63" s="183"/>
      <c r="H63" s="183"/>
    </row>
    <row r="64" spans="3:8" x14ac:dyDescent="0.3">
      <c r="C64" s="183"/>
      <c r="D64" s="183"/>
      <c r="E64" s="183"/>
      <c r="F64" s="183"/>
      <c r="G64" s="183"/>
      <c r="H64" s="183"/>
    </row>
    <row r="65" spans="3:8" x14ac:dyDescent="0.3">
      <c r="C65" s="183"/>
      <c r="D65" s="183"/>
      <c r="E65" s="183"/>
      <c r="F65" s="183"/>
      <c r="G65" s="183"/>
      <c r="H65" s="183"/>
    </row>
    <row r="66" spans="3:8" x14ac:dyDescent="0.3">
      <c r="C66" s="183"/>
      <c r="D66" s="183"/>
      <c r="E66" s="183"/>
      <c r="F66" s="183"/>
      <c r="G66" s="183"/>
      <c r="H66" s="183"/>
    </row>
    <row r="67" spans="3:8" x14ac:dyDescent="0.3">
      <c r="C67" s="183"/>
      <c r="D67" s="183"/>
      <c r="E67" s="183"/>
      <c r="F67" s="183"/>
      <c r="G67" s="183"/>
      <c r="H67" s="183"/>
    </row>
    <row r="68" spans="3:8" x14ac:dyDescent="0.3">
      <c r="C68" s="183"/>
      <c r="D68" s="183"/>
      <c r="E68" s="183"/>
      <c r="F68" s="183"/>
      <c r="G68" s="183"/>
      <c r="H68" s="183"/>
    </row>
    <row r="69" spans="3:8" x14ac:dyDescent="0.3">
      <c r="C69" s="183"/>
      <c r="D69" s="183"/>
      <c r="E69" s="183"/>
      <c r="F69" s="183"/>
      <c r="G69" s="183"/>
      <c r="H69" s="183"/>
    </row>
    <row r="70" spans="3:8" x14ac:dyDescent="0.3">
      <c r="C70" s="183"/>
      <c r="D70" s="183"/>
      <c r="E70" s="183"/>
      <c r="F70" s="183"/>
      <c r="G70" s="183"/>
      <c r="H70" s="183"/>
    </row>
    <row r="71" spans="3:8" x14ac:dyDescent="0.3">
      <c r="C71" s="183"/>
      <c r="D71" s="183"/>
      <c r="E71" s="183"/>
      <c r="F71" s="183"/>
      <c r="G71" s="183"/>
      <c r="H71" s="183"/>
    </row>
    <row r="72" spans="3:8" x14ac:dyDescent="0.3">
      <c r="C72" s="183"/>
      <c r="D72" s="183"/>
      <c r="E72" s="183"/>
      <c r="F72" s="183"/>
      <c r="G72" s="183"/>
      <c r="H72" s="183"/>
    </row>
    <row r="73" spans="3:8" x14ac:dyDescent="0.3">
      <c r="C73" s="183"/>
      <c r="D73" s="183"/>
      <c r="E73" s="183"/>
      <c r="F73" s="183"/>
      <c r="G73" s="183"/>
      <c r="H73" s="183"/>
    </row>
    <row r="74" spans="3:8" x14ac:dyDescent="0.3">
      <c r="C74" s="183"/>
      <c r="D74" s="183"/>
      <c r="E74" s="183"/>
      <c r="F74" s="183"/>
      <c r="G74" s="183"/>
      <c r="H74" s="183"/>
    </row>
    <row r="75" spans="3:8" x14ac:dyDescent="0.3">
      <c r="C75" s="183"/>
      <c r="D75" s="183"/>
      <c r="E75" s="183"/>
      <c r="F75" s="183"/>
      <c r="G75" s="183"/>
      <c r="H75" s="183"/>
    </row>
    <row r="76" spans="3:8" x14ac:dyDescent="0.3">
      <c r="C76" s="183"/>
      <c r="D76" s="183"/>
      <c r="E76" s="183"/>
      <c r="F76" s="183"/>
      <c r="G76" s="183"/>
      <c r="H76" s="183"/>
    </row>
    <row r="77" spans="3:8" x14ac:dyDescent="0.3">
      <c r="C77" s="183"/>
      <c r="D77" s="183"/>
      <c r="E77" s="183"/>
      <c r="F77" s="183"/>
      <c r="G77" s="183"/>
      <c r="H77" s="183"/>
    </row>
    <row r="78" spans="3:8" x14ac:dyDescent="0.3">
      <c r="C78" s="183"/>
      <c r="D78" s="183"/>
      <c r="E78" s="183"/>
      <c r="F78" s="183"/>
      <c r="G78" s="183"/>
      <c r="H78" s="183"/>
    </row>
    <row r="79" spans="3:8" x14ac:dyDescent="0.3">
      <c r="C79" s="183"/>
      <c r="D79" s="183"/>
      <c r="E79" s="183"/>
      <c r="F79" s="183"/>
      <c r="G79" s="183"/>
      <c r="H79" s="183"/>
    </row>
    <row r="80" spans="3:8" x14ac:dyDescent="0.3">
      <c r="C80" s="183"/>
      <c r="D80" s="183"/>
      <c r="E80" s="183"/>
      <c r="F80" s="183"/>
      <c r="G80" s="183"/>
      <c r="H80" s="183"/>
    </row>
    <row r="81" spans="3:8" x14ac:dyDescent="0.3">
      <c r="C81" s="183"/>
      <c r="D81" s="183"/>
      <c r="E81" s="183"/>
      <c r="F81" s="183"/>
      <c r="G81" s="183"/>
      <c r="H81" s="183"/>
    </row>
    <row r="82" spans="3:8" x14ac:dyDescent="0.3">
      <c r="C82" s="183"/>
      <c r="D82" s="183"/>
      <c r="E82" s="183"/>
      <c r="F82" s="183"/>
      <c r="G82" s="183"/>
      <c r="H82" s="183"/>
    </row>
  </sheetData>
  <mergeCells count="12">
    <mergeCell ref="A23:I23"/>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48" right="0.44" top="0.98425196850393704" bottom="0.98425196850393704" header="0.51181102362204722" footer="0.51181102362204722"/>
  <pageSetup paperSize="9" scale="7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V26"/>
  <sheetViews>
    <sheetView zoomScale="75" zoomScaleNormal="75" workbookViewId="0">
      <pane xSplit="2" ySplit="5" topLeftCell="C12" activePane="bottomRight" state="frozen"/>
      <selection pane="topRight" activeCell="C1" sqref="C1"/>
      <selection pane="bottomLeft" activeCell="A6" sqref="A6"/>
      <selection pane="bottomRight" activeCell="D22" sqref="D22"/>
    </sheetView>
  </sheetViews>
  <sheetFormatPr defaultColWidth="9.109375" defaultRowHeight="15.6" x14ac:dyDescent="0.3"/>
  <cols>
    <col min="1" max="1" width="7.33203125" style="211" customWidth="1"/>
    <col min="2" max="2" width="38.88671875" style="216" customWidth="1"/>
    <col min="3" max="4" width="12.88671875" style="211" customWidth="1"/>
    <col min="5" max="5" width="12.109375" style="211" customWidth="1"/>
    <col min="6" max="6" width="13" style="211" customWidth="1"/>
    <col min="7" max="7" width="11.44140625" style="211" customWidth="1"/>
    <col min="8" max="8" width="11.109375" style="211" bestFit="1" customWidth="1"/>
    <col min="9" max="9" width="13.44140625" style="211" customWidth="1"/>
    <col min="10" max="10" width="12.44140625" style="211" customWidth="1"/>
    <col min="11" max="11" width="14.5546875" style="211" customWidth="1"/>
    <col min="12" max="12" width="14.44140625" style="211" customWidth="1"/>
    <col min="13" max="13" width="14.88671875" style="211" customWidth="1"/>
    <col min="14" max="14" width="14.6640625" style="211" customWidth="1"/>
    <col min="15" max="15" width="14.109375" style="211" customWidth="1"/>
    <col min="16" max="16" width="14.33203125" style="211" customWidth="1"/>
    <col min="17" max="16384" width="9.109375" style="211"/>
  </cols>
  <sheetData>
    <row r="1" spans="1:256" ht="27.75" customHeight="1" thickBot="1" x14ac:dyDescent="0.35">
      <c r="A1" s="808" t="s">
        <v>1074</v>
      </c>
      <c r="B1" s="809"/>
      <c r="C1" s="809"/>
      <c r="D1" s="809"/>
      <c r="E1" s="809"/>
      <c r="F1" s="809"/>
      <c r="G1" s="809"/>
      <c r="H1" s="809"/>
      <c r="I1" s="809"/>
      <c r="J1" s="809"/>
      <c r="K1" s="809"/>
      <c r="L1" s="809"/>
      <c r="M1" s="809"/>
      <c r="N1" s="810"/>
    </row>
    <row r="2" spans="1:256" ht="28.5" customHeight="1" x14ac:dyDescent="0.3">
      <c r="A2" s="811" t="s">
        <v>1193</v>
      </c>
      <c r="B2" s="812"/>
      <c r="C2" s="812"/>
      <c r="D2" s="812"/>
      <c r="E2" s="812"/>
      <c r="F2" s="812"/>
      <c r="G2" s="812"/>
      <c r="H2" s="812"/>
      <c r="I2" s="813"/>
      <c r="J2" s="813"/>
      <c r="K2" s="812"/>
      <c r="L2" s="812"/>
      <c r="M2" s="812"/>
      <c r="N2" s="814"/>
    </row>
    <row r="3" spans="1:256" ht="51.75" customHeight="1" x14ac:dyDescent="0.3">
      <c r="A3" s="815" t="s">
        <v>207</v>
      </c>
      <c r="B3" s="816" t="s">
        <v>890</v>
      </c>
      <c r="C3" s="805" t="s">
        <v>337</v>
      </c>
      <c r="D3" s="805"/>
      <c r="E3" s="805" t="s">
        <v>338</v>
      </c>
      <c r="F3" s="805"/>
      <c r="G3" s="805" t="s">
        <v>339</v>
      </c>
      <c r="H3" s="794"/>
      <c r="I3" s="818" t="s">
        <v>780</v>
      </c>
      <c r="J3" s="818"/>
      <c r="K3" s="819" t="s">
        <v>311</v>
      </c>
      <c r="L3" s="805"/>
      <c r="M3" s="805" t="s">
        <v>331</v>
      </c>
      <c r="N3" s="806"/>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12"/>
      <c r="FK3" s="212"/>
      <c r="FL3" s="212"/>
      <c r="FM3" s="212"/>
      <c r="FN3" s="212"/>
      <c r="FO3" s="212"/>
      <c r="FP3" s="212"/>
      <c r="FQ3" s="212"/>
      <c r="FR3" s="212"/>
      <c r="FS3" s="212"/>
      <c r="FT3" s="212"/>
      <c r="FU3" s="212"/>
      <c r="FV3" s="212"/>
      <c r="FW3" s="212"/>
      <c r="FX3" s="212"/>
      <c r="FY3" s="212"/>
      <c r="FZ3" s="212"/>
      <c r="GA3" s="212"/>
      <c r="GB3" s="212"/>
      <c r="GC3" s="212"/>
      <c r="GD3" s="212"/>
      <c r="GE3" s="212"/>
      <c r="GF3" s="212"/>
      <c r="GG3" s="212"/>
      <c r="GH3" s="212"/>
      <c r="GI3" s="212"/>
      <c r="GJ3" s="212"/>
      <c r="GK3" s="212"/>
      <c r="GL3" s="212"/>
      <c r="GM3" s="212"/>
      <c r="GN3" s="212"/>
      <c r="GO3" s="212"/>
      <c r="GP3" s="212"/>
      <c r="GQ3" s="212"/>
      <c r="GR3" s="212"/>
      <c r="GS3" s="212"/>
      <c r="GT3" s="212"/>
      <c r="GU3" s="212"/>
      <c r="GV3" s="212"/>
      <c r="GW3" s="212"/>
      <c r="GX3" s="212"/>
      <c r="GY3" s="212"/>
      <c r="GZ3" s="212"/>
      <c r="HA3" s="212"/>
      <c r="HB3" s="212"/>
      <c r="HC3" s="212"/>
      <c r="HD3" s="212"/>
      <c r="HE3" s="212"/>
      <c r="HF3" s="212"/>
      <c r="HG3" s="212"/>
      <c r="HH3" s="212"/>
      <c r="HI3" s="212"/>
      <c r="HJ3" s="212"/>
      <c r="HK3" s="212"/>
      <c r="HL3" s="212"/>
      <c r="HM3" s="212"/>
      <c r="HN3" s="212"/>
      <c r="HO3" s="212"/>
      <c r="HP3" s="212"/>
      <c r="HQ3" s="212"/>
      <c r="HR3" s="212"/>
      <c r="HS3" s="212"/>
      <c r="HT3" s="212"/>
      <c r="HU3" s="212"/>
      <c r="HV3" s="212"/>
      <c r="HW3" s="212"/>
      <c r="HX3" s="212"/>
      <c r="HY3" s="212"/>
      <c r="HZ3" s="212"/>
      <c r="IA3" s="212"/>
      <c r="IB3" s="212"/>
      <c r="IC3" s="212"/>
      <c r="ID3" s="212"/>
      <c r="IE3" s="212"/>
      <c r="IF3" s="212"/>
      <c r="IG3" s="212"/>
      <c r="IH3" s="212"/>
      <c r="II3" s="212"/>
      <c r="IJ3" s="212"/>
      <c r="IK3" s="212"/>
      <c r="IL3" s="212"/>
      <c r="IM3" s="212"/>
      <c r="IN3" s="212"/>
      <c r="IO3" s="212"/>
      <c r="IP3" s="212"/>
      <c r="IQ3" s="212"/>
      <c r="IR3" s="212"/>
      <c r="IS3" s="212"/>
      <c r="IT3" s="212"/>
      <c r="IU3" s="212"/>
      <c r="IV3" s="212"/>
    </row>
    <row r="4" spans="1:256" ht="17.25" customHeight="1" x14ac:dyDescent="0.3">
      <c r="A4" s="815"/>
      <c r="B4" s="817"/>
      <c r="C4" s="417">
        <v>2016</v>
      </c>
      <c r="D4" s="417">
        <v>2017</v>
      </c>
      <c r="E4" s="446">
        <v>2016</v>
      </c>
      <c r="F4" s="446">
        <v>2017</v>
      </c>
      <c r="G4" s="446">
        <v>2016</v>
      </c>
      <c r="H4" s="446">
        <v>2017</v>
      </c>
      <c r="I4" s="446">
        <v>2016</v>
      </c>
      <c r="J4" s="446">
        <v>2017</v>
      </c>
      <c r="K4" s="446">
        <v>2016</v>
      </c>
      <c r="L4" s="446">
        <v>2017</v>
      </c>
      <c r="M4" s="446">
        <v>2016</v>
      </c>
      <c r="N4" s="446">
        <v>2017</v>
      </c>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c r="FG4" s="212"/>
      <c r="FH4" s="212"/>
      <c r="FI4" s="212"/>
      <c r="FJ4" s="212"/>
      <c r="FK4" s="212"/>
      <c r="FL4" s="212"/>
      <c r="FM4" s="212"/>
      <c r="FN4" s="212"/>
      <c r="FO4" s="212"/>
      <c r="FP4" s="212"/>
      <c r="FQ4" s="212"/>
      <c r="FR4" s="212"/>
      <c r="FS4" s="212"/>
      <c r="FT4" s="212"/>
      <c r="FU4" s="212"/>
      <c r="FV4" s="212"/>
      <c r="FW4" s="212"/>
      <c r="FX4" s="212"/>
      <c r="FY4" s="212"/>
      <c r="FZ4" s="212"/>
      <c r="GA4" s="212"/>
      <c r="GB4" s="212"/>
      <c r="GC4" s="212"/>
      <c r="GD4" s="212"/>
      <c r="GE4" s="212"/>
      <c r="GF4" s="212"/>
      <c r="GG4" s="212"/>
      <c r="GH4" s="212"/>
      <c r="GI4" s="212"/>
      <c r="GJ4" s="212"/>
      <c r="GK4" s="212"/>
      <c r="GL4" s="212"/>
      <c r="GM4" s="212"/>
      <c r="GN4" s="212"/>
      <c r="GO4" s="212"/>
      <c r="GP4" s="212"/>
      <c r="GQ4" s="212"/>
      <c r="GR4" s="212"/>
      <c r="GS4" s="212"/>
      <c r="GT4" s="212"/>
      <c r="GU4" s="212"/>
      <c r="GV4" s="212"/>
      <c r="GW4" s="212"/>
      <c r="GX4" s="212"/>
      <c r="GY4" s="212"/>
      <c r="GZ4" s="212"/>
      <c r="HA4" s="212"/>
      <c r="HB4" s="212"/>
      <c r="HC4" s="212"/>
      <c r="HD4" s="212"/>
      <c r="HE4" s="212"/>
      <c r="HF4" s="212"/>
      <c r="HG4" s="212"/>
      <c r="HH4" s="212"/>
      <c r="HI4" s="212"/>
      <c r="HJ4" s="212"/>
      <c r="HK4" s="212"/>
      <c r="HL4" s="212"/>
      <c r="HM4" s="212"/>
      <c r="HN4" s="212"/>
      <c r="HO4" s="212"/>
      <c r="HP4" s="212"/>
      <c r="HQ4" s="212"/>
      <c r="HR4" s="212"/>
      <c r="HS4" s="212"/>
      <c r="HT4" s="212"/>
      <c r="HU4" s="212"/>
      <c r="HV4" s="212"/>
      <c r="HW4" s="212"/>
      <c r="HX4" s="212"/>
      <c r="HY4" s="212"/>
      <c r="HZ4" s="212"/>
      <c r="IA4" s="212"/>
      <c r="IB4" s="212"/>
      <c r="IC4" s="212"/>
      <c r="ID4" s="212"/>
      <c r="IE4" s="212"/>
      <c r="IF4" s="212"/>
      <c r="IG4" s="212"/>
      <c r="IH4" s="212"/>
      <c r="II4" s="212"/>
      <c r="IJ4" s="212"/>
      <c r="IK4" s="212"/>
      <c r="IL4" s="212"/>
      <c r="IM4" s="212"/>
      <c r="IN4" s="212"/>
      <c r="IO4" s="212"/>
      <c r="IP4" s="212"/>
      <c r="IQ4" s="212"/>
      <c r="IR4" s="212"/>
      <c r="IS4" s="212"/>
      <c r="IT4" s="212"/>
      <c r="IU4" s="212"/>
      <c r="IV4" s="212"/>
    </row>
    <row r="5" spans="1:256" x14ac:dyDescent="0.3">
      <c r="A5" s="43"/>
      <c r="B5" s="213"/>
      <c r="C5" s="37" t="s">
        <v>288</v>
      </c>
      <c r="D5" s="37" t="s">
        <v>289</v>
      </c>
      <c r="E5" s="37" t="s">
        <v>290</v>
      </c>
      <c r="F5" s="37" t="s">
        <v>297</v>
      </c>
      <c r="G5" s="37" t="s">
        <v>291</v>
      </c>
      <c r="H5" s="242" t="s">
        <v>292</v>
      </c>
      <c r="I5" s="37" t="s">
        <v>293</v>
      </c>
      <c r="J5" s="37" t="s">
        <v>294</v>
      </c>
      <c r="K5" s="37" t="s">
        <v>295</v>
      </c>
      <c r="L5" s="37" t="s">
        <v>715</v>
      </c>
      <c r="M5" s="452" t="s">
        <v>1129</v>
      </c>
      <c r="N5" s="453" t="s">
        <v>1130</v>
      </c>
      <c r="O5" s="212"/>
      <c r="P5" s="212"/>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c r="BT5" s="214"/>
      <c r="BU5" s="214"/>
      <c r="BV5" s="214"/>
      <c r="BW5" s="214"/>
      <c r="BX5" s="214"/>
      <c r="BY5" s="214"/>
      <c r="BZ5" s="214"/>
      <c r="CA5" s="214"/>
      <c r="CB5" s="214"/>
      <c r="CC5" s="214"/>
      <c r="CD5" s="214"/>
      <c r="CE5" s="214"/>
      <c r="CF5" s="214"/>
      <c r="CG5" s="214"/>
      <c r="CH5" s="214"/>
      <c r="CI5" s="214"/>
      <c r="CJ5" s="214"/>
      <c r="CK5" s="214"/>
      <c r="CL5" s="214"/>
      <c r="CM5" s="214"/>
      <c r="CN5" s="214"/>
      <c r="CO5" s="214"/>
      <c r="CP5" s="214"/>
      <c r="CQ5" s="214"/>
      <c r="CR5" s="214"/>
      <c r="CS5" s="214"/>
      <c r="CT5" s="214"/>
      <c r="CU5" s="214"/>
      <c r="CV5" s="214"/>
      <c r="CW5" s="214"/>
      <c r="CX5" s="214"/>
      <c r="CY5" s="214"/>
      <c r="CZ5" s="214"/>
      <c r="DA5" s="214"/>
      <c r="DB5" s="214"/>
      <c r="DC5" s="214"/>
      <c r="DD5" s="214"/>
      <c r="DE5" s="214"/>
      <c r="DF5" s="214"/>
      <c r="DG5" s="214"/>
      <c r="DH5" s="214"/>
      <c r="DI5" s="214"/>
      <c r="DJ5" s="214"/>
      <c r="DK5" s="214"/>
      <c r="DL5" s="214"/>
      <c r="DM5" s="214"/>
      <c r="DN5" s="214"/>
      <c r="DO5" s="214"/>
      <c r="DP5" s="214"/>
      <c r="DQ5" s="214"/>
      <c r="DR5" s="214"/>
      <c r="DS5" s="214"/>
      <c r="DT5" s="214"/>
      <c r="DU5" s="214"/>
      <c r="DV5" s="214"/>
      <c r="DW5" s="214"/>
      <c r="DX5" s="214"/>
      <c r="DY5" s="214"/>
      <c r="DZ5" s="214"/>
      <c r="EA5" s="214"/>
      <c r="EB5" s="214"/>
      <c r="EC5" s="214"/>
      <c r="ED5" s="214"/>
      <c r="EE5" s="214"/>
      <c r="EF5" s="214"/>
      <c r="EG5" s="214"/>
      <c r="EH5" s="214"/>
      <c r="EI5" s="214"/>
      <c r="EJ5" s="214"/>
      <c r="EK5" s="214"/>
      <c r="EL5" s="214"/>
      <c r="EM5" s="214"/>
      <c r="EN5" s="214"/>
      <c r="EO5" s="214"/>
      <c r="EP5" s="214"/>
      <c r="EQ5" s="214"/>
      <c r="ER5" s="214"/>
      <c r="ES5" s="214"/>
      <c r="ET5" s="214"/>
      <c r="EU5" s="214"/>
      <c r="EV5" s="214"/>
      <c r="EW5" s="214"/>
      <c r="EX5" s="214"/>
      <c r="EY5" s="214"/>
      <c r="EZ5" s="214"/>
      <c r="FA5" s="214"/>
      <c r="FB5" s="214"/>
      <c r="FC5" s="214"/>
      <c r="FD5" s="214"/>
      <c r="FE5" s="214"/>
      <c r="FF5" s="214"/>
      <c r="FG5" s="214"/>
      <c r="FH5" s="214"/>
      <c r="FI5" s="214"/>
      <c r="FJ5" s="214"/>
      <c r="FK5" s="214"/>
      <c r="FL5" s="214"/>
      <c r="FM5" s="214"/>
      <c r="FN5" s="214"/>
      <c r="FO5" s="214"/>
      <c r="FP5" s="214"/>
      <c r="FQ5" s="214"/>
      <c r="FR5" s="214"/>
      <c r="FS5" s="214"/>
      <c r="FT5" s="214"/>
      <c r="FU5" s="214"/>
      <c r="FV5" s="214"/>
      <c r="FW5" s="214"/>
      <c r="FX5" s="214"/>
      <c r="FY5" s="214"/>
      <c r="FZ5" s="214"/>
      <c r="GA5" s="214"/>
      <c r="GB5" s="214"/>
      <c r="GC5" s="214"/>
      <c r="GD5" s="214"/>
      <c r="GE5" s="214"/>
      <c r="GF5" s="214"/>
      <c r="GG5" s="214"/>
      <c r="GH5" s="214"/>
      <c r="GI5" s="214"/>
      <c r="GJ5" s="214"/>
      <c r="GK5" s="214"/>
      <c r="GL5" s="214"/>
      <c r="GM5" s="214"/>
      <c r="GN5" s="214"/>
      <c r="GO5" s="214"/>
      <c r="GP5" s="214"/>
      <c r="GQ5" s="214"/>
      <c r="GR5" s="214"/>
      <c r="GS5" s="214"/>
      <c r="GT5" s="214"/>
      <c r="GU5" s="214"/>
      <c r="GV5" s="214"/>
      <c r="GW5" s="214"/>
      <c r="GX5" s="214"/>
      <c r="GY5" s="214"/>
      <c r="GZ5" s="214"/>
      <c r="HA5" s="214"/>
      <c r="HB5" s="214"/>
      <c r="HC5" s="214"/>
      <c r="HD5" s="214"/>
      <c r="HE5" s="214"/>
      <c r="HF5" s="214"/>
      <c r="HG5" s="214"/>
      <c r="HH5" s="214"/>
      <c r="HI5" s="214"/>
      <c r="HJ5" s="214"/>
      <c r="HK5" s="214"/>
      <c r="HL5" s="214"/>
      <c r="HM5" s="214"/>
      <c r="HN5" s="214"/>
      <c r="HO5" s="214"/>
      <c r="HP5" s="214"/>
      <c r="HQ5" s="214"/>
      <c r="HR5" s="214"/>
      <c r="HS5" s="214"/>
      <c r="HT5" s="214"/>
      <c r="HU5" s="214"/>
      <c r="HV5" s="214"/>
      <c r="HW5" s="214"/>
      <c r="HX5" s="214"/>
      <c r="HY5" s="214"/>
      <c r="HZ5" s="214"/>
      <c r="IA5" s="214"/>
      <c r="IB5" s="214"/>
      <c r="IC5" s="214"/>
      <c r="ID5" s="214"/>
      <c r="IE5" s="214"/>
      <c r="IF5" s="214"/>
      <c r="IG5" s="214"/>
      <c r="IH5" s="214"/>
      <c r="II5" s="214"/>
      <c r="IJ5" s="214"/>
      <c r="IK5" s="214"/>
      <c r="IL5" s="214"/>
      <c r="IM5" s="214"/>
      <c r="IN5" s="214"/>
      <c r="IO5" s="214"/>
      <c r="IP5" s="214"/>
      <c r="IQ5" s="214"/>
      <c r="IR5" s="214"/>
      <c r="IS5" s="214"/>
      <c r="IT5" s="214"/>
      <c r="IU5" s="214"/>
      <c r="IV5" s="214"/>
    </row>
    <row r="6" spans="1:256" ht="31.2" x14ac:dyDescent="0.3">
      <c r="A6" s="43">
        <v>1</v>
      </c>
      <c r="B6" s="345" t="s">
        <v>203</v>
      </c>
      <c r="C6" s="594">
        <v>1978238.77</v>
      </c>
      <c r="D6" s="595">
        <f>C17</f>
        <v>1751049.6400000001</v>
      </c>
      <c r="E6" s="594">
        <v>159405.62</v>
      </c>
      <c r="F6" s="595">
        <f>E17</f>
        <v>401877.45999999996</v>
      </c>
      <c r="G6" s="596">
        <v>444238.08000000002</v>
      </c>
      <c r="H6" s="597">
        <f>G17</f>
        <v>525617.67999999993</v>
      </c>
      <c r="I6" s="594">
        <v>0</v>
      </c>
      <c r="J6" s="595">
        <f>SUM(I17)</f>
        <v>0</v>
      </c>
      <c r="K6" s="594">
        <v>39479.279999999999</v>
      </c>
      <c r="L6" s="595">
        <f>SUM(K17)</f>
        <v>44392.43</v>
      </c>
      <c r="M6" s="595">
        <f t="shared" ref="M6:N8" si="0">C6+E6+G6+I6+K6</f>
        <v>2621361.75</v>
      </c>
      <c r="N6" s="598">
        <f t="shared" si="0"/>
        <v>2722937.2100000004</v>
      </c>
      <c r="O6" s="212"/>
      <c r="P6" s="212"/>
    </row>
    <row r="7" spans="1:256" ht="31.2" x14ac:dyDescent="0.3">
      <c r="A7" s="43">
        <v>2</v>
      </c>
      <c r="B7" s="346" t="s">
        <v>757</v>
      </c>
      <c r="C7" s="595">
        <f t="shared" ref="C7:L7" si="1">SUM(C8:C15)</f>
        <v>4824</v>
      </c>
      <c r="D7" s="595">
        <f t="shared" si="1"/>
        <v>405698.48</v>
      </c>
      <c r="E7" s="595">
        <f t="shared" si="1"/>
        <v>381491.76</v>
      </c>
      <c r="F7" s="595">
        <f t="shared" si="1"/>
        <v>838421.03</v>
      </c>
      <c r="G7" s="597">
        <f>SUM(G8:G15)</f>
        <v>836254.6</v>
      </c>
      <c r="H7" s="597">
        <f>SUM(H8:H15)</f>
        <v>602271.31999999995</v>
      </c>
      <c r="I7" s="595">
        <f t="shared" si="1"/>
        <v>0</v>
      </c>
      <c r="J7" s="595">
        <f t="shared" si="1"/>
        <v>0</v>
      </c>
      <c r="K7" s="595">
        <f t="shared" si="1"/>
        <v>20970</v>
      </c>
      <c r="L7" s="595">
        <f t="shared" si="1"/>
        <v>13871</v>
      </c>
      <c r="M7" s="595">
        <f t="shared" si="0"/>
        <v>1243540.3599999999</v>
      </c>
      <c r="N7" s="598">
        <f t="shared" si="0"/>
        <v>1860261.83</v>
      </c>
      <c r="O7" s="212"/>
      <c r="P7" s="212"/>
    </row>
    <row r="8" spans="1:256" ht="22.5" customHeight="1" x14ac:dyDescent="0.3">
      <c r="A8" s="43">
        <v>3</v>
      </c>
      <c r="B8" s="347" t="s">
        <v>91</v>
      </c>
      <c r="C8" s="599">
        <v>4824</v>
      </c>
      <c r="D8" s="599">
        <v>405698.48</v>
      </c>
      <c r="E8" s="599">
        <v>0</v>
      </c>
      <c r="F8" s="599">
        <v>590918.63</v>
      </c>
      <c r="G8" s="600">
        <v>0</v>
      </c>
      <c r="H8" s="600">
        <v>0</v>
      </c>
      <c r="I8" s="599">
        <v>0</v>
      </c>
      <c r="J8" s="599">
        <v>0</v>
      </c>
      <c r="K8" s="599">
        <v>0</v>
      </c>
      <c r="L8" s="599">
        <v>0</v>
      </c>
      <c r="M8" s="595">
        <f t="shared" si="0"/>
        <v>4824</v>
      </c>
      <c r="N8" s="598">
        <f t="shared" si="0"/>
        <v>996617.11</v>
      </c>
    </row>
    <row r="9" spans="1:256" ht="21.75" customHeight="1" x14ac:dyDescent="0.3">
      <c r="A9" s="43">
        <v>4</v>
      </c>
      <c r="B9" s="347" t="s">
        <v>320</v>
      </c>
      <c r="C9" s="601" t="s">
        <v>319</v>
      </c>
      <c r="D9" s="601" t="s">
        <v>319</v>
      </c>
      <c r="E9" s="599">
        <v>215834.67</v>
      </c>
      <c r="F9" s="599">
        <v>244759.39</v>
      </c>
      <c r="G9" s="601" t="s">
        <v>319</v>
      </c>
      <c r="H9" s="601" t="s">
        <v>319</v>
      </c>
      <c r="I9" s="602" t="s">
        <v>319</v>
      </c>
      <c r="J9" s="602" t="s">
        <v>319</v>
      </c>
      <c r="K9" s="601" t="s">
        <v>319</v>
      </c>
      <c r="L9" s="601" t="s">
        <v>319</v>
      </c>
      <c r="M9" s="595">
        <f>E9</f>
        <v>215834.67</v>
      </c>
      <c r="N9" s="598">
        <f>F9</f>
        <v>244759.39</v>
      </c>
    </row>
    <row r="10" spans="1:256" ht="31.2" x14ac:dyDescent="0.3">
      <c r="A10" s="43">
        <v>5</v>
      </c>
      <c r="B10" s="347" t="s">
        <v>11</v>
      </c>
      <c r="C10" s="601" t="s">
        <v>319</v>
      </c>
      <c r="D10" s="601" t="s">
        <v>319</v>
      </c>
      <c r="E10" s="599">
        <v>5067.4399999999996</v>
      </c>
      <c r="F10" s="599">
        <v>0</v>
      </c>
      <c r="G10" s="601" t="s">
        <v>319</v>
      </c>
      <c r="H10" s="601" t="s">
        <v>319</v>
      </c>
      <c r="I10" s="602" t="s">
        <v>319</v>
      </c>
      <c r="J10" s="602" t="s">
        <v>319</v>
      </c>
      <c r="K10" s="601" t="s">
        <v>319</v>
      </c>
      <c r="L10" s="601" t="s">
        <v>319</v>
      </c>
      <c r="M10" s="595">
        <f>E10</f>
        <v>5067.4399999999996</v>
      </c>
      <c r="N10" s="598">
        <f>F10</f>
        <v>0</v>
      </c>
      <c r="O10" s="214" t="s">
        <v>1273</v>
      </c>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14"/>
      <c r="BW10" s="214"/>
      <c r="BX10" s="214"/>
      <c r="BY10" s="214"/>
      <c r="BZ10" s="214"/>
      <c r="CA10" s="214"/>
      <c r="CB10" s="214"/>
      <c r="CC10" s="214"/>
      <c r="CD10" s="214"/>
      <c r="CE10" s="214"/>
      <c r="CF10" s="214"/>
      <c r="CG10" s="214"/>
      <c r="CH10" s="214"/>
      <c r="CI10" s="214"/>
      <c r="CJ10" s="214"/>
      <c r="CK10" s="214"/>
      <c r="CL10" s="214"/>
      <c r="CM10" s="214"/>
      <c r="CN10" s="214"/>
      <c r="CO10" s="214"/>
      <c r="CP10" s="214"/>
      <c r="CQ10" s="214"/>
      <c r="CR10" s="214"/>
      <c r="CS10" s="214"/>
      <c r="CT10" s="214"/>
      <c r="CU10" s="214"/>
      <c r="CV10" s="214"/>
      <c r="CW10" s="214"/>
      <c r="CX10" s="214"/>
      <c r="CY10" s="214"/>
      <c r="CZ10" s="214"/>
      <c r="DA10" s="214"/>
      <c r="DB10" s="214"/>
      <c r="DC10" s="214"/>
      <c r="DD10" s="214"/>
      <c r="DE10" s="214"/>
      <c r="DF10" s="214"/>
      <c r="DG10" s="214"/>
      <c r="DH10" s="214"/>
      <c r="DI10" s="214"/>
      <c r="DJ10" s="214"/>
      <c r="DK10" s="214"/>
      <c r="DL10" s="214"/>
      <c r="DM10" s="214"/>
      <c r="DN10" s="214"/>
      <c r="DO10" s="214"/>
      <c r="DP10" s="214"/>
      <c r="DQ10" s="214"/>
      <c r="DR10" s="214"/>
      <c r="DS10" s="214"/>
      <c r="DT10" s="214"/>
      <c r="DU10" s="214"/>
      <c r="DV10" s="214"/>
      <c r="DW10" s="214"/>
      <c r="DX10" s="214"/>
      <c r="DY10" s="214"/>
      <c r="DZ10" s="214"/>
      <c r="EA10" s="214"/>
      <c r="EB10" s="214"/>
      <c r="EC10" s="214"/>
      <c r="ED10" s="214"/>
      <c r="EE10" s="214"/>
      <c r="EF10" s="214"/>
      <c r="EG10" s="214"/>
      <c r="EH10" s="214"/>
      <c r="EI10" s="214"/>
      <c r="EJ10" s="214"/>
      <c r="EK10" s="214"/>
      <c r="EL10" s="214"/>
      <c r="EM10" s="214"/>
      <c r="EN10" s="214"/>
      <c r="EO10" s="214"/>
      <c r="EP10" s="214"/>
      <c r="EQ10" s="214"/>
      <c r="ER10" s="214"/>
      <c r="ES10" s="214"/>
      <c r="ET10" s="214"/>
      <c r="EU10" s="214"/>
      <c r="EV10" s="214"/>
      <c r="EW10" s="214"/>
      <c r="EX10" s="214"/>
      <c r="EY10" s="214"/>
      <c r="EZ10" s="214"/>
      <c r="FA10" s="214"/>
      <c r="FB10" s="214"/>
      <c r="FC10" s="214"/>
      <c r="FD10" s="214"/>
      <c r="FE10" s="214"/>
      <c r="FF10" s="214"/>
      <c r="FG10" s="214"/>
      <c r="FH10" s="214"/>
      <c r="FI10" s="214"/>
      <c r="FJ10" s="214"/>
      <c r="FK10" s="214"/>
      <c r="FL10" s="214"/>
      <c r="FM10" s="214"/>
      <c r="FN10" s="214"/>
      <c r="FO10" s="214"/>
      <c r="FP10" s="214"/>
      <c r="FQ10" s="214"/>
      <c r="FR10" s="214"/>
      <c r="FS10" s="214"/>
      <c r="FT10" s="214"/>
      <c r="FU10" s="214"/>
      <c r="FV10" s="214"/>
      <c r="FW10" s="214"/>
      <c r="FX10" s="214"/>
      <c r="FY10" s="214"/>
      <c r="FZ10" s="214"/>
      <c r="GA10" s="214"/>
      <c r="GB10" s="214"/>
      <c r="GC10" s="214"/>
      <c r="GD10" s="214"/>
      <c r="GE10" s="214"/>
      <c r="GF10" s="214"/>
      <c r="GG10" s="214"/>
      <c r="GH10" s="214"/>
      <c r="GI10" s="214"/>
      <c r="GJ10" s="214"/>
      <c r="GK10" s="214"/>
      <c r="GL10" s="214"/>
      <c r="GM10" s="214"/>
      <c r="GN10" s="214"/>
      <c r="GO10" s="214"/>
      <c r="GP10" s="214"/>
      <c r="GQ10" s="214"/>
      <c r="GR10" s="214"/>
      <c r="GS10" s="214"/>
      <c r="GT10" s="214"/>
      <c r="GU10" s="214"/>
      <c r="GV10" s="214"/>
      <c r="GW10" s="214"/>
      <c r="GX10" s="214"/>
      <c r="GY10" s="214"/>
      <c r="GZ10" s="214"/>
      <c r="HA10" s="214"/>
      <c r="HB10" s="214"/>
      <c r="HC10" s="214"/>
      <c r="HD10" s="214"/>
      <c r="HE10" s="214"/>
      <c r="HF10" s="214"/>
      <c r="HG10" s="214"/>
      <c r="HH10" s="214"/>
      <c r="HI10" s="214"/>
      <c r="HJ10" s="214"/>
      <c r="HK10" s="214"/>
      <c r="HL10" s="214"/>
      <c r="HM10" s="214"/>
      <c r="HN10" s="214"/>
      <c r="HO10" s="214"/>
      <c r="HP10" s="214"/>
      <c r="HQ10" s="214"/>
      <c r="HR10" s="214"/>
      <c r="HS10" s="214"/>
      <c r="HT10" s="214"/>
      <c r="HU10" s="214"/>
      <c r="HV10" s="214"/>
      <c r="HW10" s="214"/>
      <c r="HX10" s="214"/>
      <c r="HY10" s="214"/>
      <c r="HZ10" s="214"/>
      <c r="IA10" s="214"/>
      <c r="IB10" s="214"/>
      <c r="IC10" s="214"/>
      <c r="ID10" s="214"/>
      <c r="IE10" s="214"/>
      <c r="IF10" s="214"/>
      <c r="IG10" s="214"/>
      <c r="IH10" s="214"/>
      <c r="II10" s="214"/>
      <c r="IJ10" s="214"/>
      <c r="IK10" s="214"/>
      <c r="IL10" s="214"/>
      <c r="IM10" s="214"/>
      <c r="IN10" s="214"/>
      <c r="IO10" s="214"/>
      <c r="IP10" s="214"/>
      <c r="IQ10" s="214"/>
      <c r="IR10" s="214"/>
      <c r="IS10" s="214"/>
      <c r="IT10" s="214"/>
      <c r="IU10" s="214"/>
      <c r="IV10" s="214"/>
    </row>
    <row r="11" spans="1:256" ht="31.2" x14ac:dyDescent="0.3">
      <c r="A11" s="43">
        <v>6</v>
      </c>
      <c r="B11" s="347" t="s">
        <v>321</v>
      </c>
      <c r="C11" s="601" t="s">
        <v>319</v>
      </c>
      <c r="D11" s="601" t="s">
        <v>319</v>
      </c>
      <c r="E11" s="599">
        <v>0</v>
      </c>
      <c r="F11" s="599">
        <v>0</v>
      </c>
      <c r="G11" s="600">
        <v>0</v>
      </c>
      <c r="H11" s="600">
        <v>0</v>
      </c>
      <c r="I11" s="603">
        <v>0</v>
      </c>
      <c r="J11" s="603">
        <v>0</v>
      </c>
      <c r="K11" s="604">
        <v>0</v>
      </c>
      <c r="L11" s="594">
        <v>0</v>
      </c>
      <c r="M11" s="595">
        <f>E11+G11+I11+K11</f>
        <v>0</v>
      </c>
      <c r="N11" s="598">
        <f>F11+H11+J11+L11</f>
        <v>0</v>
      </c>
    </row>
    <row r="12" spans="1:256" ht="17.25" customHeight="1" x14ac:dyDescent="0.3">
      <c r="A12" s="43">
        <v>7</v>
      </c>
      <c r="B12" s="347" t="s">
        <v>322</v>
      </c>
      <c r="C12" s="599">
        <v>0</v>
      </c>
      <c r="D12" s="599">
        <v>0</v>
      </c>
      <c r="E12" s="599">
        <v>0</v>
      </c>
      <c r="F12" s="599">
        <v>0</v>
      </c>
      <c r="G12" s="600">
        <v>0</v>
      </c>
      <c r="H12" s="600">
        <v>0</v>
      </c>
      <c r="I12" s="603">
        <v>0</v>
      </c>
      <c r="J12" s="603">
        <v>0</v>
      </c>
      <c r="K12" s="599">
        <v>20970</v>
      </c>
      <c r="L12" s="599">
        <v>13871</v>
      </c>
      <c r="M12" s="595">
        <f>C12+E12+G12+I12+K12</f>
        <v>20970</v>
      </c>
      <c r="N12" s="598">
        <f>D12+F12+H12+J12+L12</f>
        <v>13871</v>
      </c>
    </row>
    <row r="13" spans="1:256" ht="18.600000000000001" x14ac:dyDescent="0.3">
      <c r="A13" s="43">
        <v>8</v>
      </c>
      <c r="B13" s="348" t="s">
        <v>92</v>
      </c>
      <c r="C13" s="601" t="s">
        <v>319</v>
      </c>
      <c r="D13" s="601" t="s">
        <v>319</v>
      </c>
      <c r="E13" s="601" t="s">
        <v>319</v>
      </c>
      <c r="F13" s="601" t="s">
        <v>319</v>
      </c>
      <c r="G13" s="600">
        <v>787533</v>
      </c>
      <c r="H13" s="600">
        <v>556395</v>
      </c>
      <c r="I13" s="605" t="s">
        <v>319</v>
      </c>
      <c r="J13" s="605" t="s">
        <v>319</v>
      </c>
      <c r="K13" s="605" t="s">
        <v>319</v>
      </c>
      <c r="L13" s="605" t="s">
        <v>319</v>
      </c>
      <c r="M13" s="595">
        <f>G13</f>
        <v>787533</v>
      </c>
      <c r="N13" s="598">
        <f>H13</f>
        <v>556395</v>
      </c>
    </row>
    <row r="14" spans="1:256" ht="19.5" customHeight="1" x14ac:dyDescent="0.3">
      <c r="A14" s="43">
        <v>9</v>
      </c>
      <c r="B14" s="347" t="s">
        <v>24</v>
      </c>
      <c r="C14" s="601" t="s">
        <v>319</v>
      </c>
      <c r="D14" s="601" t="s">
        <v>319</v>
      </c>
      <c r="E14" s="601" t="s">
        <v>319</v>
      </c>
      <c r="F14" s="601" t="s">
        <v>319</v>
      </c>
      <c r="G14" s="600">
        <v>48721.599999999999</v>
      </c>
      <c r="H14" s="600">
        <v>46094</v>
      </c>
      <c r="I14" s="606" t="s">
        <v>319</v>
      </c>
      <c r="J14" s="606" t="s">
        <v>319</v>
      </c>
      <c r="K14" s="605" t="s">
        <v>319</v>
      </c>
      <c r="L14" s="605" t="s">
        <v>319</v>
      </c>
      <c r="M14" s="595">
        <f>G14</f>
        <v>48721.599999999999</v>
      </c>
      <c r="N14" s="598">
        <f>H14</f>
        <v>46094</v>
      </c>
    </row>
    <row r="15" spans="1:256" ht="18.600000000000001" x14ac:dyDescent="0.3">
      <c r="A15" s="43">
        <v>10</v>
      </c>
      <c r="B15" s="347" t="s">
        <v>93</v>
      </c>
      <c r="C15" s="599">
        <v>0</v>
      </c>
      <c r="D15" s="599">
        <v>0</v>
      </c>
      <c r="E15" s="599">
        <v>160589.65</v>
      </c>
      <c r="F15" s="599">
        <v>2743.01</v>
      </c>
      <c r="G15" s="600">
        <v>0</v>
      </c>
      <c r="H15" s="600">
        <v>-217.68</v>
      </c>
      <c r="I15" s="603">
        <v>0</v>
      </c>
      <c r="J15" s="603">
        <v>0</v>
      </c>
      <c r="K15" s="599">
        <v>0</v>
      </c>
      <c r="L15" s="599">
        <v>0</v>
      </c>
      <c r="M15" s="595">
        <f>C15+E15+G15+I15+K15</f>
        <v>160589.65</v>
      </c>
      <c r="N15" s="598">
        <f t="shared" ref="M15:N18" si="2">D15+F15+H15+J15+L15</f>
        <v>2525.3300000000004</v>
      </c>
    </row>
    <row r="16" spans="1:256" ht="31.2" x14ac:dyDescent="0.3">
      <c r="A16" s="43">
        <v>11</v>
      </c>
      <c r="B16" s="345" t="s">
        <v>204</v>
      </c>
      <c r="C16" s="594">
        <v>232013.13</v>
      </c>
      <c r="D16" s="594">
        <v>26283.48</v>
      </c>
      <c r="E16" s="594">
        <v>139019.92000000001</v>
      </c>
      <c r="F16" s="594">
        <v>1193293.1100000001</v>
      </c>
      <c r="G16" s="607">
        <v>754875</v>
      </c>
      <c r="H16" s="607">
        <v>652886</v>
      </c>
      <c r="I16" s="608">
        <v>0</v>
      </c>
      <c r="J16" s="608">
        <v>0</v>
      </c>
      <c r="K16" s="594">
        <v>16056.85</v>
      </c>
      <c r="L16" s="594">
        <v>20541.759999999998</v>
      </c>
      <c r="M16" s="595">
        <f t="shared" si="2"/>
        <v>1141964.9000000001</v>
      </c>
      <c r="N16" s="598">
        <f t="shared" si="2"/>
        <v>1893004.35</v>
      </c>
    </row>
    <row r="17" spans="1:14" ht="31.2" x14ac:dyDescent="0.3">
      <c r="A17" s="43">
        <v>12</v>
      </c>
      <c r="B17" s="345" t="s">
        <v>25</v>
      </c>
      <c r="C17" s="595">
        <f t="shared" ref="C17:L17" si="3">C6+C7-C16</f>
        <v>1751049.6400000001</v>
      </c>
      <c r="D17" s="595">
        <f t="shared" si="3"/>
        <v>2130464.64</v>
      </c>
      <c r="E17" s="595">
        <f t="shared" si="3"/>
        <v>401877.45999999996</v>
      </c>
      <c r="F17" s="595">
        <f t="shared" si="3"/>
        <v>47005.379999999888</v>
      </c>
      <c r="G17" s="597">
        <f t="shared" si="3"/>
        <v>525617.67999999993</v>
      </c>
      <c r="H17" s="597">
        <f t="shared" si="3"/>
        <v>475003</v>
      </c>
      <c r="I17" s="595">
        <f t="shared" si="3"/>
        <v>0</v>
      </c>
      <c r="J17" s="595">
        <f t="shared" si="3"/>
        <v>0</v>
      </c>
      <c r="K17" s="595">
        <f t="shared" si="3"/>
        <v>44392.43</v>
      </c>
      <c r="L17" s="595">
        <f t="shared" si="3"/>
        <v>37721.67</v>
      </c>
      <c r="M17" s="595">
        <f t="shared" si="2"/>
        <v>2722937.2100000004</v>
      </c>
      <c r="N17" s="598">
        <f t="shared" si="2"/>
        <v>2690194.69</v>
      </c>
    </row>
    <row r="18" spans="1:14" ht="48.75" customHeight="1" thickBot="1" x14ac:dyDescent="0.35">
      <c r="A18" s="215">
        <v>13</v>
      </c>
      <c r="B18" s="349" t="s">
        <v>889</v>
      </c>
      <c r="C18" s="609">
        <v>0</v>
      </c>
      <c r="D18" s="609">
        <v>0</v>
      </c>
      <c r="E18" s="609">
        <v>0</v>
      </c>
      <c r="F18" s="609">
        <v>0</v>
      </c>
      <c r="G18" s="610">
        <v>0</v>
      </c>
      <c r="H18" s="610">
        <v>0</v>
      </c>
      <c r="I18" s="609">
        <v>0</v>
      </c>
      <c r="J18" s="609">
        <v>0</v>
      </c>
      <c r="K18" s="609">
        <v>0</v>
      </c>
      <c r="L18" s="609">
        <v>0</v>
      </c>
      <c r="M18" s="611">
        <f t="shared" si="2"/>
        <v>0</v>
      </c>
      <c r="N18" s="612">
        <f t="shared" si="2"/>
        <v>0</v>
      </c>
    </row>
    <row r="19" spans="1:14" x14ac:dyDescent="0.3">
      <c r="I19" s="217"/>
      <c r="J19" s="217"/>
    </row>
    <row r="20" spans="1:14" x14ac:dyDescent="0.3">
      <c r="A20" s="217" t="s">
        <v>94</v>
      </c>
      <c r="B20" s="217"/>
      <c r="C20" s="217"/>
      <c r="E20" s="217"/>
      <c r="F20" s="217"/>
      <c r="G20" s="217"/>
      <c r="H20" s="217"/>
      <c r="I20" s="217"/>
      <c r="J20" s="217"/>
      <c r="K20" s="217"/>
      <c r="L20" s="217"/>
      <c r="M20" s="217"/>
      <c r="N20" s="217"/>
    </row>
    <row r="21" spans="1:14" x14ac:dyDescent="0.3">
      <c r="A21" s="217" t="s">
        <v>95</v>
      </c>
      <c r="B21" s="217"/>
      <c r="C21" s="217"/>
      <c r="D21" s="217"/>
      <c r="E21" s="217"/>
      <c r="F21" s="217"/>
      <c r="G21" s="217"/>
      <c r="H21" s="217"/>
      <c r="I21" s="217"/>
      <c r="J21" s="217"/>
      <c r="K21" s="217"/>
      <c r="L21" s="217"/>
      <c r="M21" s="217"/>
      <c r="N21" s="217"/>
    </row>
    <row r="22" spans="1:14" ht="33" customHeight="1" x14ac:dyDescent="0.3">
      <c r="A22" s="807" t="s">
        <v>96</v>
      </c>
      <c r="B22" s="807"/>
      <c r="C22" s="807"/>
      <c r="D22" s="217"/>
      <c r="E22" s="217"/>
      <c r="F22" s="217"/>
      <c r="G22" s="217"/>
      <c r="H22" s="217"/>
      <c r="I22" s="217"/>
      <c r="J22" s="217"/>
      <c r="K22" s="217"/>
      <c r="L22" s="217"/>
      <c r="M22" s="217"/>
      <c r="N22" s="217"/>
    </row>
    <row r="23" spans="1:14" x14ac:dyDescent="0.3">
      <c r="A23" s="525"/>
      <c r="B23" s="525"/>
      <c r="C23" s="525"/>
      <c r="D23" s="217"/>
      <c r="E23" s="217"/>
      <c r="F23" s="217"/>
      <c r="G23" s="217"/>
      <c r="H23" s="217"/>
      <c r="I23" s="217"/>
      <c r="J23" s="217"/>
      <c r="K23" s="217"/>
      <c r="L23" s="217"/>
      <c r="M23" s="217"/>
      <c r="N23" s="217"/>
    </row>
    <row r="24" spans="1:14" x14ac:dyDescent="0.3">
      <c r="A24" s="501" t="s">
        <v>1271</v>
      </c>
      <c r="L24" s="217"/>
    </row>
    <row r="25" spans="1:14" x14ac:dyDescent="0.3">
      <c r="A25" s="760" t="s">
        <v>1275</v>
      </c>
      <c r="B25" s="760"/>
      <c r="C25" s="760"/>
      <c r="D25" s="760"/>
      <c r="E25" s="760"/>
      <c r="F25" s="760"/>
      <c r="G25" s="760"/>
      <c r="H25" s="760"/>
      <c r="I25" s="760"/>
      <c r="J25" s="760"/>
      <c r="K25" s="760"/>
      <c r="L25" s="760"/>
      <c r="M25" s="760"/>
      <c r="N25" s="760"/>
    </row>
    <row r="26" spans="1:14" x14ac:dyDescent="0.3">
      <c r="A26" s="501" t="s">
        <v>1270</v>
      </c>
      <c r="B26" s="530"/>
      <c r="C26" s="530"/>
      <c r="D26" s="530"/>
      <c r="E26" s="530"/>
      <c r="F26" s="530"/>
      <c r="G26" s="530"/>
      <c r="H26" s="530"/>
      <c r="I26" s="530"/>
      <c r="J26" s="530"/>
      <c r="K26" s="530"/>
      <c r="L26" s="530"/>
      <c r="M26" s="530"/>
      <c r="N26" s="530"/>
    </row>
  </sheetData>
  <mergeCells count="12">
    <mergeCell ref="A25:N25"/>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tabColor indexed="33"/>
    <pageSetUpPr fitToPage="1"/>
  </sheetPr>
  <dimension ref="A1:E26"/>
  <sheetViews>
    <sheetView zoomScale="75" zoomScaleNormal="75" workbookViewId="0">
      <selection activeCell="C7" sqref="C7"/>
    </sheetView>
  </sheetViews>
  <sheetFormatPr defaultColWidth="62.109375" defaultRowHeight="13.2" x14ac:dyDescent="0.25"/>
  <cols>
    <col min="1" max="1" width="17.44140625" customWidth="1"/>
    <col min="2" max="2" width="40.109375" style="125" customWidth="1"/>
    <col min="3" max="3" width="64.44140625" customWidth="1"/>
    <col min="4" max="4" width="15.6640625" customWidth="1"/>
    <col min="5" max="5" width="21" customWidth="1"/>
    <col min="6" max="7" width="19.88671875" customWidth="1"/>
    <col min="8" max="8" width="17.88671875" customWidth="1"/>
    <col min="9" max="9" width="17.109375" customWidth="1"/>
    <col min="10" max="10" width="15.6640625" customWidth="1"/>
    <col min="11" max="11" width="16.88671875" customWidth="1"/>
  </cols>
  <sheetData>
    <row r="1" spans="1:5" s="134" customFormat="1" ht="48" customHeight="1" thickBot="1" x14ac:dyDescent="0.3">
      <c r="A1" s="655" t="s">
        <v>1036</v>
      </c>
      <c r="B1" s="656"/>
      <c r="C1" s="657"/>
      <c r="D1" s="449"/>
    </row>
    <row r="2" spans="1:5" ht="31.2" x14ac:dyDescent="0.25">
      <c r="A2" s="653" t="s">
        <v>707</v>
      </c>
      <c r="B2" s="654"/>
      <c r="C2" s="447" t="s">
        <v>930</v>
      </c>
    </row>
    <row r="3" spans="1:5" ht="31.2" x14ac:dyDescent="0.25">
      <c r="A3" s="334" t="s">
        <v>313</v>
      </c>
      <c r="B3" s="260" t="s">
        <v>766</v>
      </c>
      <c r="C3" s="448" t="s">
        <v>401</v>
      </c>
    </row>
    <row r="4" spans="1:5" ht="31.2" x14ac:dyDescent="0.25">
      <c r="A4" s="332" t="s">
        <v>208</v>
      </c>
      <c r="B4" s="260" t="s">
        <v>1125</v>
      </c>
      <c r="C4" s="448" t="s">
        <v>401</v>
      </c>
    </row>
    <row r="5" spans="1:5" ht="15.6" x14ac:dyDescent="0.25">
      <c r="A5" s="332" t="s">
        <v>209</v>
      </c>
      <c r="B5" s="260" t="s">
        <v>767</v>
      </c>
      <c r="C5" s="468" t="s">
        <v>1147</v>
      </c>
      <c r="D5" s="243"/>
    </row>
    <row r="6" spans="1:5" ht="15.6" x14ac:dyDescent="0.25">
      <c r="A6" s="334" t="s">
        <v>210</v>
      </c>
      <c r="B6" s="260" t="s">
        <v>768</v>
      </c>
      <c r="C6" s="468" t="s">
        <v>1147</v>
      </c>
      <c r="D6" s="312"/>
    </row>
    <row r="7" spans="1:5" ht="15.6" x14ac:dyDescent="0.25">
      <c r="A7" s="379" t="s">
        <v>211</v>
      </c>
      <c r="B7" s="261" t="s">
        <v>769</v>
      </c>
      <c r="C7" s="468" t="s">
        <v>1147</v>
      </c>
      <c r="D7" s="243"/>
    </row>
    <row r="8" spans="1:5" ht="15.6" x14ac:dyDescent="0.25">
      <c r="A8" s="332" t="s">
        <v>212</v>
      </c>
      <c r="B8" s="260" t="s">
        <v>770</v>
      </c>
      <c r="C8" s="468" t="s">
        <v>1147</v>
      </c>
    </row>
    <row r="9" spans="1:5" ht="15.6" x14ac:dyDescent="0.25">
      <c r="A9" s="332" t="s">
        <v>858</v>
      </c>
      <c r="B9" s="263" t="s">
        <v>859</v>
      </c>
      <c r="C9" s="468" t="s">
        <v>1147</v>
      </c>
      <c r="E9" s="378"/>
    </row>
    <row r="10" spans="1:5" ht="15.6" x14ac:dyDescent="0.25">
      <c r="A10" s="244" t="s">
        <v>213</v>
      </c>
      <c r="B10" s="262" t="s">
        <v>708</v>
      </c>
      <c r="C10" s="468" t="s">
        <v>1147</v>
      </c>
      <c r="E10" s="378"/>
    </row>
    <row r="11" spans="1:5" ht="15.6" x14ac:dyDescent="0.25">
      <c r="A11" s="332" t="s">
        <v>191</v>
      </c>
      <c r="B11" s="260" t="s">
        <v>371</v>
      </c>
      <c r="C11" s="448" t="s">
        <v>401</v>
      </c>
    </row>
    <row r="12" spans="1:5" ht="15.6" x14ac:dyDescent="0.25">
      <c r="A12" s="334" t="s">
        <v>0</v>
      </c>
      <c r="B12" s="260" t="s">
        <v>372</v>
      </c>
      <c r="C12" s="448" t="s">
        <v>401</v>
      </c>
    </row>
    <row r="13" spans="1:5" ht="15.6" x14ac:dyDescent="0.25">
      <c r="A13" s="244" t="s">
        <v>1</v>
      </c>
      <c r="B13" s="260" t="s">
        <v>373</v>
      </c>
      <c r="C13" s="448" t="s">
        <v>401</v>
      </c>
    </row>
    <row r="14" spans="1:5" ht="31.2" x14ac:dyDescent="0.25">
      <c r="A14" s="334" t="s">
        <v>2</v>
      </c>
      <c r="B14" s="260" t="s">
        <v>374</v>
      </c>
      <c r="C14" s="448" t="s">
        <v>401</v>
      </c>
    </row>
    <row r="15" spans="1:5" ht="31.2" x14ac:dyDescent="0.25">
      <c r="A15" s="334" t="s">
        <v>3</v>
      </c>
      <c r="B15" s="260" t="s">
        <v>690</v>
      </c>
      <c r="C15" s="448" t="s">
        <v>401</v>
      </c>
    </row>
    <row r="16" spans="1:5" ht="34.5" customHeight="1" x14ac:dyDescent="0.25">
      <c r="A16" s="334" t="s">
        <v>4</v>
      </c>
      <c r="B16" s="260" t="s">
        <v>84</v>
      </c>
      <c r="C16" s="448" t="s">
        <v>401</v>
      </c>
      <c r="E16" s="243"/>
    </row>
    <row r="17" spans="1:4" ht="15.6" x14ac:dyDescent="0.25">
      <c r="A17" s="334" t="s">
        <v>5</v>
      </c>
      <c r="B17" s="260" t="s">
        <v>85</v>
      </c>
      <c r="C17" s="448" t="s">
        <v>401</v>
      </c>
    </row>
    <row r="18" spans="1:4" ht="15.6" x14ac:dyDescent="0.25">
      <c r="A18" s="334" t="s">
        <v>71</v>
      </c>
      <c r="B18" s="260" t="s">
        <v>86</v>
      </c>
      <c r="C18" s="448"/>
    </row>
    <row r="19" spans="1:4" ht="31.2" x14ac:dyDescent="0.25">
      <c r="A19" s="334" t="s">
        <v>6</v>
      </c>
      <c r="B19" s="260" t="s">
        <v>87</v>
      </c>
      <c r="C19" s="448" t="s">
        <v>401</v>
      </c>
    </row>
    <row r="20" spans="1:4" ht="15.6" x14ac:dyDescent="0.25">
      <c r="A20" s="334" t="s">
        <v>7</v>
      </c>
      <c r="B20" s="260" t="s">
        <v>691</v>
      </c>
      <c r="C20" s="448" t="s">
        <v>401</v>
      </c>
    </row>
    <row r="21" spans="1:4" ht="15.6" x14ac:dyDescent="0.25">
      <c r="A21" s="334" t="s">
        <v>8</v>
      </c>
      <c r="B21" s="260" t="s">
        <v>692</v>
      </c>
      <c r="C21" s="448" t="s">
        <v>401</v>
      </c>
    </row>
    <row r="22" spans="1:4" ht="31.2" x14ac:dyDescent="0.25">
      <c r="A22" s="334" t="s">
        <v>9</v>
      </c>
      <c r="B22" s="260" t="s">
        <v>693</v>
      </c>
      <c r="C22" s="448" t="s">
        <v>401</v>
      </c>
      <c r="D22" s="187"/>
    </row>
    <row r="23" spans="1:4" ht="36.75" customHeight="1" x14ac:dyDescent="0.25">
      <c r="A23" s="334" t="s">
        <v>536</v>
      </c>
      <c r="B23" s="260" t="s">
        <v>1126</v>
      </c>
      <c r="C23" s="448" t="s">
        <v>401</v>
      </c>
      <c r="D23" s="187"/>
    </row>
    <row r="24" spans="1:4" ht="39" customHeight="1" x14ac:dyDescent="0.25">
      <c r="A24" s="334" t="s">
        <v>537</v>
      </c>
      <c r="B24" s="260" t="s">
        <v>1127</v>
      </c>
      <c r="C24" s="448" t="s">
        <v>401</v>
      </c>
      <c r="D24" s="187"/>
    </row>
    <row r="25" spans="1:4" x14ac:dyDescent="0.25">
      <c r="D25" s="187"/>
    </row>
    <row r="26" spans="1:4" x14ac:dyDescent="0.25">
      <c r="D26" s="187"/>
    </row>
  </sheetData>
  <mergeCells count="2">
    <mergeCell ref="A2:B2"/>
    <mergeCell ref="A1:C1"/>
  </mergeCells>
  <phoneticPr fontId="7" type="noConversion"/>
  <pageMargins left="0.49" right="0.41" top="1" bottom="1" header="0.51" footer="0.4921259845"/>
  <pageSetup paperSize="9" scale="7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tabColor indexed="42"/>
    <pageSetUpPr fitToPage="1"/>
  </sheetPr>
  <dimension ref="A1:D22"/>
  <sheetViews>
    <sheetView zoomScale="75" zoomScaleNormal="75" workbookViewId="0">
      <pane xSplit="2" ySplit="4" topLeftCell="C11" activePane="bottomRight" state="frozen"/>
      <selection pane="topRight" activeCell="C1" sqref="C1"/>
      <selection pane="bottomLeft" activeCell="A5" sqref="A5"/>
      <selection pane="bottomRight" activeCell="C17" sqref="C17"/>
    </sheetView>
  </sheetViews>
  <sheetFormatPr defaultColWidth="9.109375" defaultRowHeight="15.6" x14ac:dyDescent="0.25"/>
  <cols>
    <col min="1" max="1" width="10.5546875" style="12" customWidth="1"/>
    <col min="2" max="2" width="43.109375" style="71" customWidth="1"/>
    <col min="3" max="3" width="28.44140625" style="11" customWidth="1"/>
    <col min="4" max="4" width="52.6640625" style="11" customWidth="1"/>
    <col min="5" max="16384" width="9.109375" style="11"/>
  </cols>
  <sheetData>
    <row r="1" spans="1:4" ht="50.1" customHeight="1" thickBot="1" x14ac:dyDescent="0.3">
      <c r="A1" s="670" t="s">
        <v>1075</v>
      </c>
      <c r="B1" s="671"/>
      <c r="C1" s="671"/>
      <c r="D1" s="672"/>
    </row>
    <row r="2" spans="1:4" ht="35.1" customHeight="1" x14ac:dyDescent="0.25">
      <c r="A2" s="667" t="s">
        <v>1197</v>
      </c>
      <c r="B2" s="668"/>
      <c r="C2" s="668"/>
      <c r="D2" s="669"/>
    </row>
    <row r="3" spans="1:4" ht="31.2" x14ac:dyDescent="0.25">
      <c r="A3" s="104" t="s">
        <v>207</v>
      </c>
      <c r="B3" s="92" t="s">
        <v>298</v>
      </c>
      <c r="C3" s="92" t="s">
        <v>1076</v>
      </c>
      <c r="D3" s="35" t="s">
        <v>775</v>
      </c>
    </row>
    <row r="4" spans="1:4" s="13" customFormat="1" ht="18" customHeight="1" x14ac:dyDescent="0.25">
      <c r="A4" s="100"/>
      <c r="B4" s="103" t="s">
        <v>288</v>
      </c>
      <c r="C4" s="83" t="s">
        <v>289</v>
      </c>
      <c r="D4" s="84" t="s">
        <v>290</v>
      </c>
    </row>
    <row r="5" spans="1:4" s="13" customFormat="1" ht="31.2" x14ac:dyDescent="0.25">
      <c r="A5" s="100">
        <v>1</v>
      </c>
      <c r="B5" s="69" t="s">
        <v>26</v>
      </c>
      <c r="C5" s="500">
        <f>SUM(C6:C19)</f>
        <v>8880181.8100000005</v>
      </c>
      <c r="D5" s="68"/>
    </row>
    <row r="6" spans="1:4" x14ac:dyDescent="0.25">
      <c r="A6" s="100">
        <v>2</v>
      </c>
      <c r="B6" s="61" t="s">
        <v>193</v>
      </c>
      <c r="C6" s="499">
        <v>0</v>
      </c>
      <c r="D6" s="119" t="s">
        <v>1204</v>
      </c>
    </row>
    <row r="7" spans="1:4" ht="46.8" x14ac:dyDescent="0.25">
      <c r="A7" s="100">
        <v>3</v>
      </c>
      <c r="B7" s="61" t="s">
        <v>194</v>
      </c>
      <c r="C7" s="499">
        <v>1831445.05</v>
      </c>
      <c r="D7" s="119" t="s">
        <v>1213</v>
      </c>
    </row>
    <row r="8" spans="1:4" x14ac:dyDescent="0.25">
      <c r="A8" s="100">
        <v>4</v>
      </c>
      <c r="B8" s="106" t="s">
        <v>195</v>
      </c>
      <c r="C8" s="499">
        <v>0</v>
      </c>
      <c r="D8" s="119" t="s">
        <v>1205</v>
      </c>
    </row>
    <row r="9" spans="1:4" ht="109.2" x14ac:dyDescent="0.25">
      <c r="A9" s="100">
        <v>5</v>
      </c>
      <c r="B9" s="106" t="s">
        <v>167</v>
      </c>
      <c r="C9" s="499">
        <v>6444305.4199999999</v>
      </c>
      <c r="D9" s="119" t="s">
        <v>1214</v>
      </c>
    </row>
    <row r="10" spans="1:4" x14ac:dyDescent="0.25">
      <c r="A10" s="100">
        <v>6</v>
      </c>
      <c r="B10" s="106" t="s">
        <v>278</v>
      </c>
      <c r="C10" s="499">
        <v>137683.71</v>
      </c>
      <c r="D10" s="119" t="s">
        <v>1206</v>
      </c>
    </row>
    <row r="11" spans="1:4" x14ac:dyDescent="0.25">
      <c r="A11" s="100">
        <v>7</v>
      </c>
      <c r="B11" s="106" t="s">
        <v>279</v>
      </c>
      <c r="C11" s="499">
        <v>32289.88</v>
      </c>
      <c r="D11" s="119" t="s">
        <v>1207</v>
      </c>
    </row>
    <row r="12" spans="1:4" ht="31.2" x14ac:dyDescent="0.25">
      <c r="A12" s="100">
        <v>8</v>
      </c>
      <c r="B12" s="106" t="s">
        <v>399</v>
      </c>
      <c r="C12" s="499">
        <v>0</v>
      </c>
      <c r="D12" s="119" t="s">
        <v>1205</v>
      </c>
    </row>
    <row r="13" spans="1:4" ht="31.2" x14ac:dyDescent="0.25">
      <c r="A13" s="100">
        <v>9</v>
      </c>
      <c r="B13" s="106" t="s">
        <v>168</v>
      </c>
      <c r="C13" s="499">
        <v>115601.36</v>
      </c>
      <c r="D13" s="119" t="s">
        <v>1208</v>
      </c>
    </row>
    <row r="14" spans="1:4" x14ac:dyDescent="0.25">
      <c r="A14" s="100">
        <v>10</v>
      </c>
      <c r="B14" s="106" t="s">
        <v>169</v>
      </c>
      <c r="C14" s="499">
        <v>0</v>
      </c>
      <c r="D14" s="119" t="s">
        <v>1205</v>
      </c>
    </row>
    <row r="15" spans="1:4" x14ac:dyDescent="0.25">
      <c r="A15" s="100">
        <v>11</v>
      </c>
      <c r="B15" s="106" t="s">
        <v>170</v>
      </c>
      <c r="C15" s="499">
        <v>179925.9</v>
      </c>
      <c r="D15" s="119" t="s">
        <v>1209</v>
      </c>
    </row>
    <row r="16" spans="1:4" x14ac:dyDescent="0.25">
      <c r="A16" s="100">
        <v>12</v>
      </c>
      <c r="B16" s="106" t="s">
        <v>171</v>
      </c>
      <c r="C16" s="499">
        <v>46806.11</v>
      </c>
      <c r="D16" s="119" t="s">
        <v>1210</v>
      </c>
    </row>
    <row r="17" spans="1:4" x14ac:dyDescent="0.25">
      <c r="A17" s="100">
        <v>13</v>
      </c>
      <c r="B17" s="106" t="s">
        <v>172</v>
      </c>
      <c r="C17" s="499">
        <v>0</v>
      </c>
      <c r="D17" s="119" t="s">
        <v>1205</v>
      </c>
    </row>
    <row r="18" spans="1:4" x14ac:dyDescent="0.25">
      <c r="A18" s="100">
        <v>14</v>
      </c>
      <c r="B18" s="106" t="s">
        <v>173</v>
      </c>
      <c r="C18" s="499">
        <v>0</v>
      </c>
      <c r="D18" s="119" t="s">
        <v>1205</v>
      </c>
    </row>
    <row r="19" spans="1:4" ht="46.8" x14ac:dyDescent="0.25">
      <c r="A19" s="100">
        <v>15</v>
      </c>
      <c r="B19" s="106" t="s">
        <v>178</v>
      </c>
      <c r="C19" s="499">
        <v>92124.38</v>
      </c>
      <c r="D19" s="119" t="s">
        <v>1212</v>
      </c>
    </row>
    <row r="20" spans="1:4" ht="62.4" x14ac:dyDescent="0.25">
      <c r="A20" s="100">
        <v>16</v>
      </c>
      <c r="B20" s="69" t="s">
        <v>312</v>
      </c>
      <c r="C20" s="499">
        <v>0</v>
      </c>
      <c r="D20" s="119" t="s">
        <v>1211</v>
      </c>
    </row>
    <row r="21" spans="1:4" x14ac:dyDescent="0.25">
      <c r="A21" s="100">
        <v>17</v>
      </c>
      <c r="B21" s="105" t="s">
        <v>725</v>
      </c>
      <c r="C21" s="503">
        <v>0</v>
      </c>
      <c r="D21" s="119" t="s">
        <v>1205</v>
      </c>
    </row>
    <row r="22" spans="1:4" ht="31.8" thickBot="1" x14ac:dyDescent="0.3">
      <c r="A22" s="101">
        <v>18</v>
      </c>
      <c r="B22" s="81" t="s">
        <v>56</v>
      </c>
      <c r="C22" s="420">
        <f>+C5+C20+C21</f>
        <v>8880181.8100000005</v>
      </c>
      <c r="D22" s="78"/>
    </row>
  </sheetData>
  <mergeCells count="2">
    <mergeCell ref="A1:D1"/>
    <mergeCell ref="A2:D2"/>
  </mergeCells>
  <phoneticPr fontId="0" type="noConversion"/>
  <printOptions gridLines="1"/>
  <pageMargins left="0.74803149606299213" right="0.74803149606299213" top="0.98425196850393704" bottom="0.79" header="0.51181102362204722" footer="0.51181102362204722"/>
  <pageSetup paperSize="9" scale="7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6"/>
  <sheetViews>
    <sheetView zoomScale="75" zoomScaleNormal="75" workbookViewId="0">
      <pane xSplit="2" ySplit="5" topLeftCell="C6" activePane="bottomRight" state="frozen"/>
      <selection pane="topRight" activeCell="C1" sqref="C1"/>
      <selection pane="bottomLeft" activeCell="A6" sqref="A6"/>
      <selection pane="bottomRight" activeCell="E12" sqref="E12"/>
    </sheetView>
  </sheetViews>
  <sheetFormatPr defaultColWidth="9.109375" defaultRowHeight="15.6" x14ac:dyDescent="0.25"/>
  <cols>
    <col min="1" max="1" width="7.6640625" style="20" customWidth="1"/>
    <col min="2" max="2" width="47.5546875" style="21" customWidth="1"/>
    <col min="3" max="3" width="17.88671875" style="22" customWidth="1"/>
    <col min="4" max="4" width="16.88671875" style="22" customWidth="1"/>
    <col min="5" max="5" width="17.109375" style="22" customWidth="1"/>
    <col min="6" max="6" width="18.109375" style="22" customWidth="1"/>
    <col min="7" max="7" width="17.44140625" style="22" customWidth="1"/>
    <col min="8" max="8" width="17" style="22" customWidth="1"/>
    <col min="9" max="16384" width="9.109375" style="22"/>
  </cols>
  <sheetData>
    <row r="1" spans="1:9" s="26" customFormat="1" ht="69" customHeight="1" thickBot="1" x14ac:dyDescent="0.3">
      <c r="A1" s="820" t="s">
        <v>1077</v>
      </c>
      <c r="B1" s="821"/>
      <c r="C1" s="821"/>
      <c r="D1" s="821"/>
      <c r="E1" s="821"/>
      <c r="F1" s="821"/>
      <c r="G1" s="821"/>
      <c r="H1" s="822"/>
      <c r="I1" s="246"/>
    </row>
    <row r="2" spans="1:9" s="26" customFormat="1" ht="35.1" customHeight="1" x14ac:dyDescent="0.25">
      <c r="A2" s="694" t="s">
        <v>1196</v>
      </c>
      <c r="B2" s="695"/>
      <c r="C2" s="695"/>
      <c r="D2" s="695"/>
      <c r="E2" s="695"/>
      <c r="F2" s="695"/>
      <c r="G2" s="695"/>
      <c r="H2" s="696"/>
    </row>
    <row r="3" spans="1:9" ht="27" customHeight="1" x14ac:dyDescent="0.25">
      <c r="A3" s="756" t="s">
        <v>207</v>
      </c>
      <c r="B3" s="687" t="s">
        <v>334</v>
      </c>
      <c r="C3" s="713" t="s">
        <v>306</v>
      </c>
      <c r="D3" s="713"/>
      <c r="E3" s="713" t="s">
        <v>307</v>
      </c>
      <c r="F3" s="713"/>
      <c r="G3" s="823" t="s">
        <v>229</v>
      </c>
      <c r="H3" s="824"/>
    </row>
    <row r="4" spans="1:9" ht="33" customHeight="1" x14ac:dyDescent="0.25">
      <c r="A4" s="685"/>
      <c r="B4" s="723"/>
      <c r="C4" s="14" t="s">
        <v>76</v>
      </c>
      <c r="D4" s="14" t="s">
        <v>196</v>
      </c>
      <c r="E4" s="14" t="s">
        <v>76</v>
      </c>
      <c r="F4" s="14" t="s">
        <v>196</v>
      </c>
      <c r="G4" s="14" t="s">
        <v>76</v>
      </c>
      <c r="H4" s="29" t="s">
        <v>196</v>
      </c>
    </row>
    <row r="5" spans="1:9" ht="21.6" customHeight="1" x14ac:dyDescent="0.25">
      <c r="A5" s="30"/>
      <c r="B5" s="17"/>
      <c r="C5" s="44" t="s">
        <v>288</v>
      </c>
      <c r="D5" s="44" t="s">
        <v>289</v>
      </c>
      <c r="E5" s="44" t="s">
        <v>290</v>
      </c>
      <c r="F5" s="44" t="s">
        <v>297</v>
      </c>
      <c r="G5" s="44" t="s">
        <v>33</v>
      </c>
      <c r="H5" s="247" t="s">
        <v>34</v>
      </c>
    </row>
    <row r="6" spans="1:9" ht="19.5" customHeight="1" x14ac:dyDescent="0.25">
      <c r="A6" s="248">
        <v>1</v>
      </c>
      <c r="B6" s="193" t="s">
        <v>874</v>
      </c>
      <c r="C6" s="194">
        <f>C7</f>
        <v>0</v>
      </c>
      <c r="D6" s="194">
        <f>D8</f>
        <v>0</v>
      </c>
      <c r="E6" s="194">
        <f>E7</f>
        <v>0</v>
      </c>
      <c r="F6" s="194">
        <f>F8</f>
        <v>0</v>
      </c>
      <c r="G6" s="194">
        <f>C6+E6</f>
        <v>0</v>
      </c>
      <c r="H6" s="249">
        <f>D6+F6</f>
        <v>0</v>
      </c>
    </row>
    <row r="7" spans="1:9" ht="19.5" customHeight="1" x14ac:dyDescent="0.25">
      <c r="A7" s="248">
        <v>2</v>
      </c>
      <c r="B7" s="279" t="s">
        <v>875</v>
      </c>
      <c r="C7" s="195">
        <v>0</v>
      </c>
      <c r="D7" s="280" t="s">
        <v>791</v>
      </c>
      <c r="E7" s="195">
        <v>0</v>
      </c>
      <c r="F7" s="280" t="s">
        <v>791</v>
      </c>
      <c r="G7" s="194">
        <f t="shared" ref="G7:G16" si="0">C7+E7</f>
        <v>0</v>
      </c>
      <c r="H7" s="282" t="s">
        <v>791</v>
      </c>
    </row>
    <row r="8" spans="1:9" ht="19.5" customHeight="1" x14ac:dyDescent="0.25">
      <c r="A8" s="248">
        <f t="shared" ref="A8:A14" si="1">A7+1</f>
        <v>3</v>
      </c>
      <c r="B8" s="279" t="s">
        <v>876</v>
      </c>
      <c r="C8" s="280" t="s">
        <v>791</v>
      </c>
      <c r="D8" s="195">
        <v>0</v>
      </c>
      <c r="E8" s="280" t="s">
        <v>791</v>
      </c>
      <c r="F8" s="195">
        <v>0</v>
      </c>
      <c r="G8" s="281" t="s">
        <v>791</v>
      </c>
      <c r="H8" s="249">
        <f t="shared" ref="H8:H16" si="2">D8+F8</f>
        <v>0</v>
      </c>
    </row>
    <row r="9" spans="1:9" ht="19.5" customHeight="1" x14ac:dyDescent="0.25">
      <c r="A9" s="248">
        <f t="shared" si="1"/>
        <v>4</v>
      </c>
      <c r="B9" s="193" t="s">
        <v>877</v>
      </c>
      <c r="C9" s="194">
        <f>SUM(C10:C11)</f>
        <v>0</v>
      </c>
      <c r="D9" s="194">
        <f>SUM(D10:D11)</f>
        <v>0</v>
      </c>
      <c r="E9" s="194">
        <f>SUM(E10:E11)</f>
        <v>0</v>
      </c>
      <c r="F9" s="194">
        <f>SUM(F10:F11)</f>
        <v>0</v>
      </c>
      <c r="G9" s="194">
        <f t="shared" si="0"/>
        <v>0</v>
      </c>
      <c r="H9" s="249">
        <f t="shared" si="2"/>
        <v>0</v>
      </c>
    </row>
    <row r="10" spans="1:9" ht="19.5" customHeight="1" x14ac:dyDescent="0.25">
      <c r="A10" s="248">
        <f t="shared" si="1"/>
        <v>5</v>
      </c>
      <c r="B10" s="279" t="s">
        <v>878</v>
      </c>
      <c r="C10" s="195">
        <v>0</v>
      </c>
      <c r="D10" s="280" t="s">
        <v>791</v>
      </c>
      <c r="E10" s="195">
        <v>0</v>
      </c>
      <c r="F10" s="280" t="s">
        <v>791</v>
      </c>
      <c r="G10" s="194">
        <f t="shared" si="0"/>
        <v>0</v>
      </c>
      <c r="H10" s="282" t="s">
        <v>791</v>
      </c>
    </row>
    <row r="11" spans="1:9" ht="19.5" customHeight="1" x14ac:dyDescent="0.25">
      <c r="A11" s="248">
        <f t="shared" si="1"/>
        <v>6</v>
      </c>
      <c r="B11" s="279" t="s">
        <v>879</v>
      </c>
      <c r="C11" s="280" t="s">
        <v>791</v>
      </c>
      <c r="D11" s="195">
        <v>0</v>
      </c>
      <c r="E11" s="280" t="s">
        <v>791</v>
      </c>
      <c r="F11" s="195">
        <v>0</v>
      </c>
      <c r="G11" s="281" t="s">
        <v>791</v>
      </c>
      <c r="H11" s="249">
        <f t="shared" si="2"/>
        <v>0</v>
      </c>
    </row>
    <row r="12" spans="1:9" x14ac:dyDescent="0.25">
      <c r="A12" s="248">
        <f t="shared" si="1"/>
        <v>7</v>
      </c>
      <c r="B12" s="193" t="s">
        <v>793</v>
      </c>
      <c r="C12" s="194">
        <f t="shared" ref="C12:H12" si="3">C6+C9</f>
        <v>0</v>
      </c>
      <c r="D12" s="194">
        <f t="shared" si="3"/>
        <v>0</v>
      </c>
      <c r="E12" s="194">
        <f t="shared" si="3"/>
        <v>0</v>
      </c>
      <c r="F12" s="194">
        <f t="shared" si="3"/>
        <v>0</v>
      </c>
      <c r="G12" s="194">
        <f t="shared" si="3"/>
        <v>0</v>
      </c>
      <c r="H12" s="249">
        <f t="shared" si="3"/>
        <v>0</v>
      </c>
      <c r="I12" s="273"/>
    </row>
    <row r="13" spans="1:9" ht="26.25" customHeight="1" x14ac:dyDescent="0.25">
      <c r="A13" s="248">
        <f t="shared" si="1"/>
        <v>8</v>
      </c>
      <c r="B13" s="193" t="s">
        <v>795</v>
      </c>
      <c r="C13" s="194">
        <f>SUM(C14:C15)</f>
        <v>0</v>
      </c>
      <c r="D13" s="194">
        <f>SUM(D14:D15)</f>
        <v>0</v>
      </c>
      <c r="E13" s="194">
        <f>SUM(E14:E15)</f>
        <v>0</v>
      </c>
      <c r="F13" s="194">
        <f>SUM(F14:F15)</f>
        <v>0</v>
      </c>
      <c r="G13" s="194">
        <f t="shared" si="0"/>
        <v>0</v>
      </c>
      <c r="H13" s="249">
        <f t="shared" si="2"/>
        <v>0</v>
      </c>
    </row>
    <row r="14" spans="1:9" ht="24" customHeight="1" x14ac:dyDescent="0.25">
      <c r="A14" s="248">
        <f t="shared" si="1"/>
        <v>9</v>
      </c>
      <c r="B14" s="196" t="s">
        <v>1215</v>
      </c>
      <c r="C14" s="197">
        <v>0</v>
      </c>
      <c r="D14" s="197">
        <v>0</v>
      </c>
      <c r="E14" s="197">
        <v>0</v>
      </c>
      <c r="F14" s="197">
        <v>0</v>
      </c>
      <c r="G14" s="194">
        <f t="shared" si="0"/>
        <v>0</v>
      </c>
      <c r="H14" s="249">
        <f t="shared" si="2"/>
        <v>0</v>
      </c>
    </row>
    <row r="15" spans="1:9" ht="24.75" customHeight="1" x14ac:dyDescent="0.25">
      <c r="A15" s="248" t="s">
        <v>794</v>
      </c>
      <c r="B15" s="196" t="s">
        <v>1215</v>
      </c>
      <c r="C15" s="197">
        <v>0</v>
      </c>
      <c r="D15" s="197">
        <v>0</v>
      </c>
      <c r="E15" s="197">
        <v>0</v>
      </c>
      <c r="F15" s="197">
        <v>0</v>
      </c>
      <c r="G15" s="194">
        <f t="shared" si="0"/>
        <v>0</v>
      </c>
      <c r="H15" s="249">
        <f t="shared" si="2"/>
        <v>0</v>
      </c>
    </row>
    <row r="16" spans="1:9" ht="23.25" customHeight="1" thickBot="1" x14ac:dyDescent="0.3">
      <c r="A16" s="250">
        <v>10</v>
      </c>
      <c r="B16" s="274" t="s">
        <v>796</v>
      </c>
      <c r="C16" s="251">
        <f>C12+C13</f>
        <v>0</v>
      </c>
      <c r="D16" s="251">
        <f>D12+D13</f>
        <v>0</v>
      </c>
      <c r="E16" s="251">
        <f>E12+E13</f>
        <v>0</v>
      </c>
      <c r="F16" s="251">
        <f>F12+F13</f>
        <v>0</v>
      </c>
      <c r="G16" s="252">
        <f t="shared" si="0"/>
        <v>0</v>
      </c>
      <c r="H16" s="253">
        <f t="shared" si="2"/>
        <v>0</v>
      </c>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83"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tabColor indexed="42"/>
    <pageSetUpPr fitToPage="1"/>
  </sheetPr>
  <dimension ref="A1:I24"/>
  <sheetViews>
    <sheetView zoomScale="75" zoomScaleNormal="75" workbookViewId="0">
      <pane xSplit="2" ySplit="4" topLeftCell="C5" activePane="bottomRight" state="frozen"/>
      <selection pane="topRight" activeCell="C1" sqref="C1"/>
      <selection pane="bottomLeft" activeCell="A5" sqref="A5"/>
      <selection pane="bottomRight" activeCell="H17" sqref="H17"/>
    </sheetView>
  </sheetViews>
  <sheetFormatPr defaultColWidth="9.109375" defaultRowHeight="15.6" x14ac:dyDescent="0.3"/>
  <cols>
    <col min="1" max="1" width="9.5546875" style="3" customWidth="1"/>
    <col min="2" max="2" width="58.44140625" style="1" customWidth="1"/>
    <col min="3" max="3" width="22.109375" style="19" customWidth="1"/>
    <col min="4" max="4" width="21.109375" style="19" customWidth="1"/>
    <col min="5" max="5" width="24.109375" style="19" customWidth="1"/>
    <col min="6" max="16384" width="9.109375" style="1"/>
  </cols>
  <sheetData>
    <row r="1" spans="1:9" ht="80.25" customHeight="1" thickBot="1" x14ac:dyDescent="0.35">
      <c r="A1" s="825" t="s">
        <v>1078</v>
      </c>
      <c r="B1" s="826"/>
      <c r="C1" s="826"/>
      <c r="D1" s="826"/>
      <c r="E1" s="827"/>
      <c r="F1" s="7"/>
      <c r="G1" s="7"/>
    </row>
    <row r="2" spans="1:9" ht="35.1" customHeight="1" x14ac:dyDescent="0.3">
      <c r="A2" s="667" t="s">
        <v>1196</v>
      </c>
      <c r="B2" s="668"/>
      <c r="C2" s="668"/>
      <c r="D2" s="668"/>
      <c r="E2" s="669"/>
      <c r="F2" s="7"/>
      <c r="G2" s="7"/>
    </row>
    <row r="3" spans="1:9" s="10" customFormat="1" ht="46.95" customHeight="1" x14ac:dyDescent="0.3">
      <c r="A3" s="323" t="s">
        <v>207</v>
      </c>
      <c r="B3" s="325" t="s">
        <v>334</v>
      </c>
      <c r="C3" s="325" t="s">
        <v>306</v>
      </c>
      <c r="D3" s="325" t="s">
        <v>307</v>
      </c>
      <c r="E3" s="326" t="s">
        <v>215</v>
      </c>
    </row>
    <row r="4" spans="1:9" s="10" customFormat="1" ht="16.5" customHeight="1" x14ac:dyDescent="0.3">
      <c r="A4" s="323"/>
      <c r="B4" s="325"/>
      <c r="C4" s="325" t="s">
        <v>288</v>
      </c>
      <c r="D4" s="325" t="s">
        <v>289</v>
      </c>
      <c r="E4" s="326" t="s">
        <v>30</v>
      </c>
    </row>
    <row r="5" spans="1:9" s="10" customFormat="1" ht="17.399999999999999" customHeight="1" x14ac:dyDescent="0.3">
      <c r="A5" s="323"/>
      <c r="B5" s="140" t="s">
        <v>375</v>
      </c>
      <c r="C5" s="67"/>
      <c r="D5" s="67"/>
      <c r="E5" s="127"/>
    </row>
    <row r="6" spans="1:9" s="10" customFormat="1" ht="17.399999999999999" customHeight="1" x14ac:dyDescent="0.3">
      <c r="A6" s="126">
        <v>1</v>
      </c>
      <c r="B6" s="102" t="s">
        <v>406</v>
      </c>
      <c r="C6" s="51">
        <f>SUM(C7:C10)</f>
        <v>477135.28</v>
      </c>
      <c r="D6" s="51">
        <f>SUM(D7:D10)</f>
        <v>0</v>
      </c>
      <c r="E6" s="52">
        <f>C6+D6</f>
        <v>477135.28</v>
      </c>
    </row>
    <row r="7" spans="1:9" s="19" customFormat="1" x14ac:dyDescent="0.25">
      <c r="A7" s="31">
        <f>A6+1</f>
        <v>2</v>
      </c>
      <c r="B7" s="124" t="s">
        <v>138</v>
      </c>
      <c r="C7" s="53">
        <v>477135.28</v>
      </c>
      <c r="D7" s="532">
        <v>0</v>
      </c>
      <c r="E7" s="52">
        <f>C7+D7</f>
        <v>477135.28</v>
      </c>
    </row>
    <row r="8" spans="1:9" s="19" customFormat="1" x14ac:dyDescent="0.25">
      <c r="A8" s="31">
        <f>A7+1</f>
        <v>3</v>
      </c>
      <c r="B8" s="124" t="s">
        <v>403</v>
      </c>
      <c r="C8" s="53">
        <v>0</v>
      </c>
      <c r="D8" s="53">
        <v>0</v>
      </c>
      <c r="E8" s="52">
        <f t="shared" ref="E8:E16" si="0">C8+D8</f>
        <v>0</v>
      </c>
      <c r="G8" s="328"/>
    </row>
    <row r="9" spans="1:9" s="19" customFormat="1" x14ac:dyDescent="0.25">
      <c r="A9" s="31">
        <f>A8+1</f>
        <v>4</v>
      </c>
      <c r="B9" s="124"/>
      <c r="C9" s="53">
        <v>0</v>
      </c>
      <c r="D9" s="53">
        <v>0</v>
      </c>
      <c r="E9" s="52">
        <f t="shared" si="0"/>
        <v>0</v>
      </c>
    </row>
    <row r="10" spans="1:9" s="19" customFormat="1" x14ac:dyDescent="0.25">
      <c r="A10" s="31">
        <f>A9+1</f>
        <v>5</v>
      </c>
      <c r="B10" s="124"/>
      <c r="C10" s="53">
        <v>0</v>
      </c>
      <c r="D10" s="53">
        <v>0</v>
      </c>
      <c r="E10" s="52">
        <f t="shared" si="0"/>
        <v>0</v>
      </c>
    </row>
    <row r="11" spans="1:9" s="19" customFormat="1" x14ac:dyDescent="0.25">
      <c r="A11" s="43"/>
      <c r="B11" s="140" t="s">
        <v>724</v>
      </c>
      <c r="C11" s="67"/>
      <c r="D11" s="67"/>
      <c r="E11" s="127"/>
    </row>
    <row r="12" spans="1:9" x14ac:dyDescent="0.3">
      <c r="A12" s="43">
        <v>6</v>
      </c>
      <c r="B12" s="124" t="s">
        <v>16</v>
      </c>
      <c r="C12" s="535">
        <v>408.2</v>
      </c>
      <c r="D12" s="535">
        <v>0</v>
      </c>
      <c r="E12" s="52">
        <f t="shared" si="0"/>
        <v>408.2</v>
      </c>
    </row>
    <row r="13" spans="1:9" x14ac:dyDescent="0.3">
      <c r="A13" s="43">
        <v>7</v>
      </c>
      <c r="B13" s="124" t="s">
        <v>17</v>
      </c>
      <c r="C13" s="53">
        <v>27775</v>
      </c>
      <c r="D13" s="53">
        <v>0</v>
      </c>
      <c r="E13" s="52">
        <f t="shared" si="0"/>
        <v>27775</v>
      </c>
    </row>
    <row r="14" spans="1:9" s="45" customFormat="1" x14ac:dyDescent="0.3">
      <c r="A14" s="43"/>
      <c r="B14" s="80"/>
      <c r="C14" s="613"/>
      <c r="D14" s="613"/>
      <c r="E14" s="127"/>
    </row>
    <row r="15" spans="1:9" x14ac:dyDescent="0.3">
      <c r="A15" s="43">
        <v>8</v>
      </c>
      <c r="B15" s="80" t="s">
        <v>407</v>
      </c>
      <c r="C15" s="614">
        <f>SUM(C16:C17)</f>
        <v>0</v>
      </c>
      <c r="D15" s="614">
        <f>SUM(D16:D17)</f>
        <v>0</v>
      </c>
      <c r="E15" s="52">
        <f t="shared" si="0"/>
        <v>0</v>
      </c>
    </row>
    <row r="16" spans="1:9" ht="31.2" x14ac:dyDescent="0.3">
      <c r="A16" s="43" t="s">
        <v>405</v>
      </c>
      <c r="B16" s="291" t="s">
        <v>820</v>
      </c>
      <c r="C16" s="535">
        <v>0</v>
      </c>
      <c r="D16" s="535">
        <v>0</v>
      </c>
      <c r="E16" s="52">
        <f t="shared" si="0"/>
        <v>0</v>
      </c>
      <c r="I16" s="327"/>
    </row>
    <row r="17" spans="1:5" x14ac:dyDescent="0.3">
      <c r="A17" s="43"/>
      <c r="B17" s="80"/>
      <c r="C17" s="613"/>
      <c r="D17" s="613"/>
      <c r="E17" s="127"/>
    </row>
    <row r="18" spans="1:5" ht="16.2" thickBot="1" x14ac:dyDescent="0.35">
      <c r="A18" s="130">
        <v>9</v>
      </c>
      <c r="B18" s="131" t="s">
        <v>694</v>
      </c>
      <c r="C18" s="63">
        <f>C6+C12+C13+C15</f>
        <v>505318.48000000004</v>
      </c>
      <c r="D18" s="63">
        <f>D6+D12+D13+D15</f>
        <v>0</v>
      </c>
      <c r="E18" s="537">
        <f>E6+E12+E13+E15</f>
        <v>505318.48000000004</v>
      </c>
    </row>
    <row r="19" spans="1:5" x14ac:dyDescent="0.3">
      <c r="E19" s="22"/>
    </row>
    <row r="21" spans="1:5" x14ac:dyDescent="0.3">
      <c r="B21" s="190"/>
      <c r="C21" s="3"/>
    </row>
    <row r="22" spans="1:5" x14ac:dyDescent="0.3">
      <c r="B22" s="3"/>
      <c r="C22" s="3"/>
    </row>
    <row r="23" spans="1:5" x14ac:dyDescent="0.3">
      <c r="B23" s="3"/>
      <c r="C23" s="3"/>
    </row>
    <row r="24" spans="1:5" x14ac:dyDescent="0.3">
      <c r="D24" s="328"/>
    </row>
  </sheetData>
  <protectedRanges>
    <protectedRange sqref="C8:D10" name="Rozsah2_1"/>
    <protectedRange sqref="C11:D11" name="Rozsah2_2"/>
  </protectedRanges>
  <mergeCells count="2">
    <mergeCell ref="A1:E1"/>
    <mergeCell ref="A2:E2"/>
  </mergeCells>
  <phoneticPr fontId="7" type="noConversion"/>
  <pageMargins left="0.79" right="0.74803149606299213" top="0.98425196850393704" bottom="0.77" header="0.51181102362204722" footer="0.51181102362204722"/>
  <pageSetup paperSize="9" scale="9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G26"/>
  <sheetViews>
    <sheetView zoomScale="75" zoomScaleNormal="75" workbookViewId="0">
      <pane xSplit="2" ySplit="5" topLeftCell="C6" activePane="bottomRight" state="frozen"/>
      <selection pane="topRight" activeCell="C1" sqref="C1"/>
      <selection pane="bottomLeft" activeCell="A6" sqref="A6"/>
      <selection pane="bottomRight" activeCell="G8" sqref="G8"/>
    </sheetView>
  </sheetViews>
  <sheetFormatPr defaultColWidth="9.109375" defaultRowHeight="15.6" x14ac:dyDescent="0.25"/>
  <cols>
    <col min="1" max="1" width="9.109375" style="19"/>
    <col min="2" max="2" width="75.44140625" style="72" customWidth="1"/>
    <col min="3" max="6" width="17.33203125" style="19" customWidth="1"/>
    <col min="7" max="7" width="66.44140625" style="19" customWidth="1"/>
    <col min="8" max="16384" width="9.109375" style="19"/>
  </cols>
  <sheetData>
    <row r="1" spans="1:7" ht="35.1" customHeight="1" thickBot="1" x14ac:dyDescent="0.3">
      <c r="A1" s="664" t="s">
        <v>1079</v>
      </c>
      <c r="B1" s="835"/>
      <c r="C1" s="835"/>
      <c r="D1" s="835"/>
      <c r="E1" s="835"/>
      <c r="F1" s="836"/>
    </row>
    <row r="2" spans="1:7" ht="35.1" customHeight="1" x14ac:dyDescent="0.25">
      <c r="A2" s="694" t="s">
        <v>1196</v>
      </c>
      <c r="B2" s="757"/>
      <c r="C2" s="758" t="s">
        <v>891</v>
      </c>
      <c r="D2" s="758"/>
      <c r="E2" s="758"/>
      <c r="F2" s="759"/>
    </row>
    <row r="3" spans="1:7" ht="22.95" customHeight="1" x14ac:dyDescent="0.25">
      <c r="A3" s="685" t="s">
        <v>207</v>
      </c>
      <c r="B3" s="723" t="s">
        <v>334</v>
      </c>
      <c r="C3" s="719">
        <v>2016</v>
      </c>
      <c r="D3" s="719"/>
      <c r="E3" s="719">
        <v>2017</v>
      </c>
      <c r="F3" s="768"/>
    </row>
    <row r="4" spans="1:7" ht="75" customHeight="1" x14ac:dyDescent="0.25">
      <c r="A4" s="685"/>
      <c r="B4" s="723"/>
      <c r="C4" s="338" t="s">
        <v>38</v>
      </c>
      <c r="D4" s="338" t="s">
        <v>197</v>
      </c>
      <c r="E4" s="338" t="s">
        <v>38</v>
      </c>
      <c r="F4" s="340" t="s">
        <v>198</v>
      </c>
    </row>
    <row r="5" spans="1:7" x14ac:dyDescent="0.25">
      <c r="A5" s="31"/>
      <c r="B5" s="91"/>
      <c r="C5" s="41" t="s">
        <v>288</v>
      </c>
      <c r="D5" s="41" t="s">
        <v>289</v>
      </c>
      <c r="E5" s="41" t="s">
        <v>290</v>
      </c>
      <c r="F5" s="42" t="s">
        <v>297</v>
      </c>
    </row>
    <row r="6" spans="1:7" ht="31.2" x14ac:dyDescent="0.25">
      <c r="A6" s="31">
        <v>1</v>
      </c>
      <c r="B6" s="64" t="s">
        <v>919</v>
      </c>
      <c r="C6" s="615">
        <f>C7+C10+C16+C19+C13</f>
        <v>24070</v>
      </c>
      <c r="D6" s="615">
        <f t="shared" ref="D6:F6" si="0">D7+D10+D16+D19+D13</f>
        <v>143</v>
      </c>
      <c r="E6" s="615">
        <f t="shared" si="0"/>
        <v>54480</v>
      </c>
      <c r="F6" s="615">
        <f t="shared" si="0"/>
        <v>279</v>
      </c>
      <c r="G6" s="376"/>
    </row>
    <row r="7" spans="1:7" x14ac:dyDescent="0.25">
      <c r="A7" s="31">
        <v>2</v>
      </c>
      <c r="B7" s="64" t="s">
        <v>120</v>
      </c>
      <c r="C7" s="615">
        <f>SUM(C8:C9)</f>
        <v>6250</v>
      </c>
      <c r="D7" s="615">
        <f t="shared" ref="D7:F7" si="1">SUM(D8:D9)</f>
        <v>26</v>
      </c>
      <c r="E7" s="615">
        <f t="shared" si="1"/>
        <v>7350</v>
      </c>
      <c r="F7" s="615">
        <f t="shared" si="1"/>
        <v>40</v>
      </c>
      <c r="G7" s="376"/>
    </row>
    <row r="8" spans="1:7" x14ac:dyDescent="0.25">
      <c r="A8" s="31">
        <v>3</v>
      </c>
      <c r="B8" s="27" t="s">
        <v>57</v>
      </c>
      <c r="C8" s="616">
        <v>6250</v>
      </c>
      <c r="D8" s="616">
        <v>26</v>
      </c>
      <c r="E8" s="616">
        <v>7350</v>
      </c>
      <c r="F8" s="617">
        <v>40</v>
      </c>
      <c r="G8" s="376"/>
    </row>
    <row r="9" spans="1:7" ht="18.600000000000001" x14ac:dyDescent="0.25">
      <c r="A9" s="31">
        <v>4</v>
      </c>
      <c r="B9" s="27" t="s">
        <v>141</v>
      </c>
      <c r="C9" s="616">
        <v>0</v>
      </c>
      <c r="D9" s="616">
        <v>0</v>
      </c>
      <c r="E9" s="616">
        <v>0</v>
      </c>
      <c r="F9" s="617">
        <v>0</v>
      </c>
      <c r="G9" s="376"/>
    </row>
    <row r="10" spans="1:7" ht="21" customHeight="1" x14ac:dyDescent="0.25">
      <c r="A10" s="31">
        <v>5</v>
      </c>
      <c r="B10" s="64" t="s">
        <v>915</v>
      </c>
      <c r="C10" s="615">
        <f>SUM(C11:C12)</f>
        <v>12420</v>
      </c>
      <c r="D10" s="615">
        <f t="shared" ref="D10:F10" si="2">SUM(D11:D12)</f>
        <v>76</v>
      </c>
      <c r="E10" s="615">
        <f t="shared" si="2"/>
        <v>31030</v>
      </c>
      <c r="F10" s="615">
        <f t="shared" si="2"/>
        <v>170</v>
      </c>
      <c r="G10" s="376"/>
    </row>
    <row r="11" spans="1:7" x14ac:dyDescent="0.25">
      <c r="A11" s="31">
        <v>6</v>
      </c>
      <c r="B11" s="27" t="s">
        <v>57</v>
      </c>
      <c r="C11" s="616">
        <v>12420</v>
      </c>
      <c r="D11" s="616">
        <v>76</v>
      </c>
      <c r="E11" s="616">
        <v>31030</v>
      </c>
      <c r="F11" s="617">
        <v>170</v>
      </c>
      <c r="G11" s="376"/>
    </row>
    <row r="12" spans="1:7" ht="18.600000000000001" x14ac:dyDescent="0.25">
      <c r="A12" s="31">
        <v>7</v>
      </c>
      <c r="B12" s="27" t="s">
        <v>141</v>
      </c>
      <c r="C12" s="616">
        <v>0</v>
      </c>
      <c r="D12" s="616">
        <v>0</v>
      </c>
      <c r="E12" s="616">
        <v>0</v>
      </c>
      <c r="F12" s="617">
        <v>0</v>
      </c>
      <c r="G12" s="376"/>
    </row>
    <row r="13" spans="1:7" x14ac:dyDescent="0.25">
      <c r="A13" s="31">
        <v>8</v>
      </c>
      <c r="B13" s="324" t="s">
        <v>916</v>
      </c>
      <c r="C13" s="615">
        <f>C14+C15</f>
        <v>350</v>
      </c>
      <c r="D13" s="615">
        <f t="shared" ref="D13:F13" si="3">D14+D15</f>
        <v>3</v>
      </c>
      <c r="E13" s="615">
        <f t="shared" si="3"/>
        <v>120</v>
      </c>
      <c r="F13" s="615">
        <f t="shared" si="3"/>
        <v>2</v>
      </c>
      <c r="G13" s="376"/>
    </row>
    <row r="14" spans="1:7" x14ac:dyDescent="0.25">
      <c r="A14" s="31">
        <v>9</v>
      </c>
      <c r="B14" s="27" t="s">
        <v>57</v>
      </c>
      <c r="C14" s="616">
        <v>350</v>
      </c>
      <c r="D14" s="616">
        <v>3</v>
      </c>
      <c r="E14" s="616">
        <v>120</v>
      </c>
      <c r="F14" s="617">
        <v>2</v>
      </c>
      <c r="G14" s="376"/>
    </row>
    <row r="15" spans="1:7" ht="18.600000000000001" x14ac:dyDescent="0.25">
      <c r="A15" s="31">
        <v>10</v>
      </c>
      <c r="B15" s="27" t="s">
        <v>1080</v>
      </c>
      <c r="C15" s="616">
        <v>0</v>
      </c>
      <c r="D15" s="616">
        <v>0</v>
      </c>
      <c r="E15" s="616">
        <v>0</v>
      </c>
      <c r="F15" s="617">
        <v>0</v>
      </c>
      <c r="G15" s="376"/>
    </row>
    <row r="16" spans="1:7" x14ac:dyDescent="0.25">
      <c r="A16" s="31">
        <v>11</v>
      </c>
      <c r="B16" s="64" t="s">
        <v>917</v>
      </c>
      <c r="C16" s="615">
        <f>SUM(C17:C18)</f>
        <v>3050</v>
      </c>
      <c r="D16" s="615">
        <f t="shared" ref="D16:F16" si="4">SUM(D17:D18)</f>
        <v>35</v>
      </c>
      <c r="E16" s="615">
        <f t="shared" si="4"/>
        <v>8180</v>
      </c>
      <c r="F16" s="615">
        <f t="shared" si="4"/>
        <v>55</v>
      </c>
    </row>
    <row r="17" spans="1:6" x14ac:dyDescent="0.25">
      <c r="A17" s="31">
        <v>12</v>
      </c>
      <c r="B17" s="27" t="s">
        <v>57</v>
      </c>
      <c r="C17" s="616">
        <v>3050</v>
      </c>
      <c r="D17" s="616">
        <v>35</v>
      </c>
      <c r="E17" s="616">
        <v>8180</v>
      </c>
      <c r="F17" s="617">
        <v>55</v>
      </c>
    </row>
    <row r="18" spans="1:6" ht="18.600000000000001" x14ac:dyDescent="0.25">
      <c r="A18" s="31">
        <v>13</v>
      </c>
      <c r="B18" s="27" t="s">
        <v>141</v>
      </c>
      <c r="C18" s="616">
        <v>0</v>
      </c>
      <c r="D18" s="616">
        <v>0</v>
      </c>
      <c r="E18" s="616">
        <v>0</v>
      </c>
      <c r="F18" s="617">
        <v>0</v>
      </c>
    </row>
    <row r="19" spans="1:6" x14ac:dyDescent="0.25">
      <c r="A19" s="31">
        <v>14</v>
      </c>
      <c r="B19" s="64" t="s">
        <v>918</v>
      </c>
      <c r="C19" s="615">
        <f>SUM(C20:C21)</f>
        <v>2000</v>
      </c>
      <c r="D19" s="615">
        <f t="shared" ref="D19:F19" si="5">SUM(D20:D21)</f>
        <v>3</v>
      </c>
      <c r="E19" s="615">
        <f t="shared" si="5"/>
        <v>7800</v>
      </c>
      <c r="F19" s="615">
        <f t="shared" si="5"/>
        <v>12</v>
      </c>
    </row>
    <row r="20" spans="1:6" x14ac:dyDescent="0.25">
      <c r="A20" s="31">
        <v>15</v>
      </c>
      <c r="B20" s="27" t="s">
        <v>57</v>
      </c>
      <c r="C20" s="616">
        <v>2000</v>
      </c>
      <c r="D20" s="616">
        <v>3</v>
      </c>
      <c r="E20" s="616">
        <v>7800</v>
      </c>
      <c r="F20" s="617">
        <v>12</v>
      </c>
    </row>
    <row r="21" spans="1:6" ht="18.600000000000001" x14ac:dyDescent="0.25">
      <c r="A21" s="31">
        <v>16</v>
      </c>
      <c r="B21" s="113" t="s">
        <v>141</v>
      </c>
      <c r="C21" s="618">
        <v>0</v>
      </c>
      <c r="D21" s="618">
        <v>0</v>
      </c>
      <c r="E21" s="618">
        <v>0</v>
      </c>
      <c r="F21" s="619">
        <v>0</v>
      </c>
    </row>
    <row r="22" spans="1:6" ht="18.600000000000001" thickBot="1" x14ac:dyDescent="0.3">
      <c r="A22" s="31">
        <v>17</v>
      </c>
      <c r="B22" s="114" t="s">
        <v>783</v>
      </c>
      <c r="C22" s="620" t="s">
        <v>319</v>
      </c>
      <c r="D22" s="621">
        <v>143</v>
      </c>
      <c r="E22" s="620" t="s">
        <v>319</v>
      </c>
      <c r="F22" s="622">
        <v>261</v>
      </c>
    </row>
    <row r="23" spans="1:6" s="115" customFormat="1" x14ac:dyDescent="0.25">
      <c r="A23" s="350"/>
      <c r="B23" s="351"/>
      <c r="C23" s="352"/>
      <c r="D23" s="353"/>
      <c r="E23" s="352"/>
      <c r="F23" s="353"/>
    </row>
    <row r="24" spans="1:6" x14ac:dyDescent="0.25">
      <c r="A24" s="829" t="s">
        <v>712</v>
      </c>
      <c r="B24" s="830"/>
      <c r="C24" s="830"/>
      <c r="D24" s="830"/>
      <c r="E24" s="830"/>
      <c r="F24" s="831"/>
    </row>
    <row r="25" spans="1:6" x14ac:dyDescent="0.25">
      <c r="A25" s="832" t="s">
        <v>713</v>
      </c>
      <c r="B25" s="833"/>
      <c r="C25" s="833"/>
      <c r="D25" s="833"/>
      <c r="E25" s="833"/>
      <c r="F25" s="834"/>
    </row>
    <row r="26" spans="1:6" x14ac:dyDescent="0.25">
      <c r="A26" s="828" t="s">
        <v>911</v>
      </c>
      <c r="B26" s="828"/>
      <c r="C26" s="828"/>
      <c r="D26" s="828"/>
      <c r="E26" s="828"/>
      <c r="F26" s="828"/>
    </row>
  </sheetData>
  <mergeCells count="10">
    <mergeCell ref="C2:F2"/>
    <mergeCell ref="A26:F26"/>
    <mergeCell ref="A24:F24"/>
    <mergeCell ref="A25:F25"/>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87"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H16"/>
  <sheetViews>
    <sheetView zoomScale="75" zoomScaleNormal="75" workbookViewId="0">
      <pane xSplit="2" ySplit="5" topLeftCell="C6" activePane="bottomRight" state="frozen"/>
      <selection pane="topRight" activeCell="C1" sqref="C1"/>
      <selection pane="bottomLeft" activeCell="A5" sqref="A5"/>
      <selection pane="bottomRight" activeCell="E18" sqref="E18"/>
    </sheetView>
  </sheetViews>
  <sheetFormatPr defaultColWidth="9.109375" defaultRowHeight="18.600000000000001" x14ac:dyDescent="0.3"/>
  <cols>
    <col min="1" max="1" width="9.109375" style="219"/>
    <col min="2" max="2" width="67" style="241" customWidth="1"/>
    <col min="3" max="3" width="20.33203125" style="278" customWidth="1"/>
    <col min="4" max="4" width="23.5546875" style="278" customWidth="1"/>
    <col min="5" max="5" width="22.109375" style="278" customWidth="1"/>
    <col min="6" max="6" width="23.88671875" style="219" customWidth="1"/>
    <col min="7" max="7" width="16.109375" style="219" customWidth="1"/>
    <col min="8" max="16384" width="9.109375" style="219"/>
  </cols>
  <sheetData>
    <row r="1" spans="1:8" ht="50.1" customHeight="1" thickBot="1" x14ac:dyDescent="0.35">
      <c r="A1" s="775" t="s">
        <v>1081</v>
      </c>
      <c r="B1" s="837"/>
      <c r="C1" s="837"/>
      <c r="D1" s="838"/>
      <c r="E1" s="838"/>
      <c r="F1" s="839"/>
    </row>
    <row r="2" spans="1:8" ht="35.1" customHeight="1" thickBot="1" x14ac:dyDescent="0.35">
      <c r="A2" s="840" t="s">
        <v>1196</v>
      </c>
      <c r="B2" s="841"/>
      <c r="C2" s="841"/>
      <c r="D2" s="842"/>
      <c r="E2" s="842"/>
      <c r="F2" s="843"/>
    </row>
    <row r="3" spans="1:8" ht="33" customHeight="1" x14ac:dyDescent="0.3">
      <c r="A3" s="685" t="s">
        <v>207</v>
      </c>
      <c r="B3" s="847" t="s">
        <v>334</v>
      </c>
      <c r="C3" s="844">
        <v>2016</v>
      </c>
      <c r="D3" s="844"/>
      <c r="E3" s="844">
        <v>2017</v>
      </c>
      <c r="F3" s="845"/>
    </row>
    <row r="4" spans="1:8" ht="71.25" customHeight="1" x14ac:dyDescent="0.3">
      <c r="A4" s="685"/>
      <c r="B4" s="848"/>
      <c r="C4" s="435" t="s">
        <v>1001</v>
      </c>
      <c r="D4" s="435" t="s">
        <v>1002</v>
      </c>
      <c r="E4" s="435" t="s">
        <v>1001</v>
      </c>
      <c r="F4" s="438" t="s">
        <v>1002</v>
      </c>
    </row>
    <row r="5" spans="1:8" ht="18.75" customHeight="1" x14ac:dyDescent="0.3">
      <c r="A5" s="221"/>
      <c r="B5" s="222"/>
      <c r="C5" s="223" t="s">
        <v>288</v>
      </c>
      <c r="D5" s="223" t="s">
        <v>289</v>
      </c>
      <c r="E5" s="436" t="s">
        <v>290</v>
      </c>
      <c r="F5" s="439" t="s">
        <v>297</v>
      </c>
    </row>
    <row r="6" spans="1:8" s="275" customFormat="1" ht="34.5" customHeight="1" x14ac:dyDescent="0.25">
      <c r="A6" s="228">
        <v>1</v>
      </c>
      <c r="B6" s="437" t="s">
        <v>788</v>
      </c>
      <c r="C6" s="579">
        <v>0</v>
      </c>
      <c r="D6" s="579">
        <v>0</v>
      </c>
      <c r="E6" s="577">
        <f>C9</f>
        <v>0</v>
      </c>
      <c r="F6" s="623">
        <f>D9</f>
        <v>0</v>
      </c>
      <c r="G6" s="356"/>
      <c r="H6" s="357"/>
    </row>
    <row r="7" spans="1:8" ht="36" customHeight="1" x14ac:dyDescent="0.3">
      <c r="A7" s="228">
        <v>2</v>
      </c>
      <c r="B7" s="437" t="s">
        <v>995</v>
      </c>
      <c r="C7" s="579">
        <v>36075</v>
      </c>
      <c r="D7" s="579">
        <v>158970</v>
      </c>
      <c r="E7" s="579">
        <v>38100</v>
      </c>
      <c r="F7" s="624">
        <v>151746</v>
      </c>
    </row>
    <row r="8" spans="1:8" ht="35.25" customHeight="1" x14ac:dyDescent="0.3">
      <c r="A8" s="228">
        <v>3</v>
      </c>
      <c r="B8" s="437" t="s">
        <v>789</v>
      </c>
      <c r="C8" s="579">
        <v>36075</v>
      </c>
      <c r="D8" s="579">
        <v>158970</v>
      </c>
      <c r="E8" s="579">
        <v>38100</v>
      </c>
      <c r="F8" s="624">
        <v>151746</v>
      </c>
    </row>
    <row r="9" spans="1:8" ht="39.75" customHeight="1" x14ac:dyDescent="0.3">
      <c r="A9" s="228">
        <v>4</v>
      </c>
      <c r="B9" s="437" t="s">
        <v>996</v>
      </c>
      <c r="C9" s="577">
        <f>C6+C7-C8</f>
        <v>0</v>
      </c>
      <c r="D9" s="577">
        <f>D6+D7-D8</f>
        <v>0</v>
      </c>
      <c r="E9" s="577">
        <f>E6+E7-E8</f>
        <v>0</v>
      </c>
      <c r="F9" s="623">
        <f>F6+F7-F8</f>
        <v>0</v>
      </c>
    </row>
    <row r="10" spans="1:8" ht="36" customHeight="1" thickBot="1" x14ac:dyDescent="0.35">
      <c r="A10" s="440">
        <v>5</v>
      </c>
      <c r="B10" s="441" t="s">
        <v>997</v>
      </c>
      <c r="C10" s="625">
        <v>37</v>
      </c>
      <c r="D10" s="625">
        <v>393</v>
      </c>
      <c r="E10" s="625">
        <v>38</v>
      </c>
      <c r="F10" s="626">
        <v>370</v>
      </c>
    </row>
    <row r="11" spans="1:8" ht="21" customHeight="1" x14ac:dyDescent="0.3">
      <c r="A11" s="276"/>
      <c r="B11" s="277"/>
      <c r="C11" s="219"/>
      <c r="D11" s="219"/>
      <c r="E11" s="219"/>
      <c r="G11" s="275"/>
    </row>
    <row r="12" spans="1:8" ht="21" customHeight="1" x14ac:dyDescent="0.3">
      <c r="A12" s="846" t="s">
        <v>998</v>
      </c>
      <c r="B12" s="846"/>
      <c r="C12" s="846"/>
      <c r="D12" s="846"/>
      <c r="E12" s="846"/>
      <c r="F12" s="846"/>
    </row>
    <row r="13" spans="1:8" ht="17.399999999999999" x14ac:dyDescent="0.3">
      <c r="A13" s="358" t="s">
        <v>999</v>
      </c>
      <c r="B13" s="359"/>
      <c r="C13" s="354"/>
      <c r="D13" s="354"/>
      <c r="E13" s="354"/>
      <c r="F13" s="355"/>
    </row>
    <row r="14" spans="1:8" ht="17.399999999999999" x14ac:dyDescent="0.3">
      <c r="A14" s="358" t="s">
        <v>1000</v>
      </c>
      <c r="B14" s="359"/>
      <c r="C14" s="354"/>
      <c r="D14" s="354"/>
      <c r="E14" s="354"/>
      <c r="F14" s="355"/>
    </row>
    <row r="16" spans="1:8" x14ac:dyDescent="0.3">
      <c r="C16" s="278" t="s">
        <v>160</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tabColor indexed="42"/>
    <pageSetUpPr fitToPage="1"/>
  </sheetPr>
  <dimension ref="A1:Z17"/>
  <sheetViews>
    <sheetView zoomScale="75" zoomScaleNormal="75" workbookViewId="0">
      <pane xSplit="1" ySplit="5" topLeftCell="B6" activePane="bottomRight" state="frozen"/>
      <selection pane="topRight" activeCell="B1" sqref="B1"/>
      <selection pane="bottomLeft" activeCell="A6" sqref="A6"/>
      <selection pane="bottomRight" activeCell="O4" sqref="O4"/>
    </sheetView>
  </sheetViews>
  <sheetFormatPr defaultColWidth="9.109375" defaultRowHeight="15.6" x14ac:dyDescent="0.25"/>
  <cols>
    <col min="1" max="1" width="8.88671875" style="75" customWidth="1"/>
    <col min="2" max="2" width="20.5546875" style="75" customWidth="1"/>
    <col min="3" max="3" width="18.33203125" style="75" customWidth="1"/>
    <col min="4" max="4" width="15.88671875" style="75" customWidth="1"/>
    <col min="5" max="5" width="15.6640625" style="75" customWidth="1"/>
    <col min="6" max="6" width="14.5546875" style="75" customWidth="1"/>
    <col min="7" max="7" width="18.6640625" style="75" customWidth="1"/>
    <col min="8" max="8" width="20.33203125" style="75" customWidth="1"/>
    <col min="9" max="9" width="18" style="75" customWidth="1"/>
    <col min="10" max="10" width="14.33203125" style="75" customWidth="1"/>
    <col min="11" max="11" width="16.88671875" style="75" customWidth="1"/>
    <col min="12" max="12" width="13.109375" style="75" customWidth="1"/>
    <col min="13" max="13" width="17.6640625" style="75" customWidth="1"/>
    <col min="14" max="16384" width="9.109375" style="75"/>
  </cols>
  <sheetData>
    <row r="1" spans="1:26" s="73" customFormat="1" ht="35.1" customHeight="1" thickBot="1" x14ac:dyDescent="0.3">
      <c r="A1" s="853" t="s">
        <v>1082</v>
      </c>
      <c r="B1" s="854"/>
      <c r="C1" s="854"/>
      <c r="D1" s="854"/>
      <c r="E1" s="854"/>
      <c r="F1" s="854"/>
      <c r="G1" s="854"/>
      <c r="H1" s="854"/>
      <c r="I1" s="854"/>
      <c r="J1" s="854"/>
      <c r="K1" s="854"/>
      <c r="L1" s="854"/>
      <c r="M1" s="855"/>
    </row>
    <row r="2" spans="1:26" s="73" customFormat="1" ht="42.75" customHeight="1" x14ac:dyDescent="0.25">
      <c r="A2" s="856" t="s">
        <v>1194</v>
      </c>
      <c r="B2" s="857"/>
      <c r="C2" s="857"/>
      <c r="D2" s="857"/>
      <c r="E2" s="857"/>
      <c r="F2" s="857"/>
      <c r="G2" s="857"/>
      <c r="H2" s="857"/>
      <c r="I2" s="857"/>
      <c r="J2" s="857"/>
      <c r="K2" s="857"/>
      <c r="L2" s="857"/>
      <c r="M2" s="858"/>
    </row>
    <row r="3" spans="1:26" s="73" customFormat="1" ht="45.75" customHeight="1" x14ac:dyDescent="0.25">
      <c r="A3" s="849" t="s">
        <v>207</v>
      </c>
      <c r="B3" s="851" t="s">
        <v>925</v>
      </c>
      <c r="C3" s="851"/>
      <c r="D3" s="851"/>
      <c r="E3" s="851"/>
      <c r="F3" s="851"/>
      <c r="G3" s="851"/>
      <c r="H3" s="851" t="s">
        <v>1083</v>
      </c>
      <c r="I3" s="851"/>
      <c r="J3" s="851"/>
      <c r="K3" s="851"/>
      <c r="L3" s="851"/>
      <c r="M3" s="852"/>
    </row>
    <row r="4" spans="1:26" s="74" customFormat="1" ht="171.75" customHeight="1" x14ac:dyDescent="0.25">
      <c r="A4" s="850"/>
      <c r="B4" s="271" t="s">
        <v>784</v>
      </c>
      <c r="C4" s="271" t="s">
        <v>785</v>
      </c>
      <c r="D4" s="271" t="s">
        <v>230</v>
      </c>
      <c r="E4" s="271" t="s">
        <v>81</v>
      </c>
      <c r="F4" s="271" t="s">
        <v>82</v>
      </c>
      <c r="G4" s="271" t="s">
        <v>205</v>
      </c>
      <c r="H4" s="271" t="s">
        <v>784</v>
      </c>
      <c r="I4" s="271" t="s">
        <v>785</v>
      </c>
      <c r="J4" s="271" t="s">
        <v>230</v>
      </c>
      <c r="K4" s="271" t="s">
        <v>81</v>
      </c>
      <c r="L4" s="94" t="s">
        <v>82</v>
      </c>
      <c r="M4" s="96" t="s">
        <v>205</v>
      </c>
    </row>
    <row r="5" spans="1:26" x14ac:dyDescent="0.25">
      <c r="A5" s="97"/>
      <c r="B5" s="95" t="s">
        <v>288</v>
      </c>
      <c r="C5" s="95" t="s">
        <v>289</v>
      </c>
      <c r="D5" s="95" t="s">
        <v>290</v>
      </c>
      <c r="E5" s="95" t="s">
        <v>297</v>
      </c>
      <c r="F5" s="95" t="s">
        <v>291</v>
      </c>
      <c r="G5" s="95" t="s">
        <v>714</v>
      </c>
      <c r="H5" s="95" t="s">
        <v>293</v>
      </c>
      <c r="I5" s="95" t="s">
        <v>294</v>
      </c>
      <c r="J5" s="95" t="s">
        <v>295</v>
      </c>
      <c r="K5" s="95" t="s">
        <v>715</v>
      </c>
      <c r="L5" s="191" t="s">
        <v>716</v>
      </c>
      <c r="M5" s="98" t="s">
        <v>914</v>
      </c>
    </row>
    <row r="6" spans="1:26" ht="36" customHeight="1" thickBot="1" x14ac:dyDescent="0.3">
      <c r="A6" s="99">
        <v>1</v>
      </c>
      <c r="B6" s="627">
        <v>8659373.6699999999</v>
      </c>
      <c r="C6" s="627">
        <v>9248729.8699999992</v>
      </c>
      <c r="D6" s="627">
        <v>78415.5</v>
      </c>
      <c r="E6" s="627">
        <v>261610.33</v>
      </c>
      <c r="F6" s="627">
        <v>566274.79</v>
      </c>
      <c r="G6" s="628">
        <f>SUM(B6:F6)</f>
        <v>18814404.159999996</v>
      </c>
      <c r="H6" s="627">
        <f>B6+'T11-Zdroje KV'!D15-'T5 - Analýza nákladov'!E91+3630644.89</f>
        <v>11978832.6</v>
      </c>
      <c r="I6" s="627">
        <f>C6+'T11-Zdroje KV'!D16-'T5 - Analýza nákladov'!E93-1741399.84</f>
        <v>6920253.0299999993</v>
      </c>
      <c r="J6" s="627">
        <v>206879.5</v>
      </c>
      <c r="K6" s="627">
        <v>285011.14</v>
      </c>
      <c r="L6" s="627">
        <v>440257.83</v>
      </c>
      <c r="M6" s="629">
        <f>SUM(H6:L6)</f>
        <v>19831234.099999998</v>
      </c>
      <c r="N6" s="214" t="s">
        <v>1272</v>
      </c>
      <c r="O6" s="214"/>
      <c r="P6" s="214"/>
      <c r="Q6" s="214"/>
      <c r="R6" s="214"/>
      <c r="S6" s="214"/>
      <c r="T6" s="214"/>
      <c r="U6" s="214"/>
      <c r="V6" s="214"/>
      <c r="W6" s="214"/>
      <c r="X6" s="214"/>
      <c r="Y6" s="214"/>
      <c r="Z6" s="214"/>
    </row>
    <row r="7" spans="1:26" x14ac:dyDescent="0.25">
      <c r="N7" s="214"/>
    </row>
    <row r="9" spans="1:26" ht="15.75" customHeight="1" x14ac:dyDescent="0.25">
      <c r="B9" s="399" t="s">
        <v>888</v>
      </c>
      <c r="C9" s="399"/>
      <c r="F9" s="527"/>
      <c r="G9" s="527"/>
      <c r="H9" s="528"/>
      <c r="I9" s="528"/>
    </row>
    <row r="10" spans="1:26" x14ac:dyDescent="0.25">
      <c r="H10" s="527"/>
      <c r="I10" s="527"/>
    </row>
    <row r="11" spans="1:26" x14ac:dyDescent="0.25">
      <c r="B11" s="399" t="s">
        <v>731</v>
      </c>
      <c r="C11" s="399"/>
    </row>
    <row r="13" spans="1:26" ht="48.6" customHeight="1" x14ac:dyDescent="0.25">
      <c r="A13" s="760" t="s">
        <v>1267</v>
      </c>
      <c r="B13" s="760"/>
      <c r="C13" s="760"/>
      <c r="D13" s="760"/>
      <c r="E13" s="760"/>
      <c r="F13" s="760"/>
      <c r="G13" s="760"/>
      <c r="H13" s="760"/>
      <c r="I13" s="760"/>
      <c r="J13" s="760"/>
      <c r="K13" s="760"/>
      <c r="L13" s="760"/>
      <c r="M13" s="760"/>
    </row>
    <row r="14" spans="1:26" ht="21" customHeight="1" x14ac:dyDescent="0.25">
      <c r="A14" s="760" t="s">
        <v>1268</v>
      </c>
      <c r="B14" s="760"/>
      <c r="C14" s="760"/>
      <c r="D14" s="760"/>
      <c r="E14" s="760"/>
      <c r="F14" s="760"/>
      <c r="G14" s="760"/>
      <c r="H14" s="760"/>
      <c r="I14" s="760"/>
      <c r="J14" s="760"/>
      <c r="K14" s="760"/>
      <c r="L14" s="760"/>
      <c r="M14" s="760"/>
    </row>
    <row r="15" spans="1:26" ht="6" hidden="1" customHeight="1" x14ac:dyDescent="0.25">
      <c r="A15" s="529"/>
      <c r="B15" s="760"/>
      <c r="C15" s="760"/>
      <c r="D15" s="760"/>
      <c r="E15" s="760"/>
      <c r="F15" s="760"/>
      <c r="G15" s="760"/>
      <c r="H15" s="760"/>
      <c r="I15" s="760"/>
      <c r="J15" s="760"/>
      <c r="K15" s="760"/>
      <c r="L15" s="760"/>
      <c r="M15" s="760"/>
    </row>
    <row r="16" spans="1:26" ht="19.5" customHeight="1" x14ac:dyDescent="0.25">
      <c r="A16" s="760" t="s">
        <v>1269</v>
      </c>
      <c r="B16" s="760"/>
      <c r="C16" s="760"/>
      <c r="D16" s="760"/>
      <c r="E16" s="760"/>
      <c r="F16" s="760"/>
      <c r="G16" s="760"/>
      <c r="H16" s="760"/>
      <c r="I16" s="760"/>
      <c r="J16" s="760"/>
      <c r="K16" s="760"/>
      <c r="L16" s="760"/>
      <c r="M16" s="760"/>
    </row>
    <row r="17" spans="1:13" ht="17.25" customHeight="1" x14ac:dyDescent="0.25">
      <c r="A17" s="760" t="s">
        <v>1266</v>
      </c>
      <c r="B17" s="760"/>
      <c r="C17" s="760"/>
      <c r="D17" s="760"/>
      <c r="E17" s="760"/>
      <c r="F17" s="760"/>
      <c r="G17" s="760"/>
      <c r="H17" s="760"/>
      <c r="I17" s="760"/>
      <c r="J17" s="760"/>
      <c r="K17" s="760"/>
      <c r="L17" s="760"/>
      <c r="M17" s="760"/>
    </row>
  </sheetData>
  <mergeCells count="11">
    <mergeCell ref="A16:M16"/>
    <mergeCell ref="A17:M17"/>
    <mergeCell ref="B15:G15"/>
    <mergeCell ref="H15:M15"/>
    <mergeCell ref="A13:M13"/>
    <mergeCell ref="A14:M14"/>
    <mergeCell ref="A3:A4"/>
    <mergeCell ref="B3:G3"/>
    <mergeCell ref="H3:M3"/>
    <mergeCell ref="A1:M1"/>
    <mergeCell ref="A2:M2"/>
  </mergeCells>
  <phoneticPr fontId="25" type="noConversion"/>
  <pageMargins left="0.4" right="0.27" top="0.98425196850393704" bottom="0.98425196850393704" header="0.51181102362204722" footer="0.51181102362204722"/>
  <pageSetup paperSize="9" scale="6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5"/>
  <sheetViews>
    <sheetView zoomScale="75" zoomScaleNormal="75" workbookViewId="0">
      <pane xSplit="3" ySplit="3" topLeftCell="D13" activePane="bottomRight" state="frozen"/>
      <selection pane="topRight" activeCell="D1" sqref="D1"/>
      <selection pane="bottomLeft" activeCell="A4" sqref="A4"/>
      <selection pane="bottomRight" activeCell="H26" sqref="H26"/>
    </sheetView>
  </sheetViews>
  <sheetFormatPr defaultColWidth="9.109375" defaultRowHeight="15.6" x14ac:dyDescent="0.25"/>
  <cols>
    <col min="1" max="1" width="7.33203125" style="144" customWidth="1"/>
    <col min="2" max="2" width="39.88671875" style="144" customWidth="1"/>
    <col min="3" max="3" width="9.44140625" style="144" customWidth="1"/>
    <col min="4" max="4" width="18.44140625" style="144" customWidth="1"/>
    <col min="5" max="5" width="16.6640625" style="144" customWidth="1"/>
    <col min="6" max="6" width="15.44140625" style="144" customWidth="1"/>
    <col min="7" max="7" width="5.109375" style="144" customWidth="1"/>
    <col min="8" max="16384" width="9.109375" style="144"/>
  </cols>
  <sheetData>
    <row r="1" spans="1:7" ht="66.75" customHeight="1" thickBot="1" x14ac:dyDescent="0.3">
      <c r="A1" s="865" t="s">
        <v>1084</v>
      </c>
      <c r="B1" s="866"/>
      <c r="C1" s="866"/>
      <c r="D1" s="866"/>
      <c r="E1" s="866"/>
      <c r="F1" s="867"/>
    </row>
    <row r="2" spans="1:7" ht="36.75" customHeight="1" thickBot="1" x14ac:dyDescent="0.3">
      <c r="A2" s="868" t="s">
        <v>1195</v>
      </c>
      <c r="B2" s="869"/>
      <c r="C2" s="869"/>
      <c r="D2" s="869"/>
      <c r="E2" s="869"/>
      <c r="F2" s="870"/>
    </row>
    <row r="3" spans="1:7" s="145" customFormat="1" ht="69" customHeight="1" x14ac:dyDescent="0.25">
      <c r="A3" s="385" t="s">
        <v>539</v>
      </c>
      <c r="B3" s="385" t="s">
        <v>408</v>
      </c>
      <c r="C3" s="386" t="s">
        <v>207</v>
      </c>
      <c r="D3" s="386" t="s">
        <v>1085</v>
      </c>
      <c r="E3" s="387" t="s">
        <v>1086</v>
      </c>
      <c r="F3" s="384" t="s">
        <v>1060</v>
      </c>
      <c r="G3" s="144"/>
    </row>
    <row r="4" spans="1:7" s="145" customFormat="1" x14ac:dyDescent="0.25">
      <c r="A4" s="390"/>
      <c r="B4" s="388"/>
      <c r="C4" s="389"/>
      <c r="D4" s="389" t="s">
        <v>288</v>
      </c>
      <c r="E4" s="389" t="s">
        <v>289</v>
      </c>
      <c r="F4" s="391" t="s">
        <v>290</v>
      </c>
      <c r="G4" s="144"/>
    </row>
    <row r="5" spans="1:7" customFormat="1" x14ac:dyDescent="0.25">
      <c r="A5" s="176">
        <v>601</v>
      </c>
      <c r="B5" s="169" t="s">
        <v>613</v>
      </c>
      <c r="C5" s="170" t="s">
        <v>614</v>
      </c>
      <c r="D5" s="630">
        <v>0</v>
      </c>
      <c r="E5" s="631">
        <v>0</v>
      </c>
      <c r="F5" s="632">
        <f>E5-D5</f>
        <v>0</v>
      </c>
      <c r="G5" s="144"/>
    </row>
    <row r="6" spans="1:7" customFormat="1" x14ac:dyDescent="0.25">
      <c r="A6" s="177">
        <v>602</v>
      </c>
      <c r="B6" s="171" t="s">
        <v>615</v>
      </c>
      <c r="C6" s="172" t="s">
        <v>616</v>
      </c>
      <c r="D6" s="633">
        <v>267511.5</v>
      </c>
      <c r="E6" s="634">
        <v>259067.15</v>
      </c>
      <c r="F6" s="632">
        <f t="shared" ref="F6:F39" si="0">E6-D6</f>
        <v>-8444.3500000000058</v>
      </c>
      <c r="G6" s="144"/>
    </row>
    <row r="7" spans="1:7" customFormat="1" x14ac:dyDescent="0.25">
      <c r="A7" s="177">
        <v>604</v>
      </c>
      <c r="B7" s="173" t="s">
        <v>617</v>
      </c>
      <c r="C7" s="172" t="s">
        <v>618</v>
      </c>
      <c r="D7" s="633">
        <v>0</v>
      </c>
      <c r="E7" s="634">
        <v>0</v>
      </c>
      <c r="F7" s="632">
        <f t="shared" si="0"/>
        <v>0</v>
      </c>
      <c r="G7" s="144"/>
    </row>
    <row r="8" spans="1:7" customFormat="1" x14ac:dyDescent="0.25">
      <c r="A8" s="177">
        <v>611</v>
      </c>
      <c r="B8" s="171" t="s">
        <v>619</v>
      </c>
      <c r="C8" s="172" t="s">
        <v>620</v>
      </c>
      <c r="D8" s="633">
        <v>0</v>
      </c>
      <c r="E8" s="634">
        <v>0</v>
      </c>
      <c r="F8" s="632">
        <f t="shared" si="0"/>
        <v>0</v>
      </c>
      <c r="G8" s="144"/>
    </row>
    <row r="9" spans="1:7" customFormat="1" x14ac:dyDescent="0.25">
      <c r="A9" s="177">
        <v>612</v>
      </c>
      <c r="B9" s="171" t="s">
        <v>621</v>
      </c>
      <c r="C9" s="172" t="s">
        <v>622</v>
      </c>
      <c r="D9" s="633">
        <v>0</v>
      </c>
      <c r="E9" s="634">
        <v>0</v>
      </c>
      <c r="F9" s="632">
        <f t="shared" si="0"/>
        <v>0</v>
      </c>
      <c r="G9" s="144"/>
    </row>
    <row r="10" spans="1:7" customFormat="1" x14ac:dyDescent="0.25">
      <c r="A10" s="177">
        <v>613</v>
      </c>
      <c r="B10" s="171" t="s">
        <v>623</v>
      </c>
      <c r="C10" s="172" t="s">
        <v>624</v>
      </c>
      <c r="D10" s="633">
        <v>0</v>
      </c>
      <c r="E10" s="634">
        <v>0</v>
      </c>
      <c r="F10" s="632">
        <f t="shared" si="0"/>
        <v>0</v>
      </c>
      <c r="G10" s="144"/>
    </row>
    <row r="11" spans="1:7" customFormat="1" x14ac:dyDescent="0.25">
      <c r="A11" s="177">
        <v>614</v>
      </c>
      <c r="B11" s="171" t="s">
        <v>625</v>
      </c>
      <c r="C11" s="172" t="s">
        <v>626</v>
      </c>
      <c r="D11" s="633">
        <v>0</v>
      </c>
      <c r="E11" s="634">
        <v>0</v>
      </c>
      <c r="F11" s="632">
        <f t="shared" si="0"/>
        <v>0</v>
      </c>
      <c r="G11" s="144"/>
    </row>
    <row r="12" spans="1:7" customFormat="1" x14ac:dyDescent="0.25">
      <c r="A12" s="177">
        <v>621</v>
      </c>
      <c r="B12" s="171" t="s">
        <v>627</v>
      </c>
      <c r="C12" s="172" t="s">
        <v>628</v>
      </c>
      <c r="D12" s="633">
        <v>0</v>
      </c>
      <c r="E12" s="634">
        <v>0</v>
      </c>
      <c r="F12" s="632">
        <f t="shared" si="0"/>
        <v>0</v>
      </c>
      <c r="G12" s="144"/>
    </row>
    <row r="13" spans="1:7" customFormat="1" x14ac:dyDescent="0.25">
      <c r="A13" s="177">
        <v>622</v>
      </c>
      <c r="B13" s="171" t="s">
        <v>629</v>
      </c>
      <c r="C13" s="172" t="s">
        <v>630</v>
      </c>
      <c r="D13" s="633">
        <v>0</v>
      </c>
      <c r="E13" s="634">
        <v>0</v>
      </c>
      <c r="F13" s="632">
        <f t="shared" si="0"/>
        <v>0</v>
      </c>
      <c r="G13" s="144"/>
    </row>
    <row r="14" spans="1:7" customFormat="1" x14ac:dyDescent="0.25">
      <c r="A14" s="177">
        <v>623</v>
      </c>
      <c r="B14" s="171" t="s">
        <v>631</v>
      </c>
      <c r="C14" s="172" t="s">
        <v>632</v>
      </c>
      <c r="D14" s="633">
        <v>0</v>
      </c>
      <c r="E14" s="634">
        <v>0</v>
      </c>
      <c r="F14" s="632">
        <f t="shared" si="0"/>
        <v>0</v>
      </c>
    </row>
    <row r="15" spans="1:7" customFormat="1" x14ac:dyDescent="0.25">
      <c r="A15" s="177">
        <v>624</v>
      </c>
      <c r="B15" s="171" t="s">
        <v>633</v>
      </c>
      <c r="C15" s="172" t="s">
        <v>634</v>
      </c>
      <c r="D15" s="633">
        <v>0</v>
      </c>
      <c r="E15" s="634">
        <v>0</v>
      </c>
      <c r="F15" s="632">
        <f t="shared" si="0"/>
        <v>0</v>
      </c>
    </row>
    <row r="16" spans="1:7" customFormat="1" x14ac:dyDescent="0.25">
      <c r="A16" s="177">
        <v>641</v>
      </c>
      <c r="B16" s="171" t="s">
        <v>570</v>
      </c>
      <c r="C16" s="172" t="s">
        <v>635</v>
      </c>
      <c r="D16" s="633">
        <v>0</v>
      </c>
      <c r="E16" s="634">
        <v>0</v>
      </c>
      <c r="F16" s="632">
        <f t="shared" si="0"/>
        <v>0</v>
      </c>
    </row>
    <row r="17" spans="1:8" customFormat="1" x14ac:dyDescent="0.25">
      <c r="A17" s="177">
        <v>642</v>
      </c>
      <c r="B17" s="171" t="s">
        <v>572</v>
      </c>
      <c r="C17" s="172" t="s">
        <v>636</v>
      </c>
      <c r="D17" s="633">
        <v>0</v>
      </c>
      <c r="E17" s="634">
        <v>0</v>
      </c>
      <c r="F17" s="632">
        <f t="shared" si="0"/>
        <v>0</v>
      </c>
    </row>
    <row r="18" spans="1:8" customFormat="1" x14ac:dyDescent="0.25">
      <c r="A18" s="177">
        <v>643</v>
      </c>
      <c r="B18" s="171" t="s">
        <v>637</v>
      </c>
      <c r="C18" s="172" t="s">
        <v>638</v>
      </c>
      <c r="D18" s="633">
        <v>0</v>
      </c>
      <c r="E18" s="634">
        <v>0</v>
      </c>
      <c r="F18" s="632">
        <f t="shared" si="0"/>
        <v>0</v>
      </c>
    </row>
    <row r="19" spans="1:8" customFormat="1" x14ac:dyDescent="0.25">
      <c r="A19" s="177">
        <v>644</v>
      </c>
      <c r="B19" s="171" t="s">
        <v>576</v>
      </c>
      <c r="C19" s="172" t="s">
        <v>639</v>
      </c>
      <c r="D19" s="633">
        <v>0</v>
      </c>
      <c r="E19" s="634">
        <v>0</v>
      </c>
      <c r="F19" s="632">
        <f t="shared" si="0"/>
        <v>0</v>
      </c>
    </row>
    <row r="20" spans="1:8" customFormat="1" x14ac:dyDescent="0.25">
      <c r="A20" s="177">
        <v>645</v>
      </c>
      <c r="B20" s="171" t="s">
        <v>640</v>
      </c>
      <c r="C20" s="172" t="s">
        <v>641</v>
      </c>
      <c r="D20" s="633">
        <v>0</v>
      </c>
      <c r="E20" s="634">
        <v>0</v>
      </c>
      <c r="F20" s="632">
        <f t="shared" si="0"/>
        <v>0</v>
      </c>
    </row>
    <row r="21" spans="1:8" customFormat="1" x14ac:dyDescent="0.25">
      <c r="A21" s="177">
        <v>646</v>
      </c>
      <c r="B21" s="171" t="s">
        <v>642</v>
      </c>
      <c r="C21" s="172" t="s">
        <v>643</v>
      </c>
      <c r="D21" s="633">
        <v>0</v>
      </c>
      <c r="E21" s="634">
        <v>0</v>
      </c>
      <c r="F21" s="632">
        <f t="shared" si="0"/>
        <v>0</v>
      </c>
    </row>
    <row r="22" spans="1:8" customFormat="1" x14ac:dyDescent="0.25">
      <c r="A22" s="177">
        <v>647</v>
      </c>
      <c r="B22" s="171" t="s">
        <v>644</v>
      </c>
      <c r="C22" s="172" t="s">
        <v>645</v>
      </c>
      <c r="D22" s="633">
        <v>0</v>
      </c>
      <c r="E22" s="634">
        <v>0</v>
      </c>
      <c r="F22" s="632">
        <f t="shared" si="0"/>
        <v>0</v>
      </c>
    </row>
    <row r="23" spans="1:8" customFormat="1" x14ac:dyDescent="0.25">
      <c r="A23" s="177">
        <v>648</v>
      </c>
      <c r="B23" s="171" t="s">
        <v>646</v>
      </c>
      <c r="C23" s="172" t="s">
        <v>647</v>
      </c>
      <c r="D23" s="633">
        <v>0</v>
      </c>
      <c r="E23" s="634">
        <v>46094</v>
      </c>
      <c r="F23" s="632">
        <f t="shared" si="0"/>
        <v>46094</v>
      </c>
      <c r="H23" t="s">
        <v>1276</v>
      </c>
    </row>
    <row r="24" spans="1:8" customFormat="1" x14ac:dyDescent="0.25">
      <c r="A24" s="177">
        <v>649</v>
      </c>
      <c r="B24" s="171" t="s">
        <v>648</v>
      </c>
      <c r="C24" s="172" t="s">
        <v>649</v>
      </c>
      <c r="D24" s="633">
        <v>48721.599999999999</v>
      </c>
      <c r="E24" s="634">
        <v>0</v>
      </c>
      <c r="F24" s="632">
        <f t="shared" si="0"/>
        <v>-48721.599999999999</v>
      </c>
      <c r="H24" t="s">
        <v>1276</v>
      </c>
    </row>
    <row r="25" spans="1:8" customFormat="1" x14ac:dyDescent="0.25">
      <c r="A25" s="177">
        <v>651</v>
      </c>
      <c r="B25" s="171" t="s">
        <v>650</v>
      </c>
      <c r="C25" s="172" t="s">
        <v>651</v>
      </c>
      <c r="D25" s="633">
        <v>0</v>
      </c>
      <c r="E25" s="634">
        <v>0</v>
      </c>
      <c r="F25" s="632">
        <f t="shared" si="0"/>
        <v>0</v>
      </c>
    </row>
    <row r="26" spans="1:8" customFormat="1" x14ac:dyDescent="0.25">
      <c r="A26" s="177">
        <v>652</v>
      </c>
      <c r="B26" s="171" t="s">
        <v>652</v>
      </c>
      <c r="C26" s="172" t="s">
        <v>653</v>
      </c>
      <c r="D26" s="633">
        <v>0</v>
      </c>
      <c r="E26" s="634">
        <v>0</v>
      </c>
      <c r="F26" s="632">
        <f t="shared" si="0"/>
        <v>0</v>
      </c>
    </row>
    <row r="27" spans="1:8" customFormat="1" x14ac:dyDescent="0.25">
      <c r="A27" s="177">
        <v>653</v>
      </c>
      <c r="B27" s="171" t="s">
        <v>654</v>
      </c>
      <c r="C27" s="172" t="s">
        <v>655</v>
      </c>
      <c r="D27" s="633">
        <v>0</v>
      </c>
      <c r="E27" s="634">
        <v>0</v>
      </c>
      <c r="F27" s="632">
        <f t="shared" si="0"/>
        <v>0</v>
      </c>
    </row>
    <row r="28" spans="1:8" customFormat="1" x14ac:dyDescent="0.25">
      <c r="A28" s="177">
        <v>654</v>
      </c>
      <c r="B28" s="171" t="s">
        <v>656</v>
      </c>
      <c r="C28" s="172" t="s">
        <v>657</v>
      </c>
      <c r="D28" s="633">
        <v>0</v>
      </c>
      <c r="E28" s="634">
        <v>0</v>
      </c>
      <c r="F28" s="632">
        <f t="shared" si="0"/>
        <v>0</v>
      </c>
    </row>
    <row r="29" spans="1:8" customFormat="1" x14ac:dyDescent="0.25">
      <c r="A29" s="177">
        <v>655</v>
      </c>
      <c r="B29" s="171" t="s">
        <v>658</v>
      </c>
      <c r="C29" s="172" t="s">
        <v>659</v>
      </c>
      <c r="D29" s="633">
        <v>0</v>
      </c>
      <c r="E29" s="634">
        <v>0</v>
      </c>
      <c r="F29" s="632">
        <f t="shared" si="0"/>
        <v>0</v>
      </c>
    </row>
    <row r="30" spans="1:8" customFormat="1" x14ac:dyDescent="0.25">
      <c r="A30" s="178">
        <v>656</v>
      </c>
      <c r="B30" s="171" t="s">
        <v>660</v>
      </c>
      <c r="C30" s="172" t="s">
        <v>661</v>
      </c>
      <c r="D30" s="633">
        <v>24070</v>
      </c>
      <c r="E30" s="634">
        <v>54480</v>
      </c>
      <c r="F30" s="632">
        <f t="shared" si="0"/>
        <v>30410</v>
      </c>
    </row>
    <row r="31" spans="1:8" customFormat="1" x14ac:dyDescent="0.25">
      <c r="A31" s="178">
        <v>657</v>
      </c>
      <c r="B31" s="171" t="s">
        <v>662</v>
      </c>
      <c r="C31" s="172" t="s">
        <v>663</v>
      </c>
      <c r="D31" s="633">
        <v>0</v>
      </c>
      <c r="E31" s="634">
        <v>0</v>
      </c>
      <c r="F31" s="632">
        <f t="shared" si="0"/>
        <v>0</v>
      </c>
    </row>
    <row r="32" spans="1:8" customFormat="1" x14ac:dyDescent="0.25">
      <c r="A32" s="178">
        <v>658</v>
      </c>
      <c r="B32" s="171" t="s">
        <v>664</v>
      </c>
      <c r="C32" s="172" t="s">
        <v>665</v>
      </c>
      <c r="D32" s="633">
        <v>0</v>
      </c>
      <c r="E32" s="634">
        <v>0</v>
      </c>
      <c r="F32" s="632">
        <f t="shared" si="0"/>
        <v>0</v>
      </c>
    </row>
    <row r="33" spans="1:9" customFormat="1" x14ac:dyDescent="0.25">
      <c r="A33" s="178">
        <v>661</v>
      </c>
      <c r="B33" s="171" t="s">
        <v>666</v>
      </c>
      <c r="C33" s="172" t="s">
        <v>667</v>
      </c>
      <c r="D33" s="633">
        <v>0</v>
      </c>
      <c r="E33" s="634">
        <v>0</v>
      </c>
      <c r="F33" s="632">
        <f t="shared" si="0"/>
        <v>0</v>
      </c>
    </row>
    <row r="34" spans="1:9" customFormat="1" x14ac:dyDescent="0.25">
      <c r="A34" s="178">
        <v>662</v>
      </c>
      <c r="B34" s="171" t="s">
        <v>668</v>
      </c>
      <c r="C34" s="172" t="s">
        <v>669</v>
      </c>
      <c r="D34" s="633">
        <v>0</v>
      </c>
      <c r="E34" s="634">
        <v>0</v>
      </c>
      <c r="F34" s="632">
        <f t="shared" si="0"/>
        <v>0</v>
      </c>
    </row>
    <row r="35" spans="1:9" customFormat="1" x14ac:dyDescent="0.25">
      <c r="A35" s="178">
        <v>663</v>
      </c>
      <c r="B35" s="171" t="s">
        <v>670</v>
      </c>
      <c r="C35" s="172" t="s">
        <v>671</v>
      </c>
      <c r="D35" s="633">
        <v>0</v>
      </c>
      <c r="E35" s="634">
        <v>0</v>
      </c>
      <c r="F35" s="632">
        <f t="shared" si="0"/>
        <v>0</v>
      </c>
    </row>
    <row r="36" spans="1:9" customFormat="1" x14ac:dyDescent="0.25">
      <c r="A36" s="178">
        <v>664</v>
      </c>
      <c r="B36" s="171" t="s">
        <v>672</v>
      </c>
      <c r="C36" s="172" t="s">
        <v>673</v>
      </c>
      <c r="D36" s="633">
        <v>0</v>
      </c>
      <c r="E36" s="635">
        <v>0</v>
      </c>
      <c r="F36" s="632">
        <f t="shared" si="0"/>
        <v>0</v>
      </c>
      <c r="G36" s="144"/>
    </row>
    <row r="37" spans="1:9" customFormat="1" x14ac:dyDescent="0.25">
      <c r="A37" s="178">
        <v>665</v>
      </c>
      <c r="B37" s="171" t="s">
        <v>674</v>
      </c>
      <c r="C37" s="172" t="s">
        <v>675</v>
      </c>
      <c r="D37" s="633">
        <v>0</v>
      </c>
      <c r="E37" s="635">
        <v>0</v>
      </c>
      <c r="F37" s="632">
        <f t="shared" si="0"/>
        <v>0</v>
      </c>
      <c r="G37" s="144"/>
    </row>
    <row r="38" spans="1:9" x14ac:dyDescent="0.25">
      <c r="A38" s="178">
        <v>667</v>
      </c>
      <c r="B38" s="171" t="s">
        <v>676</v>
      </c>
      <c r="C38" s="172" t="s">
        <v>677</v>
      </c>
      <c r="D38" s="633">
        <v>0</v>
      </c>
      <c r="E38" s="635">
        <v>0</v>
      </c>
      <c r="F38" s="632">
        <f t="shared" si="0"/>
        <v>0</v>
      </c>
    </row>
    <row r="39" spans="1:9" x14ac:dyDescent="0.25">
      <c r="A39" s="178">
        <v>691</v>
      </c>
      <c r="B39" s="171" t="s">
        <v>678</v>
      </c>
      <c r="C39" s="172" t="s">
        <v>679</v>
      </c>
      <c r="D39" s="633">
        <v>201148.29</v>
      </c>
      <c r="E39" s="635">
        <v>187518.93</v>
      </c>
      <c r="F39" s="632">
        <f t="shared" si="0"/>
        <v>-13629.360000000015</v>
      </c>
    </row>
    <row r="40" spans="1:9" x14ac:dyDescent="0.25">
      <c r="A40" s="859" t="s">
        <v>680</v>
      </c>
      <c r="B40" s="860"/>
      <c r="C40" s="174" t="s">
        <v>681</v>
      </c>
      <c r="D40" s="636">
        <f>SUM(D5:D39)</f>
        <v>541451.39</v>
      </c>
      <c r="E40" s="637">
        <f>SUM(E5:E39)</f>
        <v>547160.08000000007</v>
      </c>
      <c r="F40" s="632">
        <f>SUM(F5:F39)</f>
        <v>5708.6899999999805</v>
      </c>
    </row>
    <row r="41" spans="1:9" x14ac:dyDescent="0.25">
      <c r="A41" s="861" t="s">
        <v>682</v>
      </c>
      <c r="B41" s="862"/>
      <c r="C41" s="175" t="s">
        <v>683</v>
      </c>
      <c r="D41" s="51">
        <f>D40-T23_Náklady_soc_oblasť!D42</f>
        <v>0</v>
      </c>
      <c r="E41" s="638">
        <f>E40-T23_Náklady_soc_oblasť!E42</f>
        <v>0</v>
      </c>
      <c r="F41" s="632">
        <f>F40-T23_Náklady_soc_oblasť!F42</f>
        <v>-1.2732925824820995E-11</v>
      </c>
    </row>
    <row r="42" spans="1:9" x14ac:dyDescent="0.25">
      <c r="A42" s="178">
        <v>591</v>
      </c>
      <c r="B42" s="171" t="s">
        <v>684</v>
      </c>
      <c r="C42" s="172" t="s">
        <v>685</v>
      </c>
      <c r="D42" s="633">
        <v>0</v>
      </c>
      <c r="E42" s="634">
        <v>0</v>
      </c>
      <c r="F42" s="632">
        <f>E42-D42</f>
        <v>0</v>
      </c>
    </row>
    <row r="43" spans="1:9" x14ac:dyDescent="0.25">
      <c r="A43" s="178">
        <v>595</v>
      </c>
      <c r="B43" s="171" t="s">
        <v>686</v>
      </c>
      <c r="C43" s="172" t="s">
        <v>687</v>
      </c>
      <c r="D43" s="633">
        <v>0</v>
      </c>
      <c r="E43" s="634">
        <v>0</v>
      </c>
      <c r="F43" s="632">
        <f>E43-D43</f>
        <v>0</v>
      </c>
    </row>
    <row r="44" spans="1:9" ht="16.2" thickBot="1" x14ac:dyDescent="0.3">
      <c r="A44" s="863" t="s">
        <v>688</v>
      </c>
      <c r="B44" s="864"/>
      <c r="C44" s="321" t="s">
        <v>689</v>
      </c>
      <c r="D44" s="639">
        <f>D41-D42-D43</f>
        <v>0</v>
      </c>
      <c r="E44" s="639">
        <f>E41-E42-E43</f>
        <v>0</v>
      </c>
      <c r="F44" s="640">
        <f>E44-D44</f>
        <v>0</v>
      </c>
    </row>
    <row r="45" spans="1:9" ht="126.6" customHeight="1" x14ac:dyDescent="0.25">
      <c r="A45" s="760" t="s">
        <v>1216</v>
      </c>
      <c r="B45" s="760"/>
      <c r="C45" s="760"/>
      <c r="D45" s="760"/>
      <c r="E45" s="760"/>
      <c r="F45" s="760"/>
      <c r="I45" s="504"/>
    </row>
  </sheetData>
  <mergeCells count="6">
    <mergeCell ref="A45:F4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87"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3"/>
  <sheetViews>
    <sheetView zoomScale="75" zoomScaleNormal="75" workbookViewId="0">
      <pane xSplit="3" ySplit="3" topLeftCell="D4" activePane="bottomRight" state="frozen"/>
      <selection pane="topRight" activeCell="D1" sqref="D1"/>
      <selection pane="bottomLeft" activeCell="A4" sqref="A4"/>
      <selection pane="bottomRight" activeCell="K33" sqref="K33"/>
    </sheetView>
  </sheetViews>
  <sheetFormatPr defaultRowHeight="13.2" x14ac:dyDescent="0.25"/>
  <cols>
    <col min="1" max="1" width="8.33203125" customWidth="1"/>
    <col min="2" max="2" width="42.109375" customWidth="1"/>
    <col min="3" max="3" width="10.109375" customWidth="1"/>
    <col min="4" max="4" width="17.44140625" customWidth="1"/>
    <col min="5" max="5" width="17.109375" customWidth="1"/>
    <col min="6" max="6" width="16.5546875" customWidth="1"/>
    <col min="7" max="7" width="9" customWidth="1"/>
  </cols>
  <sheetData>
    <row r="1" spans="1:6" ht="61.5" customHeight="1" thickBot="1" x14ac:dyDescent="0.3">
      <c r="A1" s="874" t="s">
        <v>1087</v>
      </c>
      <c r="B1" s="875"/>
      <c r="C1" s="875"/>
      <c r="D1" s="875"/>
      <c r="E1" s="875"/>
      <c r="F1" s="876"/>
    </row>
    <row r="2" spans="1:6" ht="47.25" customHeight="1" thickBot="1" x14ac:dyDescent="0.3">
      <c r="A2" s="871" t="s">
        <v>1195</v>
      </c>
      <c r="B2" s="872"/>
      <c r="C2" s="872"/>
      <c r="D2" s="872"/>
      <c r="E2" s="872"/>
      <c r="F2" s="873"/>
    </row>
    <row r="3" spans="1:6" ht="64.5" customHeight="1" x14ac:dyDescent="0.25">
      <c r="A3" s="385" t="s">
        <v>539</v>
      </c>
      <c r="B3" s="392" t="s">
        <v>408</v>
      </c>
      <c r="C3" s="393" t="s">
        <v>207</v>
      </c>
      <c r="D3" s="386" t="s">
        <v>926</v>
      </c>
      <c r="E3" s="387" t="s">
        <v>1088</v>
      </c>
      <c r="F3" s="384" t="s">
        <v>1128</v>
      </c>
    </row>
    <row r="4" spans="1:6" ht="15.6" x14ac:dyDescent="0.25">
      <c r="A4" s="390"/>
      <c r="B4" s="394"/>
      <c r="C4" s="394"/>
      <c r="D4" s="389" t="s">
        <v>288</v>
      </c>
      <c r="E4" s="389" t="s">
        <v>289</v>
      </c>
      <c r="F4" s="391" t="s">
        <v>290</v>
      </c>
    </row>
    <row r="5" spans="1:6" ht="15.6" x14ac:dyDescent="0.3">
      <c r="A5" s="266">
        <v>501</v>
      </c>
      <c r="B5" s="159" t="s">
        <v>540</v>
      </c>
      <c r="C5" s="158" t="s">
        <v>541</v>
      </c>
      <c r="D5" s="630">
        <v>90973.72</v>
      </c>
      <c r="E5" s="631">
        <v>86572.73</v>
      </c>
      <c r="F5" s="632">
        <f>E5-D5</f>
        <v>-4400.9900000000052</v>
      </c>
    </row>
    <row r="6" spans="1:6" ht="15.6" x14ac:dyDescent="0.3">
      <c r="A6" s="265">
        <v>502</v>
      </c>
      <c r="B6" s="160" t="s">
        <v>542</v>
      </c>
      <c r="C6" s="156" t="s">
        <v>543</v>
      </c>
      <c r="D6" s="633">
        <v>41847.199999999997</v>
      </c>
      <c r="E6" s="634">
        <v>46110.59</v>
      </c>
      <c r="F6" s="641">
        <f t="shared" ref="F6:F41" si="0">E6-D6</f>
        <v>4263.3899999999994</v>
      </c>
    </row>
    <row r="7" spans="1:6" ht="15.6" x14ac:dyDescent="0.3">
      <c r="A7" s="265">
        <v>504</v>
      </c>
      <c r="B7" s="160" t="s">
        <v>544</v>
      </c>
      <c r="C7" s="156" t="s">
        <v>545</v>
      </c>
      <c r="D7" s="633">
        <v>0</v>
      </c>
      <c r="E7" s="634">
        <v>0</v>
      </c>
      <c r="F7" s="641">
        <f t="shared" si="0"/>
        <v>0</v>
      </c>
    </row>
    <row r="8" spans="1:6" ht="15.6" x14ac:dyDescent="0.3">
      <c r="A8" s="265">
        <v>511</v>
      </c>
      <c r="B8" s="160" t="s">
        <v>546</v>
      </c>
      <c r="C8" s="156" t="s">
        <v>547</v>
      </c>
      <c r="D8" s="633">
        <v>17365.330000000002</v>
      </c>
      <c r="E8" s="634">
        <v>14570.04</v>
      </c>
      <c r="F8" s="641">
        <f t="shared" si="0"/>
        <v>-2795.2900000000009</v>
      </c>
    </row>
    <row r="9" spans="1:6" ht="15.6" x14ac:dyDescent="0.3">
      <c r="A9" s="265">
        <v>512</v>
      </c>
      <c r="B9" s="160" t="s">
        <v>548</v>
      </c>
      <c r="C9" s="156" t="s">
        <v>549</v>
      </c>
      <c r="D9" s="633">
        <v>0</v>
      </c>
      <c r="E9" s="634">
        <v>0.39</v>
      </c>
      <c r="F9" s="641">
        <f t="shared" si="0"/>
        <v>0.39</v>
      </c>
    </row>
    <row r="10" spans="1:6" ht="15.6" x14ac:dyDescent="0.3">
      <c r="A10" s="265">
        <v>513</v>
      </c>
      <c r="B10" s="160" t="s">
        <v>550</v>
      </c>
      <c r="C10" s="156" t="s">
        <v>551</v>
      </c>
      <c r="D10" s="633">
        <v>420.12</v>
      </c>
      <c r="E10" s="634">
        <v>81.63</v>
      </c>
      <c r="F10" s="641">
        <f t="shared" si="0"/>
        <v>-338.49</v>
      </c>
    </row>
    <row r="11" spans="1:6" ht="15.6" x14ac:dyDescent="0.3">
      <c r="A11" s="265">
        <v>518</v>
      </c>
      <c r="B11" s="160" t="s">
        <v>552</v>
      </c>
      <c r="C11" s="156" t="s">
        <v>553</v>
      </c>
      <c r="D11" s="633">
        <v>62060.87</v>
      </c>
      <c r="E11" s="634">
        <v>65279.899999999994</v>
      </c>
      <c r="F11" s="641">
        <f t="shared" si="0"/>
        <v>3219.0299999999916</v>
      </c>
    </row>
    <row r="12" spans="1:6" ht="15.6" x14ac:dyDescent="0.3">
      <c r="A12" s="265">
        <v>521</v>
      </c>
      <c r="B12" s="160" t="s">
        <v>554</v>
      </c>
      <c r="C12" s="156" t="s">
        <v>555</v>
      </c>
      <c r="D12" s="633">
        <v>176133.68</v>
      </c>
      <c r="E12" s="634">
        <v>160844.41</v>
      </c>
      <c r="F12" s="641">
        <f t="shared" si="0"/>
        <v>-15289.26999999999</v>
      </c>
    </row>
    <row r="13" spans="1:6" ht="15.6" x14ac:dyDescent="0.3">
      <c r="A13" s="265">
        <v>524</v>
      </c>
      <c r="B13" s="160" t="s">
        <v>556</v>
      </c>
      <c r="C13" s="156" t="s">
        <v>557</v>
      </c>
      <c r="D13" s="633">
        <v>60948.55</v>
      </c>
      <c r="E13" s="634">
        <v>54999.32</v>
      </c>
      <c r="F13" s="641">
        <f t="shared" si="0"/>
        <v>-5949.2300000000032</v>
      </c>
    </row>
    <row r="14" spans="1:6" ht="15.6" x14ac:dyDescent="0.3">
      <c r="A14" s="265">
        <v>525</v>
      </c>
      <c r="B14" s="160" t="s">
        <v>558</v>
      </c>
      <c r="C14" s="156" t="s">
        <v>559</v>
      </c>
      <c r="D14" s="633">
        <v>710.48</v>
      </c>
      <c r="E14" s="634">
        <v>1195.1199999999999</v>
      </c>
      <c r="F14" s="641">
        <f t="shared" si="0"/>
        <v>484.63999999999987</v>
      </c>
    </row>
    <row r="15" spans="1:6" ht="15.6" x14ac:dyDescent="0.3">
      <c r="A15" s="265">
        <v>527</v>
      </c>
      <c r="B15" s="160" t="s">
        <v>560</v>
      </c>
      <c r="C15" s="156" t="s">
        <v>561</v>
      </c>
      <c r="D15" s="633">
        <v>6691.1</v>
      </c>
      <c r="E15" s="634">
        <v>7437.21</v>
      </c>
      <c r="F15" s="641">
        <f t="shared" si="0"/>
        <v>746.10999999999967</v>
      </c>
    </row>
    <row r="16" spans="1:6" ht="15.6" x14ac:dyDescent="0.3">
      <c r="A16" s="265">
        <v>528</v>
      </c>
      <c r="B16" s="160" t="s">
        <v>562</v>
      </c>
      <c r="C16" s="156" t="s">
        <v>563</v>
      </c>
      <c r="D16" s="633">
        <v>0</v>
      </c>
      <c r="E16" s="634">
        <v>0</v>
      </c>
      <c r="F16" s="641">
        <f t="shared" si="0"/>
        <v>0</v>
      </c>
    </row>
    <row r="17" spans="1:6" ht="15.6" x14ac:dyDescent="0.3">
      <c r="A17" s="265">
        <v>531</v>
      </c>
      <c r="B17" s="160" t="s">
        <v>564</v>
      </c>
      <c r="C17" s="156" t="s">
        <v>565</v>
      </c>
      <c r="D17" s="633">
        <v>0</v>
      </c>
      <c r="E17" s="634">
        <v>0</v>
      </c>
      <c r="F17" s="641">
        <f t="shared" si="0"/>
        <v>0</v>
      </c>
    </row>
    <row r="18" spans="1:6" ht="15.6" x14ac:dyDescent="0.3">
      <c r="A18" s="265">
        <v>532</v>
      </c>
      <c r="B18" s="160" t="s">
        <v>566</v>
      </c>
      <c r="C18" s="156" t="s">
        <v>567</v>
      </c>
      <c r="D18" s="633">
        <v>1694.1</v>
      </c>
      <c r="E18" s="634">
        <v>1547.57</v>
      </c>
      <c r="F18" s="641">
        <f t="shared" si="0"/>
        <v>-146.52999999999997</v>
      </c>
    </row>
    <row r="19" spans="1:6" ht="15.6" x14ac:dyDescent="0.3">
      <c r="A19" s="265">
        <v>538</v>
      </c>
      <c r="B19" s="160" t="s">
        <v>568</v>
      </c>
      <c r="C19" s="156" t="s">
        <v>569</v>
      </c>
      <c r="D19" s="633">
        <v>3705.15</v>
      </c>
      <c r="E19" s="634">
        <v>3397.68</v>
      </c>
      <c r="F19" s="641">
        <f t="shared" si="0"/>
        <v>-307.47000000000025</v>
      </c>
    </row>
    <row r="20" spans="1:6" ht="15.6" x14ac:dyDescent="0.3">
      <c r="A20" s="265">
        <v>541</v>
      </c>
      <c r="B20" s="160" t="s">
        <v>570</v>
      </c>
      <c r="C20" s="156" t="s">
        <v>571</v>
      </c>
      <c r="D20" s="633">
        <v>0</v>
      </c>
      <c r="E20" s="634">
        <v>0</v>
      </c>
      <c r="F20" s="641">
        <f t="shared" si="0"/>
        <v>0</v>
      </c>
    </row>
    <row r="21" spans="1:6" ht="15.6" x14ac:dyDescent="0.3">
      <c r="A21" s="265">
        <v>542</v>
      </c>
      <c r="B21" s="160" t="s">
        <v>572</v>
      </c>
      <c r="C21" s="156" t="s">
        <v>573</v>
      </c>
      <c r="D21" s="633">
        <v>0</v>
      </c>
      <c r="E21" s="634">
        <v>0</v>
      </c>
      <c r="F21" s="641">
        <f t="shared" si="0"/>
        <v>0</v>
      </c>
    </row>
    <row r="22" spans="1:6" ht="15.6" x14ac:dyDescent="0.3">
      <c r="A22" s="265">
        <v>543</v>
      </c>
      <c r="B22" s="160" t="s">
        <v>574</v>
      </c>
      <c r="C22" s="156" t="s">
        <v>575</v>
      </c>
      <c r="D22" s="633">
        <v>0</v>
      </c>
      <c r="E22" s="634">
        <v>0</v>
      </c>
      <c r="F22" s="641">
        <f t="shared" si="0"/>
        <v>0</v>
      </c>
    </row>
    <row r="23" spans="1:6" ht="15.6" x14ac:dyDescent="0.3">
      <c r="A23" s="265">
        <v>544</v>
      </c>
      <c r="B23" s="160" t="s">
        <v>576</v>
      </c>
      <c r="C23" s="156" t="s">
        <v>577</v>
      </c>
      <c r="D23" s="633">
        <v>0</v>
      </c>
      <c r="E23" s="634">
        <v>0</v>
      </c>
      <c r="F23" s="641">
        <f t="shared" si="0"/>
        <v>0</v>
      </c>
    </row>
    <row r="24" spans="1:6" ht="15.6" x14ac:dyDescent="0.3">
      <c r="A24" s="265">
        <v>545</v>
      </c>
      <c r="B24" s="160" t="s">
        <v>578</v>
      </c>
      <c r="C24" s="156" t="s">
        <v>579</v>
      </c>
      <c r="D24" s="633">
        <v>0</v>
      </c>
      <c r="E24" s="634">
        <v>0</v>
      </c>
      <c r="F24" s="641">
        <f t="shared" si="0"/>
        <v>0</v>
      </c>
    </row>
    <row r="25" spans="1:6" ht="15.6" x14ac:dyDescent="0.3">
      <c r="A25" s="265">
        <v>546</v>
      </c>
      <c r="B25" s="160" t="s">
        <v>580</v>
      </c>
      <c r="C25" s="156" t="s">
        <v>581</v>
      </c>
      <c r="D25" s="633">
        <v>0</v>
      </c>
      <c r="E25" s="634">
        <v>0</v>
      </c>
      <c r="F25" s="641">
        <f t="shared" si="0"/>
        <v>0</v>
      </c>
    </row>
    <row r="26" spans="1:6" ht="15.6" x14ac:dyDescent="0.3">
      <c r="A26" s="265">
        <v>547</v>
      </c>
      <c r="B26" s="160" t="s">
        <v>582</v>
      </c>
      <c r="C26" s="156" t="s">
        <v>583</v>
      </c>
      <c r="D26" s="633">
        <v>0</v>
      </c>
      <c r="E26" s="634">
        <v>0</v>
      </c>
      <c r="F26" s="641">
        <f t="shared" si="0"/>
        <v>0</v>
      </c>
    </row>
    <row r="27" spans="1:6" ht="15.6" x14ac:dyDescent="0.3">
      <c r="A27" s="265">
        <v>548</v>
      </c>
      <c r="B27" s="160" t="s">
        <v>584</v>
      </c>
      <c r="C27" s="156" t="s">
        <v>585</v>
      </c>
      <c r="D27" s="633">
        <v>0</v>
      </c>
      <c r="E27" s="634">
        <v>0</v>
      </c>
      <c r="F27" s="641">
        <f t="shared" si="0"/>
        <v>0</v>
      </c>
    </row>
    <row r="28" spans="1:6" ht="15.6" x14ac:dyDescent="0.3">
      <c r="A28" s="265">
        <v>549</v>
      </c>
      <c r="B28" s="160" t="s">
        <v>586</v>
      </c>
      <c r="C28" s="156" t="s">
        <v>587</v>
      </c>
      <c r="D28" s="633">
        <v>29452.93</v>
      </c>
      <c r="E28" s="634">
        <v>59029.49</v>
      </c>
      <c r="F28" s="641">
        <f t="shared" si="0"/>
        <v>29576.559999999998</v>
      </c>
    </row>
    <row r="29" spans="1:6" ht="15.6" x14ac:dyDescent="0.3">
      <c r="A29" s="265">
        <v>551</v>
      </c>
      <c r="B29" s="160" t="s">
        <v>588</v>
      </c>
      <c r="C29" s="156" t="s">
        <v>589</v>
      </c>
      <c r="D29" s="633">
        <v>726.56</v>
      </c>
      <c r="E29" s="634">
        <v>0</v>
      </c>
      <c r="F29" s="641">
        <f t="shared" si="0"/>
        <v>-726.56</v>
      </c>
    </row>
    <row r="30" spans="1:6" ht="15.6" x14ac:dyDescent="0.3">
      <c r="A30" s="267">
        <v>552</v>
      </c>
      <c r="B30" s="160" t="s">
        <v>721</v>
      </c>
      <c r="C30" s="156" t="s">
        <v>590</v>
      </c>
      <c r="D30" s="633">
        <v>0</v>
      </c>
      <c r="E30" s="634">
        <v>0</v>
      </c>
      <c r="F30" s="641">
        <f t="shared" si="0"/>
        <v>0</v>
      </c>
    </row>
    <row r="31" spans="1:6" ht="15.6" x14ac:dyDescent="0.3">
      <c r="A31" s="267">
        <v>553</v>
      </c>
      <c r="B31" s="160" t="s">
        <v>591</v>
      </c>
      <c r="C31" s="156" t="s">
        <v>592</v>
      </c>
      <c r="D31" s="633">
        <v>0</v>
      </c>
      <c r="E31" s="634">
        <v>0</v>
      </c>
      <c r="F31" s="641">
        <f t="shared" si="0"/>
        <v>0</v>
      </c>
    </row>
    <row r="32" spans="1:6" ht="15.6" x14ac:dyDescent="0.3">
      <c r="A32" s="267">
        <v>554</v>
      </c>
      <c r="B32" s="160" t="s">
        <v>593</v>
      </c>
      <c r="C32" s="156" t="s">
        <v>594</v>
      </c>
      <c r="D32" s="633">
        <v>0</v>
      </c>
      <c r="E32" s="634">
        <v>0</v>
      </c>
      <c r="F32" s="641">
        <f t="shared" si="0"/>
        <v>0</v>
      </c>
    </row>
    <row r="33" spans="1:6" ht="15.6" x14ac:dyDescent="0.3">
      <c r="A33" s="267">
        <v>555</v>
      </c>
      <c r="B33" s="160" t="s">
        <v>595</v>
      </c>
      <c r="C33" s="156" t="s">
        <v>596</v>
      </c>
      <c r="D33" s="633">
        <v>0</v>
      </c>
      <c r="E33" s="634">
        <v>0</v>
      </c>
      <c r="F33" s="641">
        <f t="shared" si="0"/>
        <v>0</v>
      </c>
    </row>
    <row r="34" spans="1:6" ht="15.6" x14ac:dyDescent="0.3">
      <c r="A34" s="267">
        <v>556</v>
      </c>
      <c r="B34" s="160" t="s">
        <v>597</v>
      </c>
      <c r="C34" s="156" t="s">
        <v>598</v>
      </c>
      <c r="D34" s="633">
        <v>48721.599999999999</v>
      </c>
      <c r="E34" s="634">
        <v>46094</v>
      </c>
      <c r="F34" s="641">
        <f t="shared" si="0"/>
        <v>-2627.5999999999985</v>
      </c>
    </row>
    <row r="35" spans="1:6" ht="15.6" x14ac:dyDescent="0.3">
      <c r="A35" s="267">
        <v>557</v>
      </c>
      <c r="B35" s="160" t="s">
        <v>599</v>
      </c>
      <c r="C35" s="156" t="s">
        <v>600</v>
      </c>
      <c r="D35" s="633">
        <v>0</v>
      </c>
      <c r="E35" s="634">
        <v>0</v>
      </c>
      <c r="F35" s="641">
        <f t="shared" si="0"/>
        <v>0</v>
      </c>
    </row>
    <row r="36" spans="1:6" ht="15.6" x14ac:dyDescent="0.3">
      <c r="A36" s="267">
        <v>558</v>
      </c>
      <c r="B36" s="160" t="s">
        <v>601</v>
      </c>
      <c r="C36" s="156" t="s">
        <v>602</v>
      </c>
      <c r="D36" s="633">
        <v>0</v>
      </c>
      <c r="E36" s="634">
        <v>0</v>
      </c>
      <c r="F36" s="641">
        <f t="shared" si="0"/>
        <v>0</v>
      </c>
    </row>
    <row r="37" spans="1:6" ht="20.25" customHeight="1" x14ac:dyDescent="0.3">
      <c r="A37" s="267">
        <v>561</v>
      </c>
      <c r="B37" s="160" t="s">
        <v>604</v>
      </c>
      <c r="C37" s="156" t="s">
        <v>603</v>
      </c>
      <c r="D37" s="633">
        <v>0</v>
      </c>
      <c r="E37" s="634">
        <v>0</v>
      </c>
      <c r="F37" s="641">
        <f t="shared" si="0"/>
        <v>0</v>
      </c>
    </row>
    <row r="38" spans="1:6" ht="15.6" x14ac:dyDescent="0.3">
      <c r="A38" s="267">
        <v>562</v>
      </c>
      <c r="B38" s="160" t="s">
        <v>606</v>
      </c>
      <c r="C38" s="156" t="s">
        <v>605</v>
      </c>
      <c r="D38" s="633">
        <v>0</v>
      </c>
      <c r="E38" s="634">
        <v>0</v>
      </c>
      <c r="F38" s="641">
        <f t="shared" si="0"/>
        <v>0</v>
      </c>
    </row>
    <row r="39" spans="1:6" ht="15.6" x14ac:dyDescent="0.3">
      <c r="A39" s="267">
        <v>563</v>
      </c>
      <c r="B39" s="160" t="s">
        <v>608</v>
      </c>
      <c r="C39" s="156" t="s">
        <v>607</v>
      </c>
      <c r="D39" s="633">
        <v>0</v>
      </c>
      <c r="E39" s="634">
        <v>0</v>
      </c>
      <c r="F39" s="641">
        <f t="shared" si="0"/>
        <v>0</v>
      </c>
    </row>
    <row r="40" spans="1:6" ht="15.6" x14ac:dyDescent="0.3">
      <c r="A40" s="268">
        <v>565</v>
      </c>
      <c r="B40" s="272" t="s">
        <v>720</v>
      </c>
      <c r="C40" s="156" t="s">
        <v>609</v>
      </c>
      <c r="D40" s="642">
        <v>0</v>
      </c>
      <c r="E40" s="635">
        <v>0</v>
      </c>
      <c r="F40" s="641">
        <f t="shared" si="0"/>
        <v>0</v>
      </c>
    </row>
    <row r="41" spans="1:6" ht="16.2" thickBot="1" x14ac:dyDescent="0.35">
      <c r="A41" s="268">
        <v>567</v>
      </c>
      <c r="B41" s="161" t="s">
        <v>610</v>
      </c>
      <c r="C41" s="157" t="s">
        <v>611</v>
      </c>
      <c r="D41" s="642">
        <v>0</v>
      </c>
      <c r="E41" s="635">
        <v>0</v>
      </c>
      <c r="F41" s="643">
        <f t="shared" si="0"/>
        <v>0</v>
      </c>
    </row>
    <row r="42" spans="1:6" ht="24.75" customHeight="1" thickBot="1" x14ac:dyDescent="0.3">
      <c r="A42" s="877" t="s">
        <v>781</v>
      </c>
      <c r="B42" s="878"/>
      <c r="C42" s="264" t="s">
        <v>612</v>
      </c>
      <c r="D42" s="644">
        <f>SUM(D5:D41)</f>
        <v>541451.3899999999</v>
      </c>
      <c r="E42" s="645">
        <f>SUM(E5:E41)</f>
        <v>547160.08000000007</v>
      </c>
      <c r="F42" s="646">
        <f>SUM(F5:F41)</f>
        <v>5708.6899999999932</v>
      </c>
    </row>
    <row r="43" spans="1:6" x14ac:dyDescent="0.25">
      <c r="B43" s="146"/>
      <c r="C43" s="146"/>
      <c r="D43" s="146"/>
      <c r="E43" s="146"/>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3.2" x14ac:dyDescent="0.25"/>
  <cols>
    <col min="1" max="1" width="60.88671875" customWidth="1"/>
    <col min="2" max="2" width="8.88671875" customWidth="1"/>
    <col min="3" max="3" width="13.109375" customWidth="1"/>
    <col min="4" max="4" width="14.6640625" customWidth="1"/>
    <col min="5" max="5" width="14.33203125" customWidth="1"/>
    <col min="6" max="6" width="13.6640625" customWidth="1"/>
  </cols>
  <sheetData>
    <row r="1" spans="1:6" ht="45.75" customHeight="1" x14ac:dyDescent="0.25">
      <c r="A1" s="880" t="s">
        <v>531</v>
      </c>
      <c r="B1" s="881"/>
      <c r="C1" s="881"/>
      <c r="D1" s="881"/>
      <c r="E1" s="881"/>
      <c r="F1" s="882"/>
    </row>
    <row r="2" spans="1:6" ht="19.5" customHeight="1" x14ac:dyDescent="0.3">
      <c r="A2" s="879" t="s">
        <v>398</v>
      </c>
      <c r="B2" s="879"/>
      <c r="C2" s="879"/>
      <c r="D2" s="879"/>
      <c r="E2" s="879"/>
      <c r="F2" s="879"/>
    </row>
    <row r="3" spans="1:6" ht="42" customHeight="1" x14ac:dyDescent="0.25">
      <c r="A3" s="147" t="s">
        <v>409</v>
      </c>
      <c r="B3" s="148" t="s">
        <v>410</v>
      </c>
      <c r="C3" s="155" t="s">
        <v>533</v>
      </c>
      <c r="D3" s="148" t="s">
        <v>528</v>
      </c>
      <c r="E3" s="148" t="s">
        <v>529</v>
      </c>
      <c r="F3" s="148" t="s">
        <v>530</v>
      </c>
    </row>
    <row r="4" spans="1:6" ht="15.6" x14ac:dyDescent="0.3">
      <c r="A4" s="149" t="s">
        <v>411</v>
      </c>
      <c r="B4" s="149" t="s">
        <v>412</v>
      </c>
      <c r="C4" s="150"/>
      <c r="D4" s="150"/>
      <c r="E4" s="150"/>
      <c r="F4" s="150"/>
    </row>
    <row r="5" spans="1:6" ht="15.6" x14ac:dyDescent="0.3">
      <c r="A5" s="154" t="s">
        <v>413</v>
      </c>
      <c r="B5" s="149" t="s">
        <v>414</v>
      </c>
      <c r="C5" s="150"/>
      <c r="D5" s="150"/>
      <c r="E5" s="150"/>
      <c r="F5" s="150"/>
    </row>
    <row r="6" spans="1:6" ht="15.6" x14ac:dyDescent="0.3">
      <c r="A6" s="149" t="s">
        <v>415</v>
      </c>
      <c r="B6" s="149" t="s">
        <v>416</v>
      </c>
      <c r="C6" s="150"/>
      <c r="D6" s="150"/>
      <c r="E6" s="150"/>
      <c r="F6" s="150"/>
    </row>
    <row r="7" spans="1:6" ht="15.6" x14ac:dyDescent="0.3">
      <c r="A7" s="149" t="s">
        <v>417</v>
      </c>
      <c r="B7" s="149" t="s">
        <v>418</v>
      </c>
      <c r="C7" s="150"/>
      <c r="D7" s="150"/>
      <c r="E7" s="150"/>
      <c r="F7" s="150"/>
    </row>
    <row r="8" spans="1:6" ht="15.6" x14ac:dyDescent="0.3">
      <c r="A8" s="153" t="s">
        <v>532</v>
      </c>
      <c r="B8" s="149" t="s">
        <v>419</v>
      </c>
      <c r="C8" s="150"/>
      <c r="D8" s="150"/>
      <c r="E8" s="150"/>
      <c r="F8" s="150"/>
    </row>
    <row r="9" spans="1:6" ht="15.6" x14ac:dyDescent="0.3">
      <c r="A9" s="149" t="s">
        <v>420</v>
      </c>
      <c r="B9" s="149" t="s">
        <v>421</v>
      </c>
      <c r="C9" s="150"/>
      <c r="D9" s="150"/>
      <c r="E9" s="150"/>
      <c r="F9" s="150"/>
    </row>
    <row r="10" spans="1:6" ht="15.6" x14ac:dyDescent="0.3">
      <c r="A10" s="149" t="s">
        <v>422</v>
      </c>
      <c r="B10" s="149" t="s">
        <v>423</v>
      </c>
      <c r="C10" s="150"/>
      <c r="D10" s="150"/>
      <c r="E10" s="150"/>
      <c r="F10" s="150"/>
    </row>
    <row r="11" spans="1:6" ht="15.6" x14ac:dyDescent="0.3">
      <c r="A11" s="149" t="s">
        <v>424</v>
      </c>
      <c r="B11" s="149" t="s">
        <v>425</v>
      </c>
      <c r="C11" s="150"/>
      <c r="D11" s="150"/>
      <c r="E11" s="150"/>
      <c r="F11" s="150"/>
    </row>
    <row r="12" spans="1:6" ht="15.6" x14ac:dyDescent="0.3">
      <c r="A12" s="154" t="s">
        <v>426</v>
      </c>
      <c r="B12" s="149" t="s">
        <v>427</v>
      </c>
      <c r="C12" s="150"/>
      <c r="D12" s="150"/>
      <c r="E12" s="150"/>
      <c r="F12" s="150"/>
    </row>
    <row r="13" spans="1:6" ht="15.6" x14ac:dyDescent="0.3">
      <c r="A13" s="149" t="s">
        <v>428</v>
      </c>
      <c r="B13" s="149" t="s">
        <v>429</v>
      </c>
      <c r="C13" s="150"/>
      <c r="D13" s="150"/>
      <c r="E13" s="150"/>
      <c r="F13" s="150"/>
    </row>
    <row r="14" spans="1:6" ht="15.6" x14ac:dyDescent="0.3">
      <c r="A14" s="149" t="s">
        <v>430</v>
      </c>
      <c r="B14" s="149" t="s">
        <v>431</v>
      </c>
      <c r="C14" s="150"/>
      <c r="D14" s="150"/>
      <c r="E14" s="150"/>
      <c r="F14" s="150"/>
    </row>
    <row r="15" spans="1:6" ht="15.6" x14ac:dyDescent="0.3">
      <c r="A15" s="149" t="s">
        <v>432</v>
      </c>
      <c r="B15" s="149" t="s">
        <v>433</v>
      </c>
      <c r="C15" s="150"/>
      <c r="D15" s="150"/>
      <c r="E15" s="150"/>
      <c r="F15" s="150"/>
    </row>
    <row r="16" spans="1:6" ht="15.6" x14ac:dyDescent="0.3">
      <c r="A16" s="149" t="s">
        <v>434</v>
      </c>
      <c r="B16" s="149" t="s">
        <v>435</v>
      </c>
      <c r="C16" s="150"/>
      <c r="D16" s="150"/>
      <c r="E16" s="150"/>
      <c r="F16" s="150"/>
    </row>
    <row r="17" spans="1:6" ht="15.6" x14ac:dyDescent="0.3">
      <c r="A17" s="149" t="s">
        <v>436</v>
      </c>
      <c r="B17" s="149" t="s">
        <v>437</v>
      </c>
      <c r="C17" s="150"/>
      <c r="D17" s="150"/>
      <c r="E17" s="150"/>
      <c r="F17" s="150"/>
    </row>
    <row r="18" spans="1:6" ht="15.6" x14ac:dyDescent="0.3">
      <c r="A18" s="149" t="s">
        <v>438</v>
      </c>
      <c r="B18" s="149" t="s">
        <v>439</v>
      </c>
      <c r="C18" s="150"/>
      <c r="D18" s="150"/>
      <c r="E18" s="150"/>
      <c r="F18" s="150"/>
    </row>
    <row r="19" spans="1:6" ht="15.6" x14ac:dyDescent="0.3">
      <c r="A19" s="149" t="s">
        <v>440</v>
      </c>
      <c r="B19" s="149" t="s">
        <v>441</v>
      </c>
      <c r="C19" s="150"/>
      <c r="D19" s="150"/>
      <c r="E19" s="150"/>
      <c r="F19" s="150"/>
    </row>
    <row r="20" spans="1:6" ht="15.6" x14ac:dyDescent="0.3">
      <c r="A20" s="149" t="s">
        <v>442</v>
      </c>
      <c r="B20" s="149" t="s">
        <v>443</v>
      </c>
      <c r="C20" s="150"/>
      <c r="D20" s="150"/>
      <c r="E20" s="150"/>
      <c r="F20" s="150"/>
    </row>
    <row r="21" spans="1:6" ht="15.6" x14ac:dyDescent="0.3">
      <c r="A21" s="149" t="s">
        <v>444</v>
      </c>
      <c r="B21" s="149" t="s">
        <v>445</v>
      </c>
      <c r="C21" s="150"/>
      <c r="D21" s="150"/>
      <c r="E21" s="150"/>
      <c r="F21" s="150"/>
    </row>
    <row r="22" spans="1:6" ht="15.6" x14ac:dyDescent="0.3">
      <c r="A22" s="149" t="s">
        <v>446</v>
      </c>
      <c r="B22" s="149" t="s">
        <v>447</v>
      </c>
      <c r="C22" s="150"/>
      <c r="D22" s="150"/>
      <c r="E22" s="150"/>
      <c r="F22" s="150"/>
    </row>
    <row r="23" spans="1:6" ht="15.6" x14ac:dyDescent="0.3">
      <c r="A23" s="149" t="s">
        <v>448</v>
      </c>
      <c r="B23" s="149" t="s">
        <v>449</v>
      </c>
      <c r="C23" s="150"/>
      <c r="D23" s="150"/>
      <c r="E23" s="150"/>
      <c r="F23" s="150"/>
    </row>
    <row r="24" spans="1:6" ht="15.6" x14ac:dyDescent="0.3">
      <c r="A24" s="154" t="s">
        <v>450</v>
      </c>
      <c r="B24" s="149" t="s">
        <v>451</v>
      </c>
      <c r="C24" s="150"/>
      <c r="D24" s="150"/>
      <c r="E24" s="150"/>
      <c r="F24" s="150"/>
    </row>
    <row r="25" spans="1:6" ht="15.6" x14ac:dyDescent="0.3">
      <c r="A25" s="149" t="s">
        <v>452</v>
      </c>
      <c r="B25" s="149" t="s">
        <v>453</v>
      </c>
      <c r="C25" s="150"/>
      <c r="D25" s="150"/>
      <c r="E25" s="150"/>
      <c r="F25" s="150"/>
    </row>
    <row r="26" spans="1:6" ht="15.6" x14ac:dyDescent="0.3">
      <c r="A26" s="149" t="s">
        <v>454</v>
      </c>
      <c r="B26" s="149" t="s">
        <v>455</v>
      </c>
      <c r="C26" s="150"/>
      <c r="D26" s="150"/>
      <c r="E26" s="150"/>
      <c r="F26" s="150"/>
    </row>
    <row r="27" spans="1:6" ht="15.6" x14ac:dyDescent="0.3">
      <c r="A27" s="149" t="s">
        <v>456</v>
      </c>
      <c r="B27" s="149" t="s">
        <v>457</v>
      </c>
      <c r="C27" s="150"/>
      <c r="D27" s="150"/>
      <c r="E27" s="150"/>
      <c r="F27" s="150"/>
    </row>
    <row r="28" spans="1:6" ht="15.6" x14ac:dyDescent="0.3">
      <c r="A28" s="149" t="s">
        <v>458</v>
      </c>
      <c r="B28" s="149" t="s">
        <v>459</v>
      </c>
      <c r="C28" s="150"/>
      <c r="D28" s="150"/>
      <c r="E28" s="150"/>
      <c r="F28" s="150"/>
    </row>
    <row r="29" spans="1:6" ht="15.6" x14ac:dyDescent="0.3">
      <c r="A29" s="149" t="s">
        <v>460</v>
      </c>
      <c r="B29" s="149" t="s">
        <v>461</v>
      </c>
      <c r="C29" s="150"/>
      <c r="D29" s="150"/>
      <c r="E29" s="150"/>
      <c r="F29" s="150"/>
    </row>
    <row r="30" spans="1:6" ht="15.6" x14ac:dyDescent="0.3">
      <c r="A30" s="149" t="s">
        <v>462</v>
      </c>
      <c r="B30" s="149" t="s">
        <v>463</v>
      </c>
      <c r="C30" s="150"/>
      <c r="D30" s="150"/>
      <c r="E30" s="150"/>
      <c r="F30" s="150"/>
    </row>
    <row r="31" spans="1:6" ht="15.6" x14ac:dyDescent="0.3">
      <c r="A31" s="149" t="s">
        <v>464</v>
      </c>
      <c r="B31" s="149" t="s">
        <v>465</v>
      </c>
      <c r="C31" s="150"/>
      <c r="D31" s="150"/>
      <c r="E31" s="150"/>
      <c r="F31" s="150"/>
    </row>
    <row r="32" spans="1:6" ht="15.6" x14ac:dyDescent="0.3">
      <c r="A32" s="149" t="s">
        <v>466</v>
      </c>
      <c r="B32" s="149" t="s">
        <v>467</v>
      </c>
      <c r="C32" s="150"/>
      <c r="D32" s="150"/>
      <c r="E32" s="150"/>
      <c r="F32" s="150"/>
    </row>
    <row r="33" spans="1:6" ht="15.6" x14ac:dyDescent="0.3">
      <c r="A33" s="154" t="s">
        <v>468</v>
      </c>
      <c r="B33" s="149" t="s">
        <v>469</v>
      </c>
      <c r="C33" s="150"/>
      <c r="D33" s="150"/>
      <c r="E33" s="150"/>
      <c r="F33" s="150"/>
    </row>
    <row r="34" spans="1:6" ht="15.6" x14ac:dyDescent="0.3">
      <c r="A34" s="149" t="s">
        <v>470</v>
      </c>
      <c r="B34" s="149" t="s">
        <v>471</v>
      </c>
      <c r="C34" s="150"/>
      <c r="D34" s="150"/>
      <c r="E34" s="150"/>
      <c r="F34" s="150"/>
    </row>
    <row r="35" spans="1:6" ht="15.6" x14ac:dyDescent="0.3">
      <c r="A35" s="149" t="s">
        <v>472</v>
      </c>
      <c r="B35" s="149" t="s">
        <v>473</v>
      </c>
      <c r="C35" s="150"/>
      <c r="D35" s="150"/>
      <c r="E35" s="150"/>
      <c r="F35" s="150"/>
    </row>
    <row r="36" spans="1:6" ht="15.6" x14ac:dyDescent="0.3">
      <c r="A36" s="149" t="s">
        <v>474</v>
      </c>
      <c r="B36" s="149" t="s">
        <v>475</v>
      </c>
      <c r="C36" s="150"/>
      <c r="D36" s="150"/>
      <c r="E36" s="150"/>
      <c r="F36" s="150"/>
    </row>
    <row r="37" spans="1:6" ht="15.6" x14ac:dyDescent="0.3">
      <c r="A37" s="149" t="s">
        <v>476</v>
      </c>
      <c r="B37" s="149" t="s">
        <v>477</v>
      </c>
      <c r="C37" s="150"/>
      <c r="D37" s="150"/>
      <c r="E37" s="150"/>
      <c r="F37" s="150"/>
    </row>
    <row r="38" spans="1:6" ht="15.6" x14ac:dyDescent="0.3">
      <c r="A38" s="149" t="s">
        <v>478</v>
      </c>
      <c r="B38" s="149" t="s">
        <v>479</v>
      </c>
      <c r="C38" s="150"/>
      <c r="D38" s="150"/>
      <c r="E38" s="150"/>
      <c r="F38" s="150"/>
    </row>
    <row r="39" spans="1:6" ht="15.6" x14ac:dyDescent="0.3">
      <c r="A39" s="149" t="s">
        <v>480</v>
      </c>
      <c r="B39" s="149" t="s">
        <v>481</v>
      </c>
      <c r="C39" s="150"/>
      <c r="D39" s="150"/>
      <c r="E39" s="150"/>
      <c r="F39" s="150"/>
    </row>
    <row r="40" spans="1:6" ht="15.6" x14ac:dyDescent="0.3">
      <c r="A40" s="154" t="s">
        <v>482</v>
      </c>
      <c r="B40" s="149" t="s">
        <v>483</v>
      </c>
      <c r="C40" s="150"/>
      <c r="D40" s="150"/>
      <c r="E40" s="150"/>
      <c r="F40" s="150"/>
    </row>
    <row r="41" spans="1:6" ht="15.6" x14ac:dyDescent="0.3">
      <c r="A41" s="149" t="s">
        <v>484</v>
      </c>
      <c r="B41" s="149" t="s">
        <v>485</v>
      </c>
      <c r="C41" s="150"/>
      <c r="D41" s="150"/>
      <c r="E41" s="150"/>
      <c r="F41" s="150"/>
    </row>
    <row r="42" spans="1:6" ht="15.6" x14ac:dyDescent="0.3">
      <c r="A42" s="149" t="s">
        <v>486</v>
      </c>
      <c r="B42" s="149" t="s">
        <v>487</v>
      </c>
      <c r="C42" s="150"/>
      <c r="D42" s="150"/>
      <c r="E42" s="150"/>
      <c r="F42" s="150"/>
    </row>
    <row r="43" spans="1:6" ht="15.6" x14ac:dyDescent="0.3">
      <c r="A43" s="149" t="s">
        <v>488</v>
      </c>
      <c r="B43" s="149" t="s">
        <v>489</v>
      </c>
      <c r="C43" s="150"/>
      <c r="D43" s="150"/>
      <c r="E43" s="150"/>
      <c r="F43" s="150"/>
    </row>
    <row r="44" spans="1:6" ht="15.6" x14ac:dyDescent="0.3">
      <c r="A44" s="149" t="s">
        <v>490</v>
      </c>
      <c r="B44" s="149" t="s">
        <v>491</v>
      </c>
      <c r="C44" s="150"/>
      <c r="D44" s="150"/>
      <c r="E44" s="150"/>
      <c r="F44" s="150"/>
    </row>
    <row r="45" spans="1:6" ht="15.6" x14ac:dyDescent="0.3">
      <c r="A45" s="154" t="s">
        <v>492</v>
      </c>
      <c r="B45" s="149" t="s">
        <v>493</v>
      </c>
      <c r="C45" s="150"/>
      <c r="D45" s="150"/>
      <c r="E45" s="150"/>
      <c r="F45" s="150"/>
    </row>
    <row r="46" spans="1:6" ht="15.6" x14ac:dyDescent="0.3">
      <c r="A46" s="149" t="s">
        <v>494</v>
      </c>
      <c r="B46" s="149" t="s">
        <v>495</v>
      </c>
      <c r="C46" s="150"/>
      <c r="D46" s="150"/>
      <c r="E46" s="150"/>
      <c r="F46" s="150"/>
    </row>
    <row r="47" spans="1:6" ht="15.6" x14ac:dyDescent="0.3">
      <c r="A47" s="149" t="s">
        <v>486</v>
      </c>
      <c r="B47" s="149" t="s">
        <v>496</v>
      </c>
      <c r="C47" s="150"/>
      <c r="D47" s="150"/>
      <c r="E47" s="150"/>
      <c r="F47" s="150"/>
    </row>
    <row r="48" spans="1:6" ht="15.6" x14ac:dyDescent="0.3">
      <c r="A48" s="149" t="s">
        <v>497</v>
      </c>
      <c r="B48" s="149" t="s">
        <v>498</v>
      </c>
      <c r="C48" s="150"/>
      <c r="D48" s="150"/>
      <c r="E48" s="150"/>
      <c r="F48" s="150"/>
    </row>
    <row r="49" spans="1:6" ht="15.6" x14ac:dyDescent="0.3">
      <c r="A49" s="149" t="s">
        <v>499</v>
      </c>
      <c r="B49" s="149" t="s">
        <v>500</v>
      </c>
      <c r="C49" s="150"/>
      <c r="D49" s="150"/>
      <c r="E49" s="150"/>
      <c r="F49" s="150"/>
    </row>
    <row r="50" spans="1:6" ht="15.6" x14ac:dyDescent="0.3">
      <c r="A50" s="149" t="s">
        <v>501</v>
      </c>
      <c r="B50" s="149" t="s">
        <v>502</v>
      </c>
      <c r="C50" s="150"/>
      <c r="D50" s="150"/>
      <c r="E50" s="150"/>
      <c r="F50" s="150"/>
    </row>
    <row r="51" spans="1:6" ht="15.6" x14ac:dyDescent="0.3">
      <c r="A51" s="149" t="s">
        <v>488</v>
      </c>
      <c r="B51" s="149" t="s">
        <v>503</v>
      </c>
      <c r="C51" s="150"/>
      <c r="D51" s="150"/>
      <c r="E51" s="150"/>
      <c r="F51" s="150"/>
    </row>
    <row r="52" spans="1:6" ht="15.6" x14ac:dyDescent="0.3">
      <c r="A52" s="149" t="s">
        <v>504</v>
      </c>
      <c r="B52" s="149" t="s">
        <v>505</v>
      </c>
      <c r="C52" s="150"/>
      <c r="D52" s="150"/>
      <c r="E52" s="150"/>
      <c r="F52" s="150"/>
    </row>
    <row r="53" spans="1:6" ht="15.6" x14ac:dyDescent="0.3">
      <c r="A53" s="149" t="s">
        <v>490</v>
      </c>
      <c r="B53" s="149" t="s">
        <v>506</v>
      </c>
      <c r="C53" s="150"/>
      <c r="D53" s="150"/>
      <c r="E53" s="150"/>
      <c r="F53" s="150"/>
    </row>
    <row r="54" spans="1:6" ht="15.6" x14ac:dyDescent="0.3">
      <c r="A54" s="154" t="s">
        <v>507</v>
      </c>
      <c r="B54" s="149" t="s">
        <v>508</v>
      </c>
      <c r="C54" s="150"/>
      <c r="D54" s="150"/>
      <c r="E54" s="150"/>
      <c r="F54" s="150"/>
    </row>
    <row r="55" spans="1:6" ht="15.6" x14ac:dyDescent="0.3">
      <c r="A55" s="149" t="s">
        <v>509</v>
      </c>
      <c r="B55" s="149" t="s">
        <v>510</v>
      </c>
      <c r="C55" s="150"/>
      <c r="D55" s="150"/>
      <c r="E55" s="150"/>
      <c r="F55" s="150"/>
    </row>
    <row r="56" spans="1:6" ht="15.6" x14ac:dyDescent="0.3">
      <c r="A56" s="149" t="s">
        <v>511</v>
      </c>
      <c r="B56" s="149" t="s">
        <v>512</v>
      </c>
      <c r="C56" s="150"/>
      <c r="D56" s="150"/>
      <c r="E56" s="150"/>
      <c r="F56" s="150"/>
    </row>
    <row r="57" spans="1:6" ht="15.6" x14ac:dyDescent="0.3">
      <c r="A57" s="149" t="s">
        <v>513</v>
      </c>
      <c r="B57" s="149" t="s">
        <v>514</v>
      </c>
      <c r="C57" s="150"/>
      <c r="D57" s="150"/>
      <c r="E57" s="150"/>
      <c r="F57" s="150"/>
    </row>
    <row r="58" spans="1:6" ht="15.6" x14ac:dyDescent="0.3">
      <c r="A58" s="149" t="s">
        <v>515</v>
      </c>
      <c r="B58" s="149" t="s">
        <v>516</v>
      </c>
      <c r="C58" s="150"/>
      <c r="D58" s="150"/>
      <c r="E58" s="150"/>
      <c r="F58" s="150"/>
    </row>
    <row r="59" spans="1:6" ht="15.6" x14ac:dyDescent="0.3">
      <c r="A59" s="149" t="s">
        <v>517</v>
      </c>
      <c r="B59" s="149" t="s">
        <v>518</v>
      </c>
      <c r="C59" s="150"/>
      <c r="D59" s="150"/>
      <c r="E59" s="150"/>
      <c r="F59" s="150"/>
    </row>
    <row r="60" spans="1:6" ht="15.6" x14ac:dyDescent="0.3">
      <c r="A60" s="149" t="s">
        <v>519</v>
      </c>
      <c r="B60" s="149" t="s">
        <v>520</v>
      </c>
      <c r="C60" s="150"/>
      <c r="D60" s="150"/>
      <c r="E60" s="150"/>
      <c r="F60" s="150"/>
    </row>
    <row r="61" spans="1:6" ht="15.6" x14ac:dyDescent="0.3">
      <c r="A61" s="154" t="s">
        <v>521</v>
      </c>
      <c r="B61" s="149" t="s">
        <v>522</v>
      </c>
      <c r="C61" s="150"/>
      <c r="D61" s="150"/>
      <c r="E61" s="150"/>
      <c r="F61" s="150"/>
    </row>
    <row r="62" spans="1:6" ht="15.6" x14ac:dyDescent="0.3">
      <c r="A62" s="149" t="s">
        <v>523</v>
      </c>
      <c r="B62" s="149" t="s">
        <v>524</v>
      </c>
      <c r="C62" s="150"/>
      <c r="D62" s="150"/>
      <c r="E62" s="150"/>
      <c r="F62" s="150"/>
    </row>
    <row r="63" spans="1:6" ht="15.6" x14ac:dyDescent="0.3">
      <c r="A63" s="149" t="s">
        <v>525</v>
      </c>
      <c r="B63" s="149" t="s">
        <v>526</v>
      </c>
      <c r="C63" s="150"/>
      <c r="D63" s="150"/>
      <c r="E63" s="150"/>
      <c r="F63" s="150"/>
    </row>
    <row r="64" spans="1:6" ht="15.6" x14ac:dyDescent="0.3">
      <c r="A64" s="151" t="s">
        <v>527</v>
      </c>
      <c r="B64" s="152"/>
      <c r="C64" s="150"/>
      <c r="D64" s="150"/>
      <c r="E64" s="150"/>
      <c r="F64" s="150"/>
    </row>
    <row r="65" spans="1:6" ht="15.6" x14ac:dyDescent="0.3">
      <c r="A65" s="88"/>
      <c r="B65" s="88"/>
      <c r="C65" s="88"/>
      <c r="D65" s="88"/>
      <c r="E65" s="88"/>
      <c r="F65" s="88"/>
    </row>
    <row r="66" spans="1:6" ht="15.6" x14ac:dyDescent="0.3">
      <c r="A66" s="88"/>
      <c r="B66" s="88"/>
      <c r="C66" s="88"/>
      <c r="D66" s="88"/>
      <c r="E66" s="88"/>
      <c r="F66" s="88"/>
    </row>
    <row r="67" spans="1:6" ht="15.6" x14ac:dyDescent="0.3">
      <c r="A67" s="88"/>
      <c r="B67" s="88"/>
      <c r="C67" s="88"/>
      <c r="D67" s="88"/>
      <c r="E67" s="88"/>
      <c r="F67" s="88"/>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tabColor indexed="60"/>
    <pageSetUpPr fitToPage="1"/>
  </sheetPr>
  <dimension ref="A1:K91"/>
  <sheetViews>
    <sheetView zoomScale="75" zoomScaleNormal="75" workbookViewId="0">
      <pane xSplit="1" ySplit="2" topLeftCell="B9" activePane="bottomRight" state="frozen"/>
      <selection pane="topRight" activeCell="B1" sqref="B1"/>
      <selection pane="bottomLeft" activeCell="A3" sqref="A3"/>
      <selection pane="bottomRight" activeCell="B14" sqref="B14"/>
    </sheetView>
  </sheetViews>
  <sheetFormatPr defaultRowHeight="15.6" x14ac:dyDescent="0.25"/>
  <cols>
    <col min="1" max="1" width="19.5546875" style="36" customWidth="1"/>
    <col min="2" max="2" width="113" style="11" customWidth="1"/>
    <col min="3" max="3" width="14.5546875" style="423" customWidth="1"/>
  </cols>
  <sheetData>
    <row r="1" spans="1:3" ht="18" thickBot="1" x14ac:dyDescent="0.35">
      <c r="A1" s="658" t="s">
        <v>1037</v>
      </c>
      <c r="B1" s="659"/>
      <c r="C1" s="422"/>
    </row>
    <row r="2" spans="1:3" x14ac:dyDescent="0.25">
      <c r="A2" s="162" t="s">
        <v>226</v>
      </c>
      <c r="B2" s="162" t="s">
        <v>296</v>
      </c>
    </row>
    <row r="3" spans="1:3" ht="144.75" customHeight="1" x14ac:dyDescent="0.25">
      <c r="A3" s="317" t="s">
        <v>227</v>
      </c>
      <c r="B3" s="164" t="s">
        <v>318</v>
      </c>
    </row>
    <row r="4" spans="1:3" ht="56.25" customHeight="1" x14ac:dyDescent="0.25">
      <c r="A4" s="317" t="s">
        <v>228</v>
      </c>
      <c r="B4" s="317" t="s">
        <v>77</v>
      </c>
    </row>
    <row r="5" spans="1:3" ht="46.8" x14ac:dyDescent="0.25">
      <c r="A5" s="317" t="s">
        <v>39</v>
      </c>
      <c r="B5" s="445" t="s">
        <v>1038</v>
      </c>
    </row>
    <row r="6" spans="1:3" ht="302.25" customHeight="1" x14ac:dyDescent="0.25">
      <c r="A6" s="317" t="s">
        <v>40</v>
      </c>
      <c r="B6" s="317" t="s">
        <v>752</v>
      </c>
    </row>
    <row r="7" spans="1:3" ht="38.25" customHeight="1" x14ac:dyDescent="0.25">
      <c r="A7" s="317" t="s">
        <v>41</v>
      </c>
      <c r="B7" s="164" t="s">
        <v>897</v>
      </c>
    </row>
    <row r="8" spans="1:3" ht="54" customHeight="1" x14ac:dyDescent="0.25">
      <c r="A8" s="163" t="s">
        <v>225</v>
      </c>
      <c r="B8" s="163" t="s">
        <v>719</v>
      </c>
    </row>
    <row r="9" spans="1:3" ht="21" customHeight="1" x14ac:dyDescent="0.25">
      <c r="A9" s="164" t="s">
        <v>705</v>
      </c>
      <c r="B9" s="164" t="s">
        <v>1039</v>
      </c>
    </row>
    <row r="10" spans="1:3" ht="31.2" x14ac:dyDescent="0.25">
      <c r="A10" s="168" t="s">
        <v>100</v>
      </c>
      <c r="B10" s="165" t="s">
        <v>706</v>
      </c>
    </row>
    <row r="11" spans="1:3" ht="66" customHeight="1" x14ac:dyDescent="0.25">
      <c r="A11" s="163" t="s">
        <v>219</v>
      </c>
      <c r="B11" s="163" t="s">
        <v>698</v>
      </c>
    </row>
    <row r="12" spans="1:3" ht="62.4" x14ac:dyDescent="0.25">
      <c r="A12" s="166" t="s">
        <v>220</v>
      </c>
      <c r="B12" s="166" t="s">
        <v>984</v>
      </c>
      <c r="C12" s="433"/>
    </row>
    <row r="13" spans="1:3" ht="36" customHeight="1" x14ac:dyDescent="0.25">
      <c r="A13" s="167" t="s">
        <v>221</v>
      </c>
      <c r="B13" s="167" t="s">
        <v>962</v>
      </c>
    </row>
    <row r="14" spans="1:3" ht="66.75" customHeight="1" x14ac:dyDescent="0.25">
      <c r="A14" s="164" t="s">
        <v>222</v>
      </c>
      <c r="B14" s="189" t="s">
        <v>765</v>
      </c>
      <c r="C14" s="424"/>
    </row>
    <row r="15" spans="1:3" ht="84" customHeight="1" x14ac:dyDescent="0.25">
      <c r="A15" s="164" t="s">
        <v>223</v>
      </c>
      <c r="B15" s="189" t="s">
        <v>885</v>
      </c>
    </row>
    <row r="16" spans="1:3" ht="21.75" customHeight="1" x14ac:dyDescent="0.25">
      <c r="A16" s="164" t="s">
        <v>35</v>
      </c>
      <c r="B16" s="164" t="s">
        <v>699</v>
      </c>
    </row>
    <row r="17" spans="1:3" ht="52.5" customHeight="1" x14ac:dyDescent="0.25">
      <c r="A17" s="163" t="s">
        <v>27</v>
      </c>
      <c r="B17" s="163" t="s">
        <v>920</v>
      </c>
    </row>
    <row r="18" spans="1:3" ht="64.5" customHeight="1" x14ac:dyDescent="0.25">
      <c r="A18" s="317" t="s">
        <v>217</v>
      </c>
      <c r="B18" s="317" t="s">
        <v>1041</v>
      </c>
    </row>
    <row r="19" spans="1:3" ht="33" customHeight="1" x14ac:dyDescent="0.25">
      <c r="A19" s="245" t="s">
        <v>300</v>
      </c>
      <c r="B19" s="245" t="s">
        <v>253</v>
      </c>
    </row>
    <row r="20" spans="1:3" ht="17.25" customHeight="1" x14ac:dyDescent="0.25">
      <c r="A20" s="317" t="s">
        <v>862</v>
      </c>
      <c r="B20" s="317" t="s">
        <v>864</v>
      </c>
    </row>
    <row r="21" spans="1:3" ht="31.2" x14ac:dyDescent="0.25">
      <c r="A21" s="317" t="s">
        <v>848</v>
      </c>
      <c r="B21" s="317" t="s">
        <v>863</v>
      </c>
    </row>
    <row r="22" spans="1:3" ht="18" customHeight="1" x14ac:dyDescent="0.25">
      <c r="A22" s="317" t="s">
        <v>722</v>
      </c>
      <c r="B22" s="317" t="s">
        <v>865</v>
      </c>
    </row>
    <row r="23" spans="1:3" ht="20.25" customHeight="1" x14ac:dyDescent="0.25">
      <c r="A23" s="317" t="s">
        <v>849</v>
      </c>
      <c r="B23" s="317" t="s">
        <v>723</v>
      </c>
    </row>
    <row r="24" spans="1:3" ht="36" customHeight="1" x14ac:dyDescent="0.25">
      <c r="A24" s="317" t="s">
        <v>927</v>
      </c>
      <c r="B24" s="317" t="s">
        <v>963</v>
      </c>
    </row>
    <row r="25" spans="1:3" ht="21" customHeight="1" x14ac:dyDescent="0.25">
      <c r="A25" s="317" t="s">
        <v>868</v>
      </c>
      <c r="B25" s="317" t="s">
        <v>1040</v>
      </c>
    </row>
    <row r="26" spans="1:3" ht="36" customHeight="1" x14ac:dyDescent="0.25">
      <c r="A26" s="317" t="s">
        <v>869</v>
      </c>
      <c r="B26" s="317" t="s">
        <v>870</v>
      </c>
    </row>
    <row r="27" spans="1:3" ht="55.5" customHeight="1" x14ac:dyDescent="0.25">
      <c r="A27" s="163" t="s">
        <v>19</v>
      </c>
      <c r="B27" s="163" t="s">
        <v>1042</v>
      </c>
    </row>
    <row r="28" spans="1:3" ht="73.5" customHeight="1" x14ac:dyDescent="0.25">
      <c r="A28" s="317" t="s">
        <v>218</v>
      </c>
      <c r="B28" s="317" t="s">
        <v>1043</v>
      </c>
    </row>
    <row r="29" spans="1:3" ht="35.25" customHeight="1" x14ac:dyDescent="0.25">
      <c r="A29" s="163" t="s">
        <v>158</v>
      </c>
      <c r="B29" s="163" t="s">
        <v>538</v>
      </c>
    </row>
    <row r="30" spans="1:3" s="116" customFormat="1" ht="213.6" customHeight="1" x14ac:dyDescent="0.25">
      <c r="A30" s="317" t="s">
        <v>346</v>
      </c>
      <c r="B30" s="164" t="s">
        <v>753</v>
      </c>
      <c r="C30" s="426"/>
    </row>
    <row r="31" spans="1:3" ht="31.2" x14ac:dyDescent="0.25">
      <c r="A31" s="167" t="s">
        <v>254</v>
      </c>
      <c r="B31" s="209" t="s">
        <v>886</v>
      </c>
    </row>
    <row r="32" spans="1:3" ht="78" x14ac:dyDescent="0.25">
      <c r="A32" s="164" t="s">
        <v>255</v>
      </c>
      <c r="B32" s="164" t="s">
        <v>202</v>
      </c>
      <c r="C32" s="425"/>
    </row>
    <row r="33" spans="1:3" ht="31.2" x14ac:dyDescent="0.25">
      <c r="A33" s="167" t="s">
        <v>256</v>
      </c>
      <c r="B33" s="167" t="s">
        <v>151</v>
      </c>
    </row>
    <row r="34" spans="1:3" ht="18" customHeight="1" x14ac:dyDescent="0.25">
      <c r="A34" s="167" t="s">
        <v>257</v>
      </c>
      <c r="B34" s="167" t="s">
        <v>152</v>
      </c>
    </row>
    <row r="35" spans="1:3" ht="18" customHeight="1" x14ac:dyDescent="0.25">
      <c r="A35" s="167" t="s">
        <v>258</v>
      </c>
      <c r="B35" s="167" t="s">
        <v>174</v>
      </c>
    </row>
    <row r="36" spans="1:3" ht="34.5" customHeight="1" x14ac:dyDescent="0.25">
      <c r="A36" s="167" t="s">
        <v>259</v>
      </c>
      <c r="B36" s="167" t="s">
        <v>964</v>
      </c>
    </row>
    <row r="37" spans="1:3" ht="78" x14ac:dyDescent="0.25">
      <c r="A37" s="167" t="s">
        <v>314</v>
      </c>
      <c r="B37" s="167" t="s">
        <v>921</v>
      </c>
    </row>
    <row r="38" spans="1:3" ht="36.75" customHeight="1" x14ac:dyDescent="0.25">
      <c r="A38" s="167" t="s">
        <v>153</v>
      </c>
      <c r="B38" s="167" t="s">
        <v>922</v>
      </c>
    </row>
    <row r="39" spans="1:3" ht="45" customHeight="1" x14ac:dyDescent="0.25">
      <c r="A39" s="167" t="s">
        <v>154</v>
      </c>
      <c r="B39" s="167" t="s">
        <v>923</v>
      </c>
    </row>
    <row r="40" spans="1:3" ht="62.25" customHeight="1" x14ac:dyDescent="0.25">
      <c r="A40" s="167" t="s">
        <v>155</v>
      </c>
      <c r="B40" s="164" t="s">
        <v>928</v>
      </c>
      <c r="C40" s="425"/>
    </row>
    <row r="41" spans="1:3" ht="31.2" x14ac:dyDescent="0.25">
      <c r="A41" s="167" t="s">
        <v>156</v>
      </c>
      <c r="B41" s="167" t="s">
        <v>700</v>
      </c>
    </row>
    <row r="42" spans="1:3" ht="20.25" customHeight="1" x14ac:dyDescent="0.25">
      <c r="A42" s="164" t="s">
        <v>157</v>
      </c>
      <c r="B42" s="164" t="s">
        <v>73</v>
      </c>
    </row>
    <row r="43" spans="1:3" ht="30" customHeight="1" x14ac:dyDescent="0.25">
      <c r="A43" s="335" t="s">
        <v>882</v>
      </c>
      <c r="B43" s="335" t="s">
        <v>871</v>
      </c>
    </row>
    <row r="44" spans="1:3" ht="33.75" customHeight="1" x14ac:dyDescent="0.25">
      <c r="A44" s="163" t="s">
        <v>20</v>
      </c>
      <c r="B44" s="163" t="s">
        <v>1148</v>
      </c>
    </row>
    <row r="45" spans="1:3" ht="33.75" customHeight="1" x14ac:dyDescent="0.25">
      <c r="A45" s="163" t="s">
        <v>260</v>
      </c>
      <c r="B45" s="163" t="s">
        <v>268</v>
      </c>
    </row>
    <row r="46" spans="1:3" ht="31.2" x14ac:dyDescent="0.25">
      <c r="A46" s="189" t="s">
        <v>823</v>
      </c>
      <c r="B46" s="189" t="s">
        <v>898</v>
      </c>
    </row>
    <row r="47" spans="1:3" ht="33" customHeight="1" x14ac:dyDescent="0.25">
      <c r="A47" s="164" t="s">
        <v>175</v>
      </c>
      <c r="B47" s="164" t="s">
        <v>701</v>
      </c>
    </row>
    <row r="48" spans="1:3" ht="62.4" x14ac:dyDescent="0.25">
      <c r="A48" s="163" t="s">
        <v>21</v>
      </c>
      <c r="B48" s="163" t="s">
        <v>754</v>
      </c>
    </row>
    <row r="49" spans="1:3" x14ac:dyDescent="0.25">
      <c r="A49" s="167" t="s">
        <v>404</v>
      </c>
      <c r="B49" s="209" t="s">
        <v>764</v>
      </c>
    </row>
    <row r="50" spans="1:3" ht="31.2" x14ac:dyDescent="0.25">
      <c r="A50" s="164" t="s">
        <v>75</v>
      </c>
      <c r="B50" s="164" t="s">
        <v>176</v>
      </c>
    </row>
    <row r="51" spans="1:3" ht="18.600000000000001" customHeight="1" x14ac:dyDescent="0.25">
      <c r="A51" s="167" t="s">
        <v>711</v>
      </c>
      <c r="B51" s="167" t="s">
        <v>887</v>
      </c>
    </row>
    <row r="52" spans="1:3" ht="50.25" customHeight="1" x14ac:dyDescent="0.25">
      <c r="A52" s="163" t="s">
        <v>299</v>
      </c>
      <c r="B52" s="163" t="s">
        <v>755</v>
      </c>
    </row>
    <row r="53" spans="1:3" s="116" customFormat="1" ht="31.2" x14ac:dyDescent="0.25">
      <c r="A53" s="163" t="s">
        <v>199</v>
      </c>
      <c r="B53" s="163" t="s">
        <v>756</v>
      </c>
      <c r="C53" s="426"/>
    </row>
    <row r="54" spans="1:3" s="116" customFormat="1" x14ac:dyDescent="0.25">
      <c r="A54" s="245" t="s">
        <v>370</v>
      </c>
      <c r="B54" s="245" t="s">
        <v>1044</v>
      </c>
      <c r="C54" s="426"/>
    </row>
    <row r="55" spans="1:3" s="116" customFormat="1" ht="31.2" x14ac:dyDescent="0.25">
      <c r="A55" s="189" t="s">
        <v>269</v>
      </c>
      <c r="B55" s="189" t="s">
        <v>177</v>
      </c>
      <c r="C55" s="426"/>
    </row>
    <row r="56" spans="1:3" s="116" customFormat="1" ht="31.2" x14ac:dyDescent="0.25">
      <c r="A56" s="209" t="s">
        <v>400</v>
      </c>
      <c r="B56" s="209" t="s">
        <v>965</v>
      </c>
      <c r="C56" s="426"/>
    </row>
    <row r="57" spans="1:3" s="116" customFormat="1" ht="34.200000000000003" x14ac:dyDescent="0.25">
      <c r="A57" s="209" t="s">
        <v>763</v>
      </c>
      <c r="B57" s="210" t="s">
        <v>967</v>
      </c>
      <c r="C57" s="426"/>
    </row>
    <row r="58" spans="1:3" s="116" customFormat="1" ht="22.5" customHeight="1" x14ac:dyDescent="0.25">
      <c r="A58" s="209" t="s">
        <v>771</v>
      </c>
      <c r="B58" s="210" t="s">
        <v>966</v>
      </c>
      <c r="C58" s="426"/>
    </row>
    <row r="59" spans="1:3" ht="46.8" x14ac:dyDescent="0.25">
      <c r="A59" s="163" t="s">
        <v>22</v>
      </c>
      <c r="B59" s="163" t="s">
        <v>189</v>
      </c>
    </row>
    <row r="60" spans="1:3" ht="31.2" x14ac:dyDescent="0.25">
      <c r="A60" s="164" t="s">
        <v>968</v>
      </c>
      <c r="B60" s="164" t="s">
        <v>137</v>
      </c>
    </row>
    <row r="61" spans="1:3" ht="46.8" x14ac:dyDescent="0.25">
      <c r="A61" s="209" t="s">
        <v>733</v>
      </c>
      <c r="B61" s="209" t="s">
        <v>1045</v>
      </c>
    </row>
    <row r="62" spans="1:3" ht="46.8" x14ac:dyDescent="0.25">
      <c r="A62" s="209" t="s">
        <v>734</v>
      </c>
      <c r="B62" s="209" t="s">
        <v>971</v>
      </c>
      <c r="C62" s="432"/>
    </row>
    <row r="63" spans="1:3" ht="46.8" x14ac:dyDescent="0.25">
      <c r="A63" s="189" t="s">
        <v>136</v>
      </c>
      <c r="B63" s="189" t="s">
        <v>1046</v>
      </c>
    </row>
    <row r="64" spans="1:3" ht="63.75" customHeight="1" x14ac:dyDescent="0.25">
      <c r="A64" s="209" t="s">
        <v>735</v>
      </c>
      <c r="B64" s="189" t="s">
        <v>983</v>
      </c>
    </row>
    <row r="65" spans="1:11" s="120" customFormat="1" ht="31.2" x14ac:dyDescent="0.25">
      <c r="A65" s="163" t="s">
        <v>23</v>
      </c>
      <c r="B65" s="163" t="s">
        <v>1047</v>
      </c>
      <c r="C65" s="427"/>
    </row>
    <row r="66" spans="1:11" s="116" customFormat="1" ht="31.2" x14ac:dyDescent="0.25">
      <c r="A66" s="164" t="s">
        <v>200</v>
      </c>
      <c r="B66" s="164" t="s">
        <v>201</v>
      </c>
      <c r="C66" s="426"/>
    </row>
    <row r="67" spans="1:11" ht="31.2" x14ac:dyDescent="0.25">
      <c r="A67" s="164" t="s">
        <v>929</v>
      </c>
      <c r="B67" s="164" t="s">
        <v>1048</v>
      </c>
      <c r="C67" s="428"/>
    </row>
    <row r="68" spans="1:11" ht="34.5" customHeight="1" x14ac:dyDescent="0.25">
      <c r="A68" s="163" t="s">
        <v>347</v>
      </c>
      <c r="B68" s="163" t="s">
        <v>1049</v>
      </c>
      <c r="C68" s="425"/>
      <c r="K68" s="378"/>
    </row>
    <row r="69" spans="1:11" ht="34.5" customHeight="1" x14ac:dyDescent="0.25">
      <c r="A69" s="189" t="s">
        <v>332</v>
      </c>
      <c r="B69" s="189" t="s">
        <v>899</v>
      </c>
      <c r="C69" s="428"/>
    </row>
    <row r="70" spans="1:11" ht="21" customHeight="1" x14ac:dyDescent="0.25">
      <c r="A70" s="164" t="s">
        <v>348</v>
      </c>
      <c r="B70" s="164" t="s">
        <v>872</v>
      </c>
      <c r="C70" s="428"/>
    </row>
    <row r="71" spans="1:11" ht="53.25" customHeight="1" x14ac:dyDescent="0.25">
      <c r="A71" s="167" t="s">
        <v>36</v>
      </c>
      <c r="B71" s="167" t="s">
        <v>214</v>
      </c>
    </row>
    <row r="72" spans="1:11" ht="36" customHeight="1" x14ac:dyDescent="0.25">
      <c r="A72" s="164" t="s">
        <v>72</v>
      </c>
      <c r="B72" s="164" t="s">
        <v>1050</v>
      </c>
    </row>
    <row r="73" spans="1:11" ht="33.75" customHeight="1" x14ac:dyDescent="0.25">
      <c r="A73" s="202" t="s">
        <v>703</v>
      </c>
      <c r="B73" s="209" t="s">
        <v>900</v>
      </c>
    </row>
    <row r="74" spans="1:11" ht="84.75" customHeight="1" x14ac:dyDescent="0.25">
      <c r="A74" s="163" t="s">
        <v>159</v>
      </c>
      <c r="B74" s="163" t="s">
        <v>1051</v>
      </c>
    </row>
    <row r="75" spans="1:11" ht="18" customHeight="1" x14ac:dyDescent="0.25">
      <c r="A75" s="164" t="s">
        <v>79</v>
      </c>
      <c r="B75" s="164" t="s">
        <v>901</v>
      </c>
    </row>
    <row r="76" spans="1:11" ht="19.5" customHeight="1" x14ac:dyDescent="0.25">
      <c r="A76" s="167" t="s">
        <v>315</v>
      </c>
      <c r="B76" s="167" t="s">
        <v>42</v>
      </c>
    </row>
    <row r="77" spans="1:11" ht="21" customHeight="1" x14ac:dyDescent="0.25">
      <c r="A77" s="167" t="s">
        <v>78</v>
      </c>
      <c r="B77" s="167" t="s">
        <v>316</v>
      </c>
    </row>
    <row r="78" spans="1:11" ht="25.5" customHeight="1" x14ac:dyDescent="0.25">
      <c r="A78" s="167" t="s">
        <v>317</v>
      </c>
      <c r="B78" s="167" t="s">
        <v>333</v>
      </c>
    </row>
    <row r="79" spans="1:11" ht="35.25" customHeight="1" x14ac:dyDescent="0.25">
      <c r="A79" s="167" t="s">
        <v>51</v>
      </c>
      <c r="B79" s="167" t="s">
        <v>52</v>
      </c>
    </row>
    <row r="80" spans="1:11" ht="35.25" customHeight="1" x14ac:dyDescent="0.25">
      <c r="A80" s="167" t="s">
        <v>53</v>
      </c>
      <c r="B80" s="167" t="s">
        <v>54</v>
      </c>
    </row>
    <row r="81" spans="1:6" ht="46.8" x14ac:dyDescent="0.25">
      <c r="A81" s="164" t="s">
        <v>55</v>
      </c>
      <c r="B81" s="164" t="s">
        <v>972</v>
      </c>
      <c r="C81" s="430"/>
      <c r="F81" s="378"/>
    </row>
    <row r="82" spans="1:6" ht="31.2" x14ac:dyDescent="0.25">
      <c r="A82" s="164" t="s">
        <v>48</v>
      </c>
      <c r="B82" s="164" t="s">
        <v>1052</v>
      </c>
    </row>
    <row r="83" spans="1:6" ht="61.5" customHeight="1" x14ac:dyDescent="0.25">
      <c r="A83" s="163" t="s">
        <v>161</v>
      </c>
      <c r="B83" s="163" t="s">
        <v>1053</v>
      </c>
    </row>
    <row r="84" spans="1:6" s="107" customFormat="1" ht="49.5" customHeight="1" x14ac:dyDescent="0.25">
      <c r="A84" s="167" t="s">
        <v>873</v>
      </c>
      <c r="B84" s="167" t="s">
        <v>1054</v>
      </c>
      <c r="C84" s="429"/>
    </row>
    <row r="85" spans="1:6" ht="130.5" customHeight="1" x14ac:dyDescent="0.25">
      <c r="A85" s="163" t="s">
        <v>349</v>
      </c>
      <c r="B85" s="163" t="s">
        <v>1055</v>
      </c>
    </row>
    <row r="86" spans="1:6" ht="49.5" customHeight="1" x14ac:dyDescent="0.25">
      <c r="A86" s="163" t="s">
        <v>261</v>
      </c>
      <c r="B86" s="163" t="s">
        <v>1056</v>
      </c>
    </row>
    <row r="87" spans="1:6" ht="37.5" customHeight="1" x14ac:dyDescent="0.25">
      <c r="A87" s="335" t="s">
        <v>824</v>
      </c>
      <c r="B87" s="335" t="s">
        <v>902</v>
      </c>
    </row>
    <row r="88" spans="1:6" ht="31.2" x14ac:dyDescent="0.25">
      <c r="A88" s="434" t="s">
        <v>37</v>
      </c>
      <c r="B88" s="434" t="s">
        <v>821</v>
      </c>
    </row>
    <row r="89" spans="1:6" ht="66.75" customHeight="1" x14ac:dyDescent="0.25">
      <c r="A89" s="163" t="s">
        <v>286</v>
      </c>
      <c r="B89" s="245" t="s">
        <v>772</v>
      </c>
    </row>
    <row r="90" spans="1:6" ht="31.2" x14ac:dyDescent="0.25">
      <c r="A90" s="163" t="s">
        <v>534</v>
      </c>
      <c r="B90" s="163" t="s">
        <v>726</v>
      </c>
    </row>
    <row r="91" spans="1:6" ht="31.2" x14ac:dyDescent="0.25">
      <c r="A91" s="163" t="s">
        <v>535</v>
      </c>
      <c r="B91" s="163" t="s">
        <v>903</v>
      </c>
      <c r="C91" s="425"/>
    </row>
  </sheetData>
  <mergeCells count="1">
    <mergeCell ref="A1:B1"/>
  </mergeCells>
  <phoneticPr fontId="7" type="noConversion"/>
  <pageMargins left="0.55118110236220474" right="0.23622047244094491" top="0.51181102362204722" bottom="0.51181102362204722" header="0.31496062992125984" footer="0.23622047244094491"/>
  <pageSetup paperSize="9" scale="73" fitToHeight="5" orientation="portrait" r:id="rId1"/>
  <headerFooter alignWithMargins="0">
    <oddFooter>&amp;C&amp;P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tabColor indexed="51"/>
  </sheetPr>
  <dimension ref="A1:H57"/>
  <sheetViews>
    <sheetView zoomScale="75" zoomScaleNormal="75" workbookViewId="0">
      <pane xSplit="1" ySplit="2" topLeftCell="B18" activePane="bottomRight" state="frozen"/>
      <selection pane="topRight" activeCell="B1" sqref="B1"/>
      <selection pane="bottomLeft" activeCell="A3" sqref="A3"/>
      <selection pane="bottomRight" activeCell="B19" sqref="B19"/>
    </sheetView>
  </sheetViews>
  <sheetFormatPr defaultColWidth="9.109375" defaultRowHeight="15.6" x14ac:dyDescent="0.25"/>
  <cols>
    <col min="1" max="1" width="11.88671875" style="107" customWidth="1"/>
    <col min="2" max="2" width="44.6640625" style="110" customWidth="1"/>
    <col min="3" max="3" width="163.109375" style="108" customWidth="1"/>
    <col min="4" max="4" width="22" style="107" customWidth="1"/>
    <col min="5" max="5" width="13.5546875" style="107" customWidth="1"/>
    <col min="6" max="16384" width="9.109375" style="107"/>
  </cols>
  <sheetData>
    <row r="1" spans="1:8" ht="42" customHeight="1" thickBot="1" x14ac:dyDescent="0.3">
      <c r="A1" s="658" t="s">
        <v>1090</v>
      </c>
      <c r="B1" s="660"/>
      <c r="C1" s="659"/>
    </row>
    <row r="2" spans="1:8" s="122" customFormat="1" ht="31.2" x14ac:dyDescent="0.25">
      <c r="A2" s="121" t="s">
        <v>226</v>
      </c>
      <c r="B2" s="360" t="s">
        <v>49</v>
      </c>
      <c r="C2" s="162" t="s">
        <v>50</v>
      </c>
    </row>
    <row r="3" spans="1:8" ht="38.25" customHeight="1" x14ac:dyDescent="0.25">
      <c r="A3" s="141" t="s">
        <v>225</v>
      </c>
      <c r="B3" s="361" t="s">
        <v>1091</v>
      </c>
      <c r="C3" s="164" t="s">
        <v>1092</v>
      </c>
    </row>
    <row r="4" spans="1:8" s="117" customFormat="1" ht="106.5" customHeight="1" x14ac:dyDescent="0.25">
      <c r="A4" s="141" t="s">
        <v>219</v>
      </c>
      <c r="B4" s="361" t="s">
        <v>730</v>
      </c>
      <c r="C4" s="164" t="s">
        <v>985</v>
      </c>
      <c r="D4" s="494"/>
      <c r="E4" s="431"/>
    </row>
    <row r="5" spans="1:8" s="117" customFormat="1" ht="46.5" customHeight="1" x14ac:dyDescent="0.25">
      <c r="A5" s="141" t="s">
        <v>70</v>
      </c>
      <c r="B5" s="361" t="s">
        <v>736</v>
      </c>
      <c r="C5" s="364" t="s">
        <v>961</v>
      </c>
    </row>
    <row r="6" spans="1:8" ht="71.25" customHeight="1" x14ac:dyDescent="0.25">
      <c r="A6" s="141" t="s">
        <v>27</v>
      </c>
      <c r="B6" s="362" t="s">
        <v>1094</v>
      </c>
      <c r="C6" s="164" t="s">
        <v>1093</v>
      </c>
      <c r="D6" s="401" t="s">
        <v>1006</v>
      </c>
    </row>
    <row r="7" spans="1:8" ht="62.4" x14ac:dyDescent="0.25">
      <c r="A7" s="141" t="s">
        <v>300</v>
      </c>
      <c r="B7" s="362" t="s">
        <v>955</v>
      </c>
      <c r="C7" s="189" t="s">
        <v>931</v>
      </c>
    </row>
    <row r="8" spans="1:8" ht="106.5" customHeight="1" x14ac:dyDescent="0.3">
      <c r="A8" s="141" t="s">
        <v>19</v>
      </c>
      <c r="B8" s="362" t="s">
        <v>1095</v>
      </c>
      <c r="C8" s="164" t="s">
        <v>1190</v>
      </c>
      <c r="D8" s="444" t="s">
        <v>1009</v>
      </c>
    </row>
    <row r="9" spans="1:8" ht="33.75" customHeight="1" x14ac:dyDescent="0.25">
      <c r="A9" s="141" t="s">
        <v>218</v>
      </c>
      <c r="B9" s="361" t="s">
        <v>243</v>
      </c>
      <c r="C9" s="164" t="s">
        <v>244</v>
      </c>
      <c r="D9" s="401"/>
    </row>
    <row r="10" spans="1:8" ht="42" customHeight="1" x14ac:dyDescent="0.25">
      <c r="A10" s="141" t="s">
        <v>1180</v>
      </c>
      <c r="B10" s="361" t="s">
        <v>957</v>
      </c>
      <c r="C10" s="164" t="s">
        <v>958</v>
      </c>
      <c r="D10" s="495"/>
      <c r="E10" s="421"/>
      <c r="F10" s="421"/>
      <c r="G10" s="421"/>
      <c r="H10" s="421"/>
    </row>
    <row r="11" spans="1:8" ht="75" customHeight="1" x14ac:dyDescent="0.25">
      <c r="A11" s="141" t="s">
        <v>158</v>
      </c>
      <c r="B11" s="361" t="s">
        <v>1096</v>
      </c>
      <c r="C11" s="164" t="s">
        <v>1097</v>
      </c>
      <c r="D11" s="208"/>
    </row>
    <row r="12" spans="1:8" ht="31.2" x14ac:dyDescent="0.25">
      <c r="A12" s="141" t="s">
        <v>20</v>
      </c>
      <c r="B12" s="361" t="s">
        <v>1146</v>
      </c>
      <c r="C12" s="164" t="s">
        <v>1145</v>
      </c>
      <c r="D12" s="208"/>
    </row>
    <row r="13" spans="1:8" ht="46.8" x14ac:dyDescent="0.25">
      <c r="A13" s="141" t="s">
        <v>175</v>
      </c>
      <c r="B13" s="361" t="s">
        <v>1098</v>
      </c>
      <c r="C13" s="164" t="s">
        <v>1099</v>
      </c>
    </row>
    <row r="14" spans="1:8" ht="75.75" customHeight="1" x14ac:dyDescent="0.25">
      <c r="A14" s="141" t="s">
        <v>260</v>
      </c>
      <c r="B14" s="361" t="s">
        <v>1100</v>
      </c>
      <c r="C14" s="164" t="s">
        <v>1101</v>
      </c>
    </row>
    <row r="15" spans="1:8" ht="41.25" customHeight="1" x14ac:dyDescent="0.25">
      <c r="A15" s="141" t="s">
        <v>21</v>
      </c>
      <c r="B15" s="361" t="s">
        <v>1102</v>
      </c>
      <c r="C15" s="164" t="s">
        <v>1103</v>
      </c>
    </row>
    <row r="16" spans="1:8" ht="72.75" customHeight="1" x14ac:dyDescent="0.25">
      <c r="A16" s="141" t="s">
        <v>246</v>
      </c>
      <c r="B16" s="361" t="s">
        <v>1104</v>
      </c>
      <c r="C16" s="164" t="s">
        <v>932</v>
      </c>
    </row>
    <row r="17" spans="1:8" ht="54" customHeight="1" x14ac:dyDescent="0.25">
      <c r="A17" s="141" t="s">
        <v>299</v>
      </c>
      <c r="B17" s="361" t="s">
        <v>1105</v>
      </c>
      <c r="C17" s="189" t="s">
        <v>1106</v>
      </c>
    </row>
    <row r="18" spans="1:8" ht="40.5" customHeight="1" x14ac:dyDescent="0.25">
      <c r="A18" s="141" t="s">
        <v>199</v>
      </c>
      <c r="B18" s="361" t="s">
        <v>145</v>
      </c>
      <c r="C18" s="164" t="s">
        <v>790</v>
      </c>
    </row>
    <row r="19" spans="1:8" ht="42.75" customHeight="1" x14ac:dyDescent="0.25">
      <c r="A19" s="141" t="s">
        <v>370</v>
      </c>
      <c r="B19" s="361" t="s">
        <v>1107</v>
      </c>
      <c r="C19" s="164" t="s">
        <v>987</v>
      </c>
    </row>
    <row r="20" spans="1:8" ht="41.25" customHeight="1" x14ac:dyDescent="0.25">
      <c r="A20" s="141" t="s">
        <v>22</v>
      </c>
      <c r="B20" s="361" t="s">
        <v>896</v>
      </c>
      <c r="C20" s="164" t="s">
        <v>1108</v>
      </c>
    </row>
    <row r="21" spans="1:8" ht="57" customHeight="1" x14ac:dyDescent="0.25">
      <c r="A21" s="141" t="s">
        <v>742</v>
      </c>
      <c r="B21" s="361" t="s">
        <v>969</v>
      </c>
      <c r="C21" s="189" t="s">
        <v>960</v>
      </c>
    </row>
    <row r="22" spans="1:8" ht="38.25" customHeight="1" x14ac:dyDescent="0.25">
      <c r="A22" s="141" t="s">
        <v>743</v>
      </c>
      <c r="B22" s="361" t="s">
        <v>959</v>
      </c>
      <c r="C22" s="189" t="s">
        <v>737</v>
      </c>
    </row>
    <row r="23" spans="1:8" ht="23.25" customHeight="1" x14ac:dyDescent="0.25">
      <c r="A23" s="141" t="s">
        <v>744</v>
      </c>
      <c r="B23" s="361" t="s">
        <v>738</v>
      </c>
      <c r="C23" s="189" t="s">
        <v>739</v>
      </c>
    </row>
    <row r="24" spans="1:8" ht="31.2" x14ac:dyDescent="0.25">
      <c r="A24" s="141" t="s">
        <v>745</v>
      </c>
      <c r="B24" s="361" t="s">
        <v>740</v>
      </c>
      <c r="C24" s="189" t="s">
        <v>741</v>
      </c>
      <c r="D24" s="186"/>
    </row>
    <row r="25" spans="1:8" ht="72.75" customHeight="1" x14ac:dyDescent="0.25">
      <c r="A25" s="141" t="s">
        <v>23</v>
      </c>
      <c r="B25" s="362" t="s">
        <v>1109</v>
      </c>
      <c r="C25" s="189" t="s">
        <v>1110</v>
      </c>
      <c r="D25" s="186"/>
    </row>
    <row r="26" spans="1:8" ht="78" x14ac:dyDescent="0.25">
      <c r="A26" s="141" t="s">
        <v>347</v>
      </c>
      <c r="B26" s="362" t="s">
        <v>1111</v>
      </c>
      <c r="C26" s="189" t="s">
        <v>970</v>
      </c>
    </row>
    <row r="27" spans="1:8" ht="51.75" customHeight="1" x14ac:dyDescent="0.25">
      <c r="A27" s="141" t="s">
        <v>332</v>
      </c>
      <c r="B27" s="362" t="s">
        <v>991</v>
      </c>
      <c r="C27" s="189" t="s">
        <v>992</v>
      </c>
    </row>
    <row r="28" spans="1:8" ht="25.5" customHeight="1" x14ac:dyDescent="0.25">
      <c r="A28" s="141" t="s">
        <v>44</v>
      </c>
      <c r="B28" s="362" t="s">
        <v>883</v>
      </c>
      <c r="C28" s="189" t="s">
        <v>884</v>
      </c>
      <c r="H28" s="107" t="s">
        <v>160</v>
      </c>
    </row>
    <row r="29" spans="1:8" ht="140.4" x14ac:dyDescent="0.25">
      <c r="A29" s="141" t="s">
        <v>46</v>
      </c>
      <c r="B29" s="362" t="s">
        <v>1112</v>
      </c>
      <c r="C29" s="164" t="s">
        <v>1113</v>
      </c>
    </row>
    <row r="30" spans="1:8" ht="28.5" customHeight="1" x14ac:dyDescent="0.25">
      <c r="A30" s="141" t="s">
        <v>45</v>
      </c>
      <c r="B30" s="362" t="s">
        <v>773</v>
      </c>
      <c r="C30" s="189" t="s">
        <v>1114</v>
      </c>
      <c r="D30" s="186"/>
    </row>
    <row r="31" spans="1:8" ht="39.75" customHeight="1" x14ac:dyDescent="0.25">
      <c r="A31" s="141" t="s">
        <v>47</v>
      </c>
      <c r="B31" s="362" t="s">
        <v>1115</v>
      </c>
      <c r="C31" s="189" t="s">
        <v>1116</v>
      </c>
    </row>
    <row r="32" spans="1:8" s="421" customFormat="1" ht="39.75" customHeight="1" x14ac:dyDescent="0.25">
      <c r="A32" s="141" t="s">
        <v>990</v>
      </c>
      <c r="B32" s="362" t="s">
        <v>993</v>
      </c>
      <c r="C32" s="189" t="s">
        <v>994</v>
      </c>
    </row>
    <row r="33" spans="1:4" ht="57" customHeight="1" x14ac:dyDescent="0.25">
      <c r="A33" s="141" t="s">
        <v>159</v>
      </c>
      <c r="B33" s="361" t="s">
        <v>895</v>
      </c>
      <c r="C33" s="364" t="s">
        <v>1117</v>
      </c>
    </row>
    <row r="34" spans="1:4" ht="51" customHeight="1" x14ac:dyDescent="0.25">
      <c r="A34" s="141" t="s">
        <v>161</v>
      </c>
      <c r="B34" s="361"/>
      <c r="C34" s="164" t="s">
        <v>1118</v>
      </c>
      <c r="D34" s="186"/>
    </row>
    <row r="35" spans="1:4" ht="70.5" customHeight="1" x14ac:dyDescent="0.25">
      <c r="A35" s="141" t="s">
        <v>276</v>
      </c>
      <c r="B35" s="363"/>
      <c r="C35" s="364" t="s">
        <v>1119</v>
      </c>
    </row>
    <row r="36" spans="1:4" ht="40.5" customHeight="1" x14ac:dyDescent="0.25">
      <c r="A36" s="141" t="s">
        <v>261</v>
      </c>
      <c r="B36" s="362" t="s">
        <v>1004</v>
      </c>
      <c r="C36" s="364" t="s">
        <v>986</v>
      </c>
    </row>
    <row r="37" spans="1:4" ht="50.25" customHeight="1" x14ac:dyDescent="0.25">
      <c r="A37" s="141" t="s">
        <v>37</v>
      </c>
      <c r="B37" s="362" t="s">
        <v>1120</v>
      </c>
      <c r="C37" s="364" t="s">
        <v>1003</v>
      </c>
    </row>
    <row r="38" spans="1:4" ht="108" customHeight="1" x14ac:dyDescent="0.25">
      <c r="A38" s="141" t="s">
        <v>286</v>
      </c>
      <c r="B38" s="361" t="s">
        <v>1121</v>
      </c>
      <c r="C38" s="164" t="s">
        <v>1122</v>
      </c>
      <c r="D38" s="186"/>
    </row>
    <row r="39" spans="1:4" ht="38.25" customHeight="1" x14ac:dyDescent="0.25">
      <c r="A39" s="141" t="s">
        <v>286</v>
      </c>
      <c r="B39" s="361" t="s">
        <v>888</v>
      </c>
      <c r="C39" s="364" t="s">
        <v>1123</v>
      </c>
    </row>
    <row r="40" spans="1:4" ht="47.25" customHeight="1" x14ac:dyDescent="0.25">
      <c r="A40" s="141" t="s">
        <v>286</v>
      </c>
      <c r="B40" s="361" t="s">
        <v>731</v>
      </c>
      <c r="C40" s="364" t="s">
        <v>1124</v>
      </c>
    </row>
    <row r="41" spans="1:4" ht="31.2" x14ac:dyDescent="0.25">
      <c r="A41" s="141" t="s">
        <v>534</v>
      </c>
      <c r="B41" s="493" t="s">
        <v>1189</v>
      </c>
      <c r="C41" s="496" t="s">
        <v>1187</v>
      </c>
    </row>
    <row r="42" spans="1:4" ht="31.8" thickBot="1" x14ac:dyDescent="0.3">
      <c r="A42" s="492" t="s">
        <v>535</v>
      </c>
      <c r="B42" s="497" t="s">
        <v>1188</v>
      </c>
      <c r="C42" s="498" t="s">
        <v>1187</v>
      </c>
    </row>
    <row r="43" spans="1:4" x14ac:dyDescent="0.25">
      <c r="B43" s="109"/>
    </row>
    <row r="44" spans="1:4" x14ac:dyDescent="0.25">
      <c r="B44" s="109"/>
    </row>
    <row r="45" spans="1:4" x14ac:dyDescent="0.25">
      <c r="B45" s="109"/>
    </row>
    <row r="46" spans="1:4" x14ac:dyDescent="0.25">
      <c r="B46" s="377"/>
    </row>
    <row r="47" spans="1:4" x14ac:dyDescent="0.25">
      <c r="B47" s="109"/>
    </row>
    <row r="48" spans="1:4" x14ac:dyDescent="0.25">
      <c r="B48" s="109"/>
    </row>
    <row r="49" spans="2:2" x14ac:dyDescent="0.25">
      <c r="B49" s="109"/>
    </row>
    <row r="50" spans="2:2" x14ac:dyDescent="0.25">
      <c r="B50" s="109"/>
    </row>
    <row r="51" spans="2:2" x14ac:dyDescent="0.25">
      <c r="B51" s="109"/>
    </row>
    <row r="52" spans="2:2" x14ac:dyDescent="0.25">
      <c r="B52" s="109"/>
    </row>
    <row r="53" spans="2:2" x14ac:dyDescent="0.25">
      <c r="B53" s="109"/>
    </row>
    <row r="54" spans="2:2" x14ac:dyDescent="0.25">
      <c r="B54" s="109"/>
    </row>
    <row r="55" spans="2:2" x14ac:dyDescent="0.25">
      <c r="B55" s="109"/>
    </row>
    <row r="56" spans="2:2" x14ac:dyDescent="0.25">
      <c r="B56" s="109"/>
    </row>
    <row r="57" spans="2:2" x14ac:dyDescent="0.25">
      <c r="B57" s="109"/>
    </row>
  </sheetData>
  <mergeCells count="1">
    <mergeCell ref="A1:C1"/>
  </mergeCells>
  <phoneticPr fontId="7" type="noConversion"/>
  <printOptions gridLines="1"/>
  <pageMargins left="0.47244094488188981" right="0.19685039370078741" top="0.51181102362204722" bottom="0.43307086614173229" header="0.39370078740157483" footer="0.27559055118110237"/>
  <pageSetup paperSize="9" scale="59" fitToWidth="5" fitToHeight="5" orientation="landscape" r:id="rId1"/>
  <headerFooter alignWithMargins="0">
    <oddFooter>&amp;C&amp;P zo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9"/>
  <sheetViews>
    <sheetView zoomScale="75" zoomScaleNormal="75" workbookViewId="0">
      <selection sqref="A1:C1"/>
    </sheetView>
  </sheetViews>
  <sheetFormatPr defaultRowHeight="13.2" x14ac:dyDescent="0.25"/>
  <cols>
    <col min="2" max="2" width="56.88671875" customWidth="1"/>
    <col min="3" max="3" width="22" customWidth="1"/>
  </cols>
  <sheetData>
    <row r="1" spans="1:4" ht="30.75" customHeight="1" thickBot="1" x14ac:dyDescent="0.3">
      <c r="A1" s="661" t="s">
        <v>844</v>
      </c>
      <c r="B1" s="662"/>
      <c r="C1" s="663"/>
    </row>
    <row r="2" spans="1:4" ht="29.25" customHeight="1" thickBot="1" x14ac:dyDescent="0.3">
      <c r="A2" s="296" t="s">
        <v>825</v>
      </c>
      <c r="B2" s="297" t="s">
        <v>826</v>
      </c>
      <c r="C2" s="298" t="s">
        <v>827</v>
      </c>
    </row>
    <row r="3" spans="1:4" ht="24" customHeight="1" x14ac:dyDescent="0.25">
      <c r="A3" s="295">
        <v>1</v>
      </c>
      <c r="B3" s="316" t="s">
        <v>835</v>
      </c>
      <c r="C3" s="299">
        <v>38623</v>
      </c>
    </row>
    <row r="4" spans="1:4" ht="24" customHeight="1" x14ac:dyDescent="0.25">
      <c r="A4" s="293">
        <v>4</v>
      </c>
      <c r="B4" s="315" t="s">
        <v>834</v>
      </c>
      <c r="C4" s="300">
        <v>39326</v>
      </c>
    </row>
    <row r="5" spans="1:4" ht="24" customHeight="1" x14ac:dyDescent="0.25">
      <c r="A5" s="293">
        <v>5</v>
      </c>
      <c r="B5" s="315" t="s">
        <v>829</v>
      </c>
      <c r="C5" s="300">
        <v>39326</v>
      </c>
    </row>
    <row r="6" spans="1:4" ht="24" customHeight="1" x14ac:dyDescent="0.25">
      <c r="A6" s="293">
        <v>6</v>
      </c>
      <c r="B6" s="315" t="s">
        <v>832</v>
      </c>
      <c r="C6" s="300">
        <v>39326</v>
      </c>
    </row>
    <row r="7" spans="1:4" ht="32.25" customHeight="1" x14ac:dyDescent="0.25">
      <c r="A7" s="293">
        <v>7</v>
      </c>
      <c r="B7" s="315" t="s">
        <v>831</v>
      </c>
      <c r="C7" s="300">
        <v>39326</v>
      </c>
    </row>
    <row r="8" spans="1:4" ht="24" customHeight="1" x14ac:dyDescent="0.25">
      <c r="A8" s="293">
        <v>8</v>
      </c>
      <c r="B8" s="315" t="s">
        <v>830</v>
      </c>
      <c r="C8" s="300">
        <v>39326</v>
      </c>
    </row>
    <row r="9" spans="1:4" ht="24" customHeight="1" x14ac:dyDescent="0.25">
      <c r="A9" s="293">
        <v>9</v>
      </c>
      <c r="B9" s="292" t="s">
        <v>837</v>
      </c>
      <c r="C9" s="300">
        <v>39326</v>
      </c>
    </row>
    <row r="10" spans="1:4" ht="24" customHeight="1" x14ac:dyDescent="0.25">
      <c r="A10" s="293">
        <v>10</v>
      </c>
      <c r="B10" s="314" t="s">
        <v>842</v>
      </c>
      <c r="C10" s="300">
        <v>40245</v>
      </c>
      <c r="D10" s="293" t="s">
        <v>846</v>
      </c>
    </row>
    <row r="11" spans="1:4" ht="24" customHeight="1" x14ac:dyDescent="0.25">
      <c r="A11" s="293">
        <v>11</v>
      </c>
      <c r="B11" s="314" t="s">
        <v>841</v>
      </c>
      <c r="C11" s="300">
        <v>40245</v>
      </c>
      <c r="D11" s="293" t="s">
        <v>846</v>
      </c>
    </row>
    <row r="12" spans="1:4" ht="24" customHeight="1" x14ac:dyDescent="0.25">
      <c r="A12" s="293">
        <v>12</v>
      </c>
      <c r="B12" s="314" t="s">
        <v>840</v>
      </c>
      <c r="C12" s="300">
        <v>40245</v>
      </c>
      <c r="D12" s="293" t="s">
        <v>846</v>
      </c>
    </row>
    <row r="13" spans="1:4" ht="24" customHeight="1" x14ac:dyDescent="0.25">
      <c r="A13" s="293">
        <v>13</v>
      </c>
      <c r="B13" s="314" t="s">
        <v>839</v>
      </c>
      <c r="C13" s="300">
        <v>40245</v>
      </c>
      <c r="D13" s="293" t="s">
        <v>846</v>
      </c>
    </row>
    <row r="14" spans="1:4" ht="24" customHeight="1" x14ac:dyDescent="0.25">
      <c r="A14" s="293">
        <v>14</v>
      </c>
      <c r="B14" s="314" t="s">
        <v>828</v>
      </c>
      <c r="C14" s="300">
        <v>40245</v>
      </c>
      <c r="D14" s="293" t="s">
        <v>846</v>
      </c>
    </row>
    <row r="15" spans="1:4" ht="24" customHeight="1" x14ac:dyDescent="0.25">
      <c r="A15" s="293">
        <v>15</v>
      </c>
      <c r="B15" s="314" t="s">
        <v>843</v>
      </c>
      <c r="C15" s="300">
        <v>40245</v>
      </c>
      <c r="D15" s="293" t="s">
        <v>846</v>
      </c>
    </row>
    <row r="16" spans="1:4" ht="24" customHeight="1" x14ac:dyDescent="0.25">
      <c r="A16" s="293">
        <v>16</v>
      </c>
      <c r="B16" s="314" t="s">
        <v>847</v>
      </c>
      <c r="C16" s="300">
        <v>40245</v>
      </c>
      <c r="D16" s="293" t="s">
        <v>846</v>
      </c>
    </row>
    <row r="17" spans="1:4" ht="24" customHeight="1" x14ac:dyDescent="0.25">
      <c r="A17" s="293">
        <v>17</v>
      </c>
      <c r="B17" s="314" t="s">
        <v>836</v>
      </c>
      <c r="C17" s="300">
        <v>40245</v>
      </c>
      <c r="D17" s="293" t="s">
        <v>846</v>
      </c>
    </row>
    <row r="18" spans="1:4" ht="24" customHeight="1" x14ac:dyDescent="0.25">
      <c r="A18" s="293">
        <v>18</v>
      </c>
      <c r="B18" s="292" t="s">
        <v>838</v>
      </c>
      <c r="C18" s="300">
        <v>40245</v>
      </c>
    </row>
    <row r="19" spans="1:4" ht="24" customHeight="1" thickBot="1" x14ac:dyDescent="0.3">
      <c r="A19" s="294">
        <v>19</v>
      </c>
      <c r="B19" s="315" t="s">
        <v>833</v>
      </c>
      <c r="C19" s="301">
        <v>41275</v>
      </c>
    </row>
  </sheetData>
  <mergeCells count="1">
    <mergeCell ref="A1:C1"/>
  </mergeCell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tabColor indexed="42"/>
    <pageSetUpPr fitToPage="1"/>
  </sheetPr>
  <dimension ref="A1:E23"/>
  <sheetViews>
    <sheetView tabSelected="1" zoomScale="75" zoomScaleNormal="75" workbookViewId="0">
      <pane xSplit="2" ySplit="4" topLeftCell="C5" activePane="bottomRight" state="frozen"/>
      <selection pane="topRight" activeCell="C1" sqref="C1"/>
      <selection pane="bottomLeft" activeCell="A5" sqref="A5"/>
      <selection pane="bottomRight" activeCell="C17" sqref="C17"/>
    </sheetView>
  </sheetViews>
  <sheetFormatPr defaultColWidth="9.109375" defaultRowHeight="15.6" x14ac:dyDescent="0.25"/>
  <cols>
    <col min="1" max="1" width="9.109375" style="24" customWidth="1"/>
    <col min="2" max="2" width="77.88671875" style="50" customWidth="1"/>
    <col min="3" max="5" width="17.44140625" style="19" customWidth="1"/>
    <col min="6" max="6" width="12.44140625" style="19" customWidth="1"/>
    <col min="7" max="16384" width="9.109375" style="19"/>
  </cols>
  <sheetData>
    <row r="1" spans="1:5" s="18" customFormat="1" ht="87" customHeight="1" thickBot="1" x14ac:dyDescent="0.3">
      <c r="A1" s="664" t="s">
        <v>1057</v>
      </c>
      <c r="B1" s="665"/>
      <c r="C1" s="665"/>
      <c r="D1" s="665"/>
      <c r="E1" s="666"/>
    </row>
    <row r="2" spans="1:5" s="18" customFormat="1" ht="35.1" customHeight="1" x14ac:dyDescent="0.25">
      <c r="A2" s="667" t="s">
        <v>1196</v>
      </c>
      <c r="B2" s="668"/>
      <c r="C2" s="668"/>
      <c r="D2" s="668"/>
      <c r="E2" s="669"/>
    </row>
    <row r="3" spans="1:5" ht="43.5" customHeight="1" x14ac:dyDescent="0.25">
      <c r="A3" s="414" t="s">
        <v>207</v>
      </c>
      <c r="B3" s="416" t="s">
        <v>206</v>
      </c>
      <c r="C3" s="415" t="s">
        <v>306</v>
      </c>
      <c r="D3" s="415" t="s">
        <v>307</v>
      </c>
      <c r="E3" s="35" t="s">
        <v>229</v>
      </c>
    </row>
    <row r="4" spans="1:5" ht="17.25" customHeight="1" x14ac:dyDescent="0.25">
      <c r="A4" s="31"/>
      <c r="B4" s="324"/>
      <c r="C4" s="38" t="s">
        <v>288</v>
      </c>
      <c r="D4" s="38" t="s">
        <v>289</v>
      </c>
      <c r="E4" s="39" t="s">
        <v>30</v>
      </c>
    </row>
    <row r="5" spans="1:5" x14ac:dyDescent="0.25">
      <c r="A5" s="31">
        <v>1</v>
      </c>
      <c r="B5" s="324" t="s">
        <v>365</v>
      </c>
      <c r="C5" s="51">
        <f>C6</f>
        <v>7298349</v>
      </c>
      <c r="D5" s="51">
        <f>D6</f>
        <v>130000</v>
      </c>
      <c r="E5" s="52">
        <f t="shared" ref="E5:E6" si="0">SUM(C5:D5)</f>
        <v>7428349</v>
      </c>
    </row>
    <row r="6" spans="1:5" x14ac:dyDescent="0.25">
      <c r="A6" s="31">
        <f>A5+1</f>
        <v>2</v>
      </c>
      <c r="B6" s="27" t="s">
        <v>270</v>
      </c>
      <c r="C6" s="53">
        <v>7298349</v>
      </c>
      <c r="D6" s="53">
        <v>130000</v>
      </c>
      <c r="E6" s="52">
        <f t="shared" si="0"/>
        <v>7428349</v>
      </c>
    </row>
    <row r="7" spans="1:5" ht="15.75" customHeight="1" x14ac:dyDescent="0.25">
      <c r="A7" s="31">
        <f>A6+1</f>
        <v>3</v>
      </c>
      <c r="B7" s="324" t="s">
        <v>366</v>
      </c>
      <c r="C7" s="51">
        <f>SUM(C8:C12)</f>
        <v>3679813</v>
      </c>
      <c r="D7" s="51">
        <f>SUM(D8:D12)</f>
        <v>0</v>
      </c>
      <c r="E7" s="52">
        <f>SUM(C7:D7)</f>
        <v>3679813</v>
      </c>
    </row>
    <row r="8" spans="1:5" x14ac:dyDescent="0.25">
      <c r="A8" s="31">
        <f t="shared" ref="A8:A19" si="1">A7+1</f>
        <v>4</v>
      </c>
      <c r="B8" s="27" t="s">
        <v>271</v>
      </c>
      <c r="C8" s="53">
        <v>3404246</v>
      </c>
      <c r="D8" s="318" t="s">
        <v>319</v>
      </c>
      <c r="E8" s="52">
        <f t="shared" ref="E8:E19" si="2">SUM(C8:D8)</f>
        <v>3404246</v>
      </c>
    </row>
    <row r="9" spans="1:5" x14ac:dyDescent="0.25">
      <c r="A9" s="31">
        <f t="shared" si="1"/>
        <v>5</v>
      </c>
      <c r="B9" s="27" t="s">
        <v>272</v>
      </c>
      <c r="C9" s="53">
        <v>189960</v>
      </c>
      <c r="D9" s="318" t="s">
        <v>319</v>
      </c>
      <c r="E9" s="52">
        <f t="shared" si="2"/>
        <v>189960</v>
      </c>
    </row>
    <row r="10" spans="1:5" x14ac:dyDescent="0.25">
      <c r="A10" s="31">
        <f t="shared" si="1"/>
        <v>6</v>
      </c>
      <c r="B10" s="27" t="s">
        <v>273</v>
      </c>
      <c r="C10" s="318" t="s">
        <v>319</v>
      </c>
      <c r="D10" s="318" t="s">
        <v>319</v>
      </c>
      <c r="E10" s="52">
        <f t="shared" si="2"/>
        <v>0</v>
      </c>
    </row>
    <row r="11" spans="1:5" x14ac:dyDescent="0.25">
      <c r="A11" s="31">
        <f t="shared" si="1"/>
        <v>7</v>
      </c>
      <c r="B11" s="27" t="s">
        <v>274</v>
      </c>
      <c r="C11" s="318" t="s">
        <v>319</v>
      </c>
      <c r="D11" s="318" t="s">
        <v>319</v>
      </c>
      <c r="E11" s="52">
        <f t="shared" si="2"/>
        <v>0</v>
      </c>
    </row>
    <row r="12" spans="1:5" x14ac:dyDescent="0.25">
      <c r="A12" s="31">
        <f t="shared" si="1"/>
        <v>8</v>
      </c>
      <c r="B12" s="27" t="s">
        <v>146</v>
      </c>
      <c r="C12" s="53">
        <v>85607</v>
      </c>
      <c r="D12" s="318" t="s">
        <v>319</v>
      </c>
      <c r="E12" s="52">
        <f t="shared" si="2"/>
        <v>85607</v>
      </c>
    </row>
    <row r="13" spans="1:5" ht="15.75" customHeight="1" x14ac:dyDescent="0.25">
      <c r="A13" s="31">
        <f t="shared" si="1"/>
        <v>9</v>
      </c>
      <c r="B13" s="324" t="s">
        <v>367</v>
      </c>
      <c r="C13" s="51">
        <f>C14</f>
        <v>128871</v>
      </c>
      <c r="D13" s="51">
        <f>D14</f>
        <v>0</v>
      </c>
      <c r="E13" s="52">
        <f t="shared" si="2"/>
        <v>128871</v>
      </c>
    </row>
    <row r="14" spans="1:5" x14ac:dyDescent="0.25">
      <c r="A14" s="31">
        <f t="shared" si="1"/>
        <v>10</v>
      </c>
      <c r="B14" s="27" t="s">
        <v>147</v>
      </c>
      <c r="C14" s="53">
        <v>128871</v>
      </c>
      <c r="D14" s="53">
        <v>0</v>
      </c>
      <c r="E14" s="52">
        <f t="shared" si="2"/>
        <v>128871</v>
      </c>
    </row>
    <row r="15" spans="1:5" x14ac:dyDescent="0.25">
      <c r="A15" s="31">
        <f t="shared" si="1"/>
        <v>11</v>
      </c>
      <c r="B15" s="324" t="s">
        <v>368</v>
      </c>
      <c r="C15" s="51">
        <f>SUM(C16:C18)</f>
        <v>741457</v>
      </c>
      <c r="D15" s="51">
        <f>SUM(D16:D18)</f>
        <v>0</v>
      </c>
      <c r="E15" s="52">
        <f t="shared" si="2"/>
        <v>741457</v>
      </c>
    </row>
    <row r="16" spans="1:5" x14ac:dyDescent="0.25">
      <c r="A16" s="31">
        <f t="shared" si="1"/>
        <v>12</v>
      </c>
      <c r="B16" s="27" t="s">
        <v>148</v>
      </c>
      <c r="C16" s="53">
        <v>366549</v>
      </c>
      <c r="D16" s="318" t="s">
        <v>319</v>
      </c>
      <c r="E16" s="52">
        <f t="shared" si="2"/>
        <v>366549</v>
      </c>
    </row>
    <row r="17" spans="1:5" x14ac:dyDescent="0.25">
      <c r="A17" s="31">
        <f t="shared" si="1"/>
        <v>13</v>
      </c>
      <c r="B17" s="27" t="s">
        <v>149</v>
      </c>
      <c r="C17" s="53">
        <v>189846</v>
      </c>
      <c r="D17" s="318" t="s">
        <v>319</v>
      </c>
      <c r="E17" s="52">
        <f t="shared" si="2"/>
        <v>189846</v>
      </c>
    </row>
    <row r="18" spans="1:5" x14ac:dyDescent="0.25">
      <c r="A18" s="31">
        <f t="shared" si="1"/>
        <v>14</v>
      </c>
      <c r="B18" s="27" t="s">
        <v>150</v>
      </c>
      <c r="C18" s="53">
        <v>185062</v>
      </c>
      <c r="D18" s="318" t="s">
        <v>319</v>
      </c>
      <c r="E18" s="52">
        <f t="shared" si="2"/>
        <v>185062</v>
      </c>
    </row>
    <row r="19" spans="1:5" ht="16.2" thickBot="1" x14ac:dyDescent="0.3">
      <c r="A19" s="32">
        <f t="shared" si="1"/>
        <v>15</v>
      </c>
      <c r="B19" s="48" t="s">
        <v>369</v>
      </c>
      <c r="C19" s="54">
        <f>C5+C7+C13+C15</f>
        <v>11848490</v>
      </c>
      <c r="D19" s="54">
        <f>D5+D7+D13+D15</f>
        <v>130000</v>
      </c>
      <c r="E19" s="55">
        <f t="shared" si="2"/>
        <v>11978490</v>
      </c>
    </row>
    <row r="20" spans="1:5" x14ac:dyDescent="0.25">
      <c r="A20" s="20"/>
      <c r="B20" s="49"/>
      <c r="C20" s="22"/>
      <c r="D20" s="22"/>
    </row>
    <row r="21" spans="1:5" x14ac:dyDescent="0.25">
      <c r="A21" s="23"/>
      <c r="B21" s="123"/>
    </row>
    <row r="23" spans="1:5" x14ac:dyDescent="0.25">
      <c r="B23" s="50" t="s">
        <v>160</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indexed="42"/>
    <pageSetUpPr fitToPage="1"/>
  </sheetPr>
  <dimension ref="A1:G39"/>
  <sheetViews>
    <sheetView zoomScale="75" zoomScaleNormal="75" workbookViewId="0">
      <pane xSplit="2" ySplit="4" topLeftCell="C5" activePane="bottomRight" state="frozen"/>
      <selection pane="topRight" activeCell="C1" sqref="C1"/>
      <selection pane="bottomLeft" activeCell="A5" sqref="A5"/>
      <selection pane="bottomRight" activeCell="I24" sqref="I24"/>
    </sheetView>
  </sheetViews>
  <sheetFormatPr defaultColWidth="9.109375" defaultRowHeight="15.6" x14ac:dyDescent="0.3"/>
  <cols>
    <col min="1" max="1" width="10.109375" style="3" customWidth="1"/>
    <col min="2" max="2" width="83" style="59" customWidth="1"/>
    <col min="3" max="3" width="15.44140625" style="1" customWidth="1"/>
    <col min="4" max="4" width="14.33203125" style="1" customWidth="1"/>
    <col min="5" max="5" width="14.6640625" style="1" customWidth="1"/>
    <col min="6" max="16384" width="9.109375" style="1"/>
  </cols>
  <sheetData>
    <row r="1" spans="1:7" ht="50.1" customHeight="1" thickBot="1" x14ac:dyDescent="0.35">
      <c r="A1" s="670" t="s">
        <v>1058</v>
      </c>
      <c r="B1" s="671"/>
      <c r="C1" s="671"/>
      <c r="D1" s="671"/>
      <c r="E1" s="672"/>
      <c r="F1" s="7"/>
      <c r="G1" s="7"/>
    </row>
    <row r="2" spans="1:7" s="18" customFormat="1" ht="38.25" customHeight="1" x14ac:dyDescent="0.25">
      <c r="A2" s="673" t="s">
        <v>1197</v>
      </c>
      <c r="B2" s="674"/>
      <c r="C2" s="674"/>
      <c r="D2" s="674"/>
      <c r="E2" s="675"/>
    </row>
    <row r="3" spans="1:7" s="10" customFormat="1" ht="35.25" customHeight="1" x14ac:dyDescent="0.3">
      <c r="A3" s="323" t="s">
        <v>207</v>
      </c>
      <c r="B3" s="336" t="s">
        <v>334</v>
      </c>
      <c r="C3" s="325" t="s">
        <v>306</v>
      </c>
      <c r="D3" s="325" t="s">
        <v>307</v>
      </c>
      <c r="E3" s="35" t="s">
        <v>229</v>
      </c>
    </row>
    <row r="4" spans="1:7" s="19" customFormat="1" ht="17.25" customHeight="1" x14ac:dyDescent="0.25">
      <c r="A4" s="31"/>
      <c r="B4" s="324"/>
      <c r="C4" s="38" t="s">
        <v>288</v>
      </c>
      <c r="D4" s="38" t="s">
        <v>289</v>
      </c>
      <c r="E4" s="39" t="s">
        <v>30</v>
      </c>
    </row>
    <row r="5" spans="1:7" ht="31.2" x14ac:dyDescent="0.3">
      <c r="A5" s="33">
        <v>1</v>
      </c>
      <c r="B5" s="56" t="s">
        <v>777</v>
      </c>
      <c r="C5" s="62">
        <f>SUM(C6:C9)</f>
        <v>128115.1</v>
      </c>
      <c r="D5" s="62">
        <f>SUM(D6:D7)</f>
        <v>0</v>
      </c>
      <c r="E5" s="531">
        <f>C5+D5</f>
        <v>128115.1</v>
      </c>
    </row>
    <row r="6" spans="1:7" ht="31.2" x14ac:dyDescent="0.3">
      <c r="A6" s="33" t="s">
        <v>323</v>
      </c>
      <c r="B6" s="523" t="s">
        <v>1251</v>
      </c>
      <c r="C6" s="53">
        <v>18860</v>
      </c>
      <c r="D6" s="53">
        <v>0</v>
      </c>
      <c r="E6" s="531">
        <f t="shared" ref="E6:E37" si="0">C6+D6</f>
        <v>18860</v>
      </c>
    </row>
    <row r="7" spans="1:7" ht="31.2" x14ac:dyDescent="0.3">
      <c r="A7" s="33" t="s">
        <v>391</v>
      </c>
      <c r="B7" s="512" t="s">
        <v>1263</v>
      </c>
      <c r="C7" s="53">
        <v>8430</v>
      </c>
      <c r="D7" s="53">
        <v>0</v>
      </c>
      <c r="E7" s="531">
        <f t="shared" si="0"/>
        <v>8430</v>
      </c>
    </row>
    <row r="8" spans="1:7" ht="31.2" x14ac:dyDescent="0.3">
      <c r="A8" s="33" t="s">
        <v>1221</v>
      </c>
      <c r="B8" s="512" t="s">
        <v>1264</v>
      </c>
      <c r="C8" s="53">
        <v>4000</v>
      </c>
      <c r="D8" s="53">
        <v>0</v>
      </c>
      <c r="E8" s="531">
        <f t="shared" si="0"/>
        <v>4000</v>
      </c>
    </row>
    <row r="9" spans="1:7" ht="63" customHeight="1" x14ac:dyDescent="0.3">
      <c r="A9" s="33" t="s">
        <v>1222</v>
      </c>
      <c r="B9" s="512" t="s">
        <v>1255</v>
      </c>
      <c r="C9" s="532">
        <v>96825.1</v>
      </c>
      <c r="D9" s="53">
        <v>0</v>
      </c>
      <c r="E9" s="531">
        <f t="shared" si="0"/>
        <v>96825.1</v>
      </c>
    </row>
    <row r="10" spans="1:7" x14ac:dyDescent="0.3">
      <c r="A10" s="33"/>
      <c r="B10" s="524"/>
      <c r="C10" s="53"/>
      <c r="D10" s="53"/>
      <c r="E10" s="531">
        <f t="shared" si="0"/>
        <v>0</v>
      </c>
    </row>
    <row r="11" spans="1:7" x14ac:dyDescent="0.3">
      <c r="A11" s="33">
        <v>2</v>
      </c>
      <c r="B11" s="56" t="s">
        <v>80</v>
      </c>
      <c r="C11" s="62">
        <f>SUM(C12:C13)</f>
        <v>900</v>
      </c>
      <c r="D11" s="62">
        <f>SUM(D12:D13)</f>
        <v>0</v>
      </c>
      <c r="E11" s="531">
        <f t="shared" si="0"/>
        <v>900</v>
      </c>
    </row>
    <row r="12" spans="1:7" ht="31.2" x14ac:dyDescent="0.3">
      <c r="A12" s="33" t="s">
        <v>324</v>
      </c>
      <c r="B12" s="512" t="s">
        <v>1252</v>
      </c>
      <c r="C12" s="53">
        <v>400</v>
      </c>
      <c r="D12" s="53">
        <v>0</v>
      </c>
      <c r="E12" s="531">
        <f t="shared" si="0"/>
        <v>400</v>
      </c>
    </row>
    <row r="13" spans="1:7" s="515" customFormat="1" x14ac:dyDescent="0.3">
      <c r="A13" s="517" t="s">
        <v>392</v>
      </c>
      <c r="B13" s="512" t="s">
        <v>1229</v>
      </c>
      <c r="C13" s="53">
        <v>500</v>
      </c>
      <c r="D13" s="53">
        <v>0</v>
      </c>
      <c r="E13" s="531">
        <f t="shared" si="0"/>
        <v>500</v>
      </c>
    </row>
    <row r="14" spans="1:7" x14ac:dyDescent="0.3">
      <c r="A14" s="33"/>
      <c r="B14" s="519"/>
      <c r="C14" s="533"/>
      <c r="D14" s="53"/>
      <c r="E14" s="531">
        <f t="shared" si="0"/>
        <v>0</v>
      </c>
    </row>
    <row r="15" spans="1:7" x14ac:dyDescent="0.3">
      <c r="A15" s="33">
        <v>3</v>
      </c>
      <c r="B15" s="56" t="s">
        <v>266</v>
      </c>
      <c r="C15" s="62">
        <f>SUM(C16:C20)</f>
        <v>16493.27</v>
      </c>
      <c r="D15" s="62">
        <f>SUM(D16:D17)</f>
        <v>0</v>
      </c>
      <c r="E15" s="531">
        <f t="shared" si="0"/>
        <v>16493.27</v>
      </c>
    </row>
    <row r="16" spans="1:7" x14ac:dyDescent="0.3">
      <c r="A16" s="33" t="s">
        <v>325</v>
      </c>
      <c r="B16" s="524" t="s">
        <v>1238</v>
      </c>
      <c r="C16" s="533">
        <v>2000</v>
      </c>
      <c r="D16" s="53">
        <v>0</v>
      </c>
      <c r="E16" s="531">
        <f t="shared" si="0"/>
        <v>2000</v>
      </c>
    </row>
    <row r="17" spans="1:5" ht="16.8" customHeight="1" x14ac:dyDescent="0.3">
      <c r="A17" s="33" t="s">
        <v>393</v>
      </c>
      <c r="B17" s="524" t="s">
        <v>1239</v>
      </c>
      <c r="C17" s="533">
        <v>1000</v>
      </c>
      <c r="D17" s="53">
        <v>0</v>
      </c>
      <c r="E17" s="531">
        <f t="shared" si="0"/>
        <v>1000</v>
      </c>
    </row>
    <row r="18" spans="1:5" s="515" customFormat="1" ht="31.2" x14ac:dyDescent="0.3">
      <c r="A18" s="517" t="s">
        <v>1223</v>
      </c>
      <c r="B18" s="526" t="s">
        <v>1265</v>
      </c>
      <c r="C18" s="533">
        <v>1959.27</v>
      </c>
      <c r="D18" s="53">
        <v>0</v>
      </c>
      <c r="E18" s="531">
        <f t="shared" si="0"/>
        <v>1959.27</v>
      </c>
    </row>
    <row r="19" spans="1:5" x14ac:dyDescent="0.3">
      <c r="A19" s="33" t="s">
        <v>1240</v>
      </c>
      <c r="B19" s="524" t="s">
        <v>1236</v>
      </c>
      <c r="C19" s="53">
        <v>10984</v>
      </c>
      <c r="D19" s="53">
        <v>0</v>
      </c>
      <c r="E19" s="531">
        <f t="shared" si="0"/>
        <v>10984</v>
      </c>
    </row>
    <row r="20" spans="1:5" x14ac:dyDescent="0.3">
      <c r="A20" s="33" t="s">
        <v>1241</v>
      </c>
      <c r="B20" s="524" t="s">
        <v>1237</v>
      </c>
      <c r="C20" s="53">
        <v>550</v>
      </c>
      <c r="D20" s="53">
        <v>0</v>
      </c>
      <c r="E20" s="531">
        <f t="shared" si="0"/>
        <v>550</v>
      </c>
    </row>
    <row r="21" spans="1:5" x14ac:dyDescent="0.3">
      <c r="A21" s="33"/>
      <c r="B21" s="57"/>
      <c r="C21" s="53"/>
      <c r="D21" s="53"/>
      <c r="E21" s="531">
        <f t="shared" si="0"/>
        <v>0</v>
      </c>
    </row>
    <row r="22" spans="1:5" x14ac:dyDescent="0.3">
      <c r="A22" s="33">
        <v>4</v>
      </c>
      <c r="B22" s="56" t="s">
        <v>267</v>
      </c>
      <c r="C22" s="62">
        <f>SUM(C23:C35)</f>
        <v>337833.93</v>
      </c>
      <c r="D22" s="62">
        <f>SUM(D23:D24)</f>
        <v>0</v>
      </c>
      <c r="E22" s="531">
        <f t="shared" si="0"/>
        <v>337833.93</v>
      </c>
    </row>
    <row r="23" spans="1:5" ht="31.2" x14ac:dyDescent="0.3">
      <c r="A23" s="33" t="s">
        <v>247</v>
      </c>
      <c r="B23" s="512" t="s">
        <v>1253</v>
      </c>
      <c r="C23" s="532">
        <v>900</v>
      </c>
      <c r="D23" s="532">
        <v>0</v>
      </c>
      <c r="E23" s="531">
        <f t="shared" si="0"/>
        <v>900</v>
      </c>
    </row>
    <row r="24" spans="1:5" ht="46.8" x14ac:dyDescent="0.3">
      <c r="A24" s="33" t="s">
        <v>394</v>
      </c>
      <c r="B24" s="522" t="s">
        <v>1262</v>
      </c>
      <c r="C24" s="534">
        <v>14072.8</v>
      </c>
      <c r="D24" s="532">
        <v>0</v>
      </c>
      <c r="E24" s="531">
        <f t="shared" si="0"/>
        <v>14072.8</v>
      </c>
    </row>
    <row r="25" spans="1:5" x14ac:dyDescent="0.3">
      <c r="A25" s="33" t="s">
        <v>1224</v>
      </c>
      <c r="B25" s="512" t="s">
        <v>1260</v>
      </c>
      <c r="C25" s="534">
        <v>5595.88</v>
      </c>
      <c r="D25" s="532">
        <v>0</v>
      </c>
      <c r="E25" s="531">
        <f t="shared" si="0"/>
        <v>5595.88</v>
      </c>
    </row>
    <row r="26" spans="1:5" ht="31.2" x14ac:dyDescent="0.3">
      <c r="A26" s="33" t="s">
        <v>1225</v>
      </c>
      <c r="B26" s="522" t="s">
        <v>1261</v>
      </c>
      <c r="C26" s="534">
        <v>4736</v>
      </c>
      <c r="D26" s="532">
        <v>0</v>
      </c>
      <c r="E26" s="531">
        <f t="shared" si="0"/>
        <v>4736</v>
      </c>
    </row>
    <row r="27" spans="1:5" x14ac:dyDescent="0.3">
      <c r="A27" s="33" t="s">
        <v>1226</v>
      </c>
      <c r="B27" s="512" t="s">
        <v>1230</v>
      </c>
      <c r="C27" s="532">
        <v>3425.77</v>
      </c>
      <c r="D27" s="532">
        <v>0</v>
      </c>
      <c r="E27" s="531">
        <f t="shared" si="0"/>
        <v>3425.77</v>
      </c>
    </row>
    <row r="28" spans="1:5" ht="31.2" x14ac:dyDescent="0.3">
      <c r="A28" s="33" t="s">
        <v>1227</v>
      </c>
      <c r="B28" s="521" t="s">
        <v>1257</v>
      </c>
      <c r="C28" s="532">
        <v>835.28</v>
      </c>
      <c r="D28" s="532">
        <v>0</v>
      </c>
      <c r="E28" s="531">
        <f t="shared" si="0"/>
        <v>835.28</v>
      </c>
    </row>
    <row r="29" spans="1:5" x14ac:dyDescent="0.3">
      <c r="A29" s="33" t="s">
        <v>1228</v>
      </c>
      <c r="B29" s="512" t="s">
        <v>1256</v>
      </c>
      <c r="C29" s="532">
        <v>46904.49</v>
      </c>
      <c r="D29" s="532">
        <v>0</v>
      </c>
      <c r="E29" s="531">
        <f t="shared" si="0"/>
        <v>46904.49</v>
      </c>
    </row>
    <row r="30" spans="1:5" s="515" customFormat="1" x14ac:dyDescent="0.3">
      <c r="A30" s="517" t="s">
        <v>1242</v>
      </c>
      <c r="B30" s="512" t="s">
        <v>1231</v>
      </c>
      <c r="C30" s="532">
        <v>65121.71</v>
      </c>
      <c r="D30" s="532">
        <v>0</v>
      </c>
      <c r="E30" s="531">
        <f t="shared" si="0"/>
        <v>65121.71</v>
      </c>
    </row>
    <row r="31" spans="1:5" ht="15.6" customHeight="1" x14ac:dyDescent="0.3">
      <c r="A31" s="33" t="s">
        <v>1243</v>
      </c>
      <c r="B31" s="512" t="s">
        <v>1232</v>
      </c>
      <c r="C31" s="532">
        <v>1000</v>
      </c>
      <c r="D31" s="532">
        <v>0</v>
      </c>
      <c r="E31" s="531">
        <f t="shared" si="0"/>
        <v>1000</v>
      </c>
    </row>
    <row r="32" spans="1:5" x14ac:dyDescent="0.3">
      <c r="A32" s="33" t="s">
        <v>1244</v>
      </c>
      <c r="B32" s="512" t="s">
        <v>1233</v>
      </c>
      <c r="C32" s="532">
        <v>700</v>
      </c>
      <c r="D32" s="532">
        <v>0</v>
      </c>
      <c r="E32" s="531">
        <f t="shared" si="0"/>
        <v>700</v>
      </c>
    </row>
    <row r="33" spans="1:5" x14ac:dyDescent="0.3">
      <c r="A33" s="33" t="s">
        <v>1245</v>
      </c>
      <c r="B33" s="512" t="s">
        <v>1234</v>
      </c>
      <c r="C33" s="53">
        <v>1000</v>
      </c>
      <c r="D33" s="532">
        <v>0</v>
      </c>
      <c r="E33" s="531">
        <f t="shared" si="0"/>
        <v>1000</v>
      </c>
    </row>
    <row r="34" spans="1:5" x14ac:dyDescent="0.3">
      <c r="A34" s="33" t="s">
        <v>1246</v>
      </c>
      <c r="B34" s="521" t="s">
        <v>1235</v>
      </c>
      <c r="C34" s="535">
        <v>1000</v>
      </c>
      <c r="D34" s="532">
        <v>0</v>
      </c>
      <c r="E34" s="531">
        <f t="shared" si="0"/>
        <v>1000</v>
      </c>
    </row>
    <row r="35" spans="1:5" s="513" customFormat="1" x14ac:dyDescent="0.3">
      <c r="A35" s="514" t="s">
        <v>1247</v>
      </c>
      <c r="B35" s="512" t="s">
        <v>1236</v>
      </c>
      <c r="C35" s="532">
        <v>192542</v>
      </c>
      <c r="D35" s="532">
        <v>0</v>
      </c>
      <c r="E35" s="531">
        <f t="shared" si="0"/>
        <v>192542</v>
      </c>
    </row>
    <row r="36" spans="1:5" x14ac:dyDescent="0.3">
      <c r="A36" s="33"/>
      <c r="B36" s="512"/>
      <c r="C36" s="53"/>
      <c r="D36" s="53"/>
      <c r="E36" s="531">
        <f t="shared" si="0"/>
        <v>0</v>
      </c>
    </row>
    <row r="37" spans="1:5" ht="16.2" thickBot="1" x14ac:dyDescent="0.35">
      <c r="A37" s="34">
        <v>5</v>
      </c>
      <c r="B37" s="58" t="s">
        <v>308</v>
      </c>
      <c r="C37" s="536">
        <f>C5+C11+C15+C22</f>
        <v>483342.3</v>
      </c>
      <c r="D37" s="536">
        <f>D5+D11+D15+D22</f>
        <v>0</v>
      </c>
      <c r="E37" s="537">
        <f t="shared" si="0"/>
        <v>483342.3</v>
      </c>
    </row>
    <row r="39" spans="1:5" s="200" customFormat="1" x14ac:dyDescent="0.3">
      <c r="A39" s="198"/>
      <c r="B39" s="199" t="s">
        <v>778</v>
      </c>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5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I75"/>
  <sheetViews>
    <sheetView zoomScale="75" zoomScaleNormal="75" workbookViewId="0">
      <pane xSplit="2" ySplit="5" topLeftCell="C48" activePane="bottomRight" state="frozen"/>
      <selection pane="topRight" activeCell="C1" sqref="C1"/>
      <selection pane="bottomLeft" activeCell="A6" sqref="A6"/>
      <selection pane="bottomRight" activeCell="K57" sqref="K57"/>
    </sheetView>
  </sheetViews>
  <sheetFormatPr defaultColWidth="9.109375" defaultRowHeight="15.6" x14ac:dyDescent="0.3"/>
  <cols>
    <col min="1" max="1" width="7.88671875" style="3" customWidth="1"/>
    <col min="2" max="2" width="79.88671875" style="132" customWidth="1"/>
    <col min="3" max="3" width="16.44140625" style="133" customWidth="1"/>
    <col min="4" max="4" width="16.5546875" style="133" customWidth="1"/>
    <col min="5" max="5" width="16.44140625" style="133" customWidth="1"/>
    <col min="6" max="6" width="19.109375" style="133" customWidth="1"/>
    <col min="7" max="7" width="16.88671875" style="133" customWidth="1"/>
    <col min="8" max="8" width="17.33203125" style="133" customWidth="1"/>
    <col min="9" max="9" width="9.109375" style="1" customWidth="1"/>
    <col min="10" max="16384" width="9.109375" style="1"/>
  </cols>
  <sheetData>
    <row r="1" spans="1:9" ht="35.1" customHeight="1" thickBot="1" x14ac:dyDescent="0.35">
      <c r="A1" s="682" t="s">
        <v>1059</v>
      </c>
      <c r="B1" s="683"/>
      <c r="C1" s="683"/>
      <c r="D1" s="683"/>
      <c r="E1" s="683"/>
      <c r="F1" s="683"/>
      <c r="G1" s="683"/>
      <c r="H1" s="684"/>
    </row>
    <row r="2" spans="1:9" ht="31.95" customHeight="1" x14ac:dyDescent="0.3">
      <c r="A2" s="667" t="s">
        <v>1201</v>
      </c>
      <c r="B2" s="668"/>
      <c r="C2" s="668"/>
      <c r="D2" s="668"/>
      <c r="E2" s="668"/>
      <c r="F2" s="668"/>
      <c r="G2" s="668"/>
      <c r="H2" s="669"/>
    </row>
    <row r="3" spans="1:9" ht="24" customHeight="1" x14ac:dyDescent="0.3">
      <c r="A3" s="685" t="s">
        <v>207</v>
      </c>
      <c r="B3" s="686" t="s">
        <v>334</v>
      </c>
      <c r="C3" s="688">
        <v>2016</v>
      </c>
      <c r="D3" s="689"/>
      <c r="E3" s="688">
        <v>2017</v>
      </c>
      <c r="F3" s="689"/>
      <c r="G3" s="688" t="s">
        <v>1060</v>
      </c>
      <c r="H3" s="690"/>
    </row>
    <row r="4" spans="1:9" s="10" customFormat="1" ht="31.2" x14ac:dyDescent="0.3">
      <c r="A4" s="685"/>
      <c r="B4" s="687"/>
      <c r="C4" s="382" t="s">
        <v>335</v>
      </c>
      <c r="D4" s="382" t="s">
        <v>336</v>
      </c>
      <c r="E4" s="382" t="s">
        <v>335</v>
      </c>
      <c r="F4" s="382" t="s">
        <v>336</v>
      </c>
      <c r="G4" s="382" t="s">
        <v>335</v>
      </c>
      <c r="H4" s="383" t="s">
        <v>336</v>
      </c>
      <c r="I4" s="1"/>
    </row>
    <row r="5" spans="1:9" s="10" customFormat="1" x14ac:dyDescent="0.3">
      <c r="A5" s="381"/>
      <c r="B5" s="324"/>
      <c r="C5" s="382" t="s">
        <v>288</v>
      </c>
      <c r="D5" s="382" t="s">
        <v>289</v>
      </c>
      <c r="E5" s="382" t="s">
        <v>290</v>
      </c>
      <c r="F5" s="382" t="s">
        <v>297</v>
      </c>
      <c r="G5" s="382" t="s">
        <v>31</v>
      </c>
      <c r="H5" s="383" t="s">
        <v>32</v>
      </c>
      <c r="I5" s="1"/>
    </row>
    <row r="6" spans="1:9" x14ac:dyDescent="0.3">
      <c r="A6" s="33">
        <v>1</v>
      </c>
      <c r="B6" s="65" t="s">
        <v>262</v>
      </c>
      <c r="C6" s="62">
        <f>SUM(C7:C10)</f>
        <v>0</v>
      </c>
      <c r="D6" s="62">
        <f t="shared" ref="D6:F6" si="0">SUM(D7:D10)</f>
        <v>0</v>
      </c>
      <c r="E6" s="62">
        <f t="shared" si="0"/>
        <v>0</v>
      </c>
      <c r="F6" s="62">
        <f t="shared" si="0"/>
        <v>0</v>
      </c>
      <c r="G6" s="538">
        <f>E6-C6</f>
        <v>0</v>
      </c>
      <c r="H6" s="539">
        <f t="shared" ref="G6:H69" si="1">F6-D6</f>
        <v>0</v>
      </c>
    </row>
    <row r="7" spans="1:9" x14ac:dyDescent="0.3">
      <c r="A7" s="33">
        <f>A6+1</f>
        <v>2</v>
      </c>
      <c r="B7" s="288" t="s">
        <v>280</v>
      </c>
      <c r="C7" s="540">
        <v>0</v>
      </c>
      <c r="D7" s="540">
        <v>0</v>
      </c>
      <c r="E7" s="540">
        <v>0</v>
      </c>
      <c r="F7" s="540">
        <v>0</v>
      </c>
      <c r="G7" s="538">
        <f t="shared" si="1"/>
        <v>0</v>
      </c>
      <c r="H7" s="539">
        <f t="shared" si="1"/>
        <v>0</v>
      </c>
      <c r="I7" s="395"/>
    </row>
    <row r="8" spans="1:9" x14ac:dyDescent="0.3">
      <c r="A8" s="33">
        <f t="shared" ref="A8:A69" si="2">A7+1</f>
        <v>3</v>
      </c>
      <c r="B8" s="288" t="s">
        <v>304</v>
      </c>
      <c r="C8" s="540">
        <v>0</v>
      </c>
      <c r="D8" s="540">
        <v>0</v>
      </c>
      <c r="E8" s="540">
        <v>0</v>
      </c>
      <c r="F8" s="540">
        <v>0</v>
      </c>
      <c r="G8" s="538">
        <f t="shared" si="1"/>
        <v>0</v>
      </c>
      <c r="H8" s="539">
        <f t="shared" si="1"/>
        <v>0</v>
      </c>
      <c r="I8" s="395"/>
    </row>
    <row r="9" spans="1:9" x14ac:dyDescent="0.3">
      <c r="A9" s="33">
        <f t="shared" si="2"/>
        <v>4</v>
      </c>
      <c r="B9" s="288" t="s">
        <v>63</v>
      </c>
      <c r="C9" s="540">
        <v>0</v>
      </c>
      <c r="D9" s="540">
        <v>0</v>
      </c>
      <c r="E9" s="540">
        <v>0</v>
      </c>
      <c r="F9" s="540">
        <v>0</v>
      </c>
      <c r="G9" s="538">
        <f t="shared" si="1"/>
        <v>0</v>
      </c>
      <c r="H9" s="539">
        <f t="shared" si="1"/>
        <v>0</v>
      </c>
      <c r="I9" s="395"/>
    </row>
    <row r="10" spans="1:9" x14ac:dyDescent="0.3">
      <c r="A10" s="33">
        <f t="shared" si="2"/>
        <v>5</v>
      </c>
      <c r="B10" s="288" t="s">
        <v>303</v>
      </c>
      <c r="C10" s="540">
        <v>0</v>
      </c>
      <c r="D10" s="540">
        <v>0</v>
      </c>
      <c r="E10" s="540">
        <v>0</v>
      </c>
      <c r="F10" s="540">
        <v>0</v>
      </c>
      <c r="G10" s="538">
        <f t="shared" si="1"/>
        <v>0</v>
      </c>
      <c r="H10" s="539">
        <f t="shared" si="1"/>
        <v>0</v>
      </c>
      <c r="I10" s="395"/>
    </row>
    <row r="11" spans="1:9" x14ac:dyDescent="0.3">
      <c r="A11" s="33">
        <f t="shared" si="2"/>
        <v>6</v>
      </c>
      <c r="B11" s="307" t="s">
        <v>817</v>
      </c>
      <c r="C11" s="62">
        <f>SUM(C12:C15)</f>
        <v>379537.14</v>
      </c>
      <c r="D11" s="62">
        <f t="shared" ref="D11:F11" si="3">SUM(D12:D15)</f>
        <v>76882.73</v>
      </c>
      <c r="E11" s="62">
        <f t="shared" si="3"/>
        <v>361393.28</v>
      </c>
      <c r="F11" s="62">
        <f t="shared" si="3"/>
        <v>98427.6</v>
      </c>
      <c r="G11" s="538">
        <f t="shared" si="1"/>
        <v>-18143.859999999986</v>
      </c>
      <c r="H11" s="539">
        <f t="shared" si="1"/>
        <v>21544.87000000001</v>
      </c>
    </row>
    <row r="12" spans="1:9" x14ac:dyDescent="0.3">
      <c r="A12" s="33">
        <f t="shared" si="2"/>
        <v>7</v>
      </c>
      <c r="B12" s="288" t="s">
        <v>97</v>
      </c>
      <c r="C12" s="540">
        <v>218506</v>
      </c>
      <c r="D12" s="540">
        <v>0</v>
      </c>
      <c r="E12" s="540">
        <v>215984</v>
      </c>
      <c r="F12" s="540">
        <v>0</v>
      </c>
      <c r="G12" s="538">
        <f t="shared" si="1"/>
        <v>-2522</v>
      </c>
      <c r="H12" s="539">
        <f t="shared" si="1"/>
        <v>0</v>
      </c>
    </row>
    <row r="13" spans="1:9" x14ac:dyDescent="0.3">
      <c r="A13" s="33">
        <f t="shared" si="2"/>
        <v>8</v>
      </c>
      <c r="B13" s="288" t="s">
        <v>98</v>
      </c>
      <c r="C13" s="540">
        <v>49005.5</v>
      </c>
      <c r="D13" s="540">
        <v>0</v>
      </c>
      <c r="E13" s="540">
        <v>43083.15</v>
      </c>
      <c r="F13" s="540">
        <v>0</v>
      </c>
      <c r="G13" s="538">
        <f t="shared" si="1"/>
        <v>-5922.3499999999985</v>
      </c>
      <c r="H13" s="539">
        <f t="shared" si="1"/>
        <v>0</v>
      </c>
    </row>
    <row r="14" spans="1:9" x14ac:dyDescent="0.3">
      <c r="A14" s="33">
        <f>A13+1</f>
        <v>9</v>
      </c>
      <c r="B14" s="288" t="s">
        <v>99</v>
      </c>
      <c r="C14" s="540">
        <v>86896.99</v>
      </c>
      <c r="D14" s="540">
        <v>36003.24</v>
      </c>
      <c r="E14" s="540">
        <v>84169.88</v>
      </c>
      <c r="F14" s="540">
        <v>50396.4</v>
      </c>
      <c r="G14" s="538">
        <f t="shared" si="1"/>
        <v>-2727.1100000000006</v>
      </c>
      <c r="H14" s="539">
        <f t="shared" si="1"/>
        <v>14393.160000000003</v>
      </c>
    </row>
    <row r="15" spans="1:9" ht="31.2" x14ac:dyDescent="0.3">
      <c r="A15" s="258">
        <f t="shared" si="2"/>
        <v>10</v>
      </c>
      <c r="B15" s="288" t="s">
        <v>950</v>
      </c>
      <c r="C15" s="540">
        <v>25128.65</v>
      </c>
      <c r="D15" s="540">
        <v>40879.49</v>
      </c>
      <c r="E15" s="540">
        <v>18156.25</v>
      </c>
      <c r="F15" s="540">
        <v>48031.199999999997</v>
      </c>
      <c r="G15" s="538">
        <f t="shared" si="1"/>
        <v>-6972.4000000000015</v>
      </c>
      <c r="H15" s="539">
        <f t="shared" si="1"/>
        <v>7151.7099999999991</v>
      </c>
    </row>
    <row r="16" spans="1:9" x14ac:dyDescent="0.3">
      <c r="A16" s="33">
        <f t="shared" si="2"/>
        <v>11</v>
      </c>
      <c r="B16" s="307" t="s">
        <v>28</v>
      </c>
      <c r="C16" s="540">
        <v>0</v>
      </c>
      <c r="D16" s="540">
        <v>45256.29</v>
      </c>
      <c r="E16" s="540">
        <v>0</v>
      </c>
      <c r="F16" s="540">
        <v>39402.93</v>
      </c>
      <c r="G16" s="538">
        <f t="shared" si="1"/>
        <v>0</v>
      </c>
      <c r="H16" s="539">
        <f t="shared" si="1"/>
        <v>-5853.3600000000006</v>
      </c>
    </row>
    <row r="17" spans="1:8" x14ac:dyDescent="0.3">
      <c r="A17" s="33">
        <f t="shared" si="2"/>
        <v>12</v>
      </c>
      <c r="B17" s="307" t="s">
        <v>933</v>
      </c>
      <c r="C17" s="540">
        <v>0</v>
      </c>
      <c r="D17" s="540">
        <v>0</v>
      </c>
      <c r="E17" s="540">
        <v>0</v>
      </c>
      <c r="F17" s="540">
        <v>0</v>
      </c>
      <c r="G17" s="538">
        <f t="shared" si="1"/>
        <v>0</v>
      </c>
      <c r="H17" s="539">
        <f t="shared" si="1"/>
        <v>0</v>
      </c>
    </row>
    <row r="18" spans="1:8" x14ac:dyDescent="0.3">
      <c r="A18" s="33">
        <f t="shared" si="2"/>
        <v>13</v>
      </c>
      <c r="B18" s="307" t="s">
        <v>934</v>
      </c>
      <c r="C18" s="540">
        <v>0</v>
      </c>
      <c r="D18" s="540">
        <v>0</v>
      </c>
      <c r="E18" s="540">
        <v>0</v>
      </c>
      <c r="F18" s="540">
        <v>0</v>
      </c>
      <c r="G18" s="538">
        <f t="shared" si="1"/>
        <v>0</v>
      </c>
      <c r="H18" s="539">
        <f t="shared" si="1"/>
        <v>0</v>
      </c>
    </row>
    <row r="19" spans="1:8" x14ac:dyDescent="0.3">
      <c r="A19" s="33">
        <f t="shared" si="2"/>
        <v>14</v>
      </c>
      <c r="B19" s="307" t="s">
        <v>341</v>
      </c>
      <c r="C19" s="540">
        <v>229.97</v>
      </c>
      <c r="D19" s="540">
        <v>0</v>
      </c>
      <c r="E19" s="540">
        <v>51.97</v>
      </c>
      <c r="F19" s="540">
        <v>0</v>
      </c>
      <c r="G19" s="538">
        <f t="shared" si="1"/>
        <v>-178</v>
      </c>
      <c r="H19" s="539">
        <f t="shared" si="1"/>
        <v>0</v>
      </c>
    </row>
    <row r="20" spans="1:8" x14ac:dyDescent="0.3">
      <c r="A20" s="33">
        <f t="shared" si="2"/>
        <v>15</v>
      </c>
      <c r="B20" s="307" t="s">
        <v>342</v>
      </c>
      <c r="C20" s="540">
        <v>0</v>
      </c>
      <c r="D20" s="540">
        <v>0</v>
      </c>
      <c r="E20" s="540">
        <v>0</v>
      </c>
      <c r="F20" s="540">
        <v>0</v>
      </c>
      <c r="G20" s="538">
        <f t="shared" si="1"/>
        <v>0</v>
      </c>
      <c r="H20" s="539">
        <f t="shared" si="1"/>
        <v>0</v>
      </c>
    </row>
    <row r="21" spans="1:8" x14ac:dyDescent="0.3">
      <c r="A21" s="33">
        <f t="shared" si="2"/>
        <v>16</v>
      </c>
      <c r="B21" s="307" t="s">
        <v>818</v>
      </c>
      <c r="C21" s="62">
        <f>SUM(C22:C23)</f>
        <v>8.23</v>
      </c>
      <c r="D21" s="62">
        <f t="shared" ref="D21:F21" si="4">SUM(D22:D23)</f>
        <v>17.62</v>
      </c>
      <c r="E21" s="62">
        <f t="shared" si="4"/>
        <v>12.15</v>
      </c>
      <c r="F21" s="62">
        <f t="shared" si="4"/>
        <v>18.760000000000002</v>
      </c>
      <c r="G21" s="538">
        <f t="shared" si="1"/>
        <v>3.92</v>
      </c>
      <c r="H21" s="539">
        <f t="shared" si="1"/>
        <v>1.1400000000000006</v>
      </c>
    </row>
    <row r="22" spans="1:8" x14ac:dyDescent="0.3">
      <c r="A22" s="33">
        <f t="shared" si="2"/>
        <v>17</v>
      </c>
      <c r="B22" s="288" t="s">
        <v>103</v>
      </c>
      <c r="C22" s="540">
        <v>0</v>
      </c>
      <c r="D22" s="540">
        <v>0</v>
      </c>
      <c r="E22" s="540">
        <v>0</v>
      </c>
      <c r="F22" s="540">
        <v>0</v>
      </c>
      <c r="G22" s="538">
        <f t="shared" si="1"/>
        <v>0</v>
      </c>
      <c r="H22" s="539">
        <f t="shared" si="1"/>
        <v>0</v>
      </c>
    </row>
    <row r="23" spans="1:8" x14ac:dyDescent="0.3">
      <c r="A23" s="33">
        <f t="shared" si="2"/>
        <v>18</v>
      </c>
      <c r="B23" s="288" t="s">
        <v>104</v>
      </c>
      <c r="C23" s="540">
        <v>8.23</v>
      </c>
      <c r="D23" s="540">
        <v>17.62</v>
      </c>
      <c r="E23" s="540">
        <v>12.15</v>
      </c>
      <c r="F23" s="541">
        <v>18.760000000000002</v>
      </c>
      <c r="G23" s="538">
        <f t="shared" si="1"/>
        <v>3.92</v>
      </c>
      <c r="H23" s="539">
        <f t="shared" si="1"/>
        <v>1.1400000000000006</v>
      </c>
    </row>
    <row r="24" spans="1:8" x14ac:dyDescent="0.3">
      <c r="A24" s="33">
        <f t="shared" si="2"/>
        <v>19</v>
      </c>
      <c r="B24" s="307" t="s">
        <v>343</v>
      </c>
      <c r="C24" s="540">
        <v>0</v>
      </c>
      <c r="D24" s="540">
        <v>0</v>
      </c>
      <c r="E24" s="540">
        <v>0</v>
      </c>
      <c r="F24" s="540">
        <v>0</v>
      </c>
      <c r="G24" s="538">
        <f t="shared" si="1"/>
        <v>0</v>
      </c>
      <c r="H24" s="539">
        <f t="shared" si="1"/>
        <v>0</v>
      </c>
    </row>
    <row r="25" spans="1:8" x14ac:dyDescent="0.3">
      <c r="A25" s="33">
        <f t="shared" si="2"/>
        <v>20</v>
      </c>
      <c r="B25" s="470" t="s">
        <v>1159</v>
      </c>
      <c r="C25" s="62">
        <f>C26+C27+C28+C29</f>
        <v>1422404</v>
      </c>
      <c r="D25" s="62">
        <f t="shared" ref="D25:F25" si="5">D26+D27+D28+D29</f>
        <v>0</v>
      </c>
      <c r="E25" s="62">
        <f t="shared" si="5"/>
        <v>1318212</v>
      </c>
      <c r="F25" s="62">
        <f t="shared" si="5"/>
        <v>0</v>
      </c>
      <c r="G25" s="538">
        <f t="shared" ref="G25:G34" si="6">E25-C25</f>
        <v>-104192</v>
      </c>
      <c r="H25" s="539">
        <f t="shared" ref="H25:H34" si="7">F25-D25</f>
        <v>0</v>
      </c>
    </row>
    <row r="26" spans="1:8" x14ac:dyDescent="0.3">
      <c r="A26" s="33">
        <f t="shared" si="2"/>
        <v>21</v>
      </c>
      <c r="B26" s="471" t="s">
        <v>1163</v>
      </c>
      <c r="C26" s="540">
        <v>242708</v>
      </c>
      <c r="D26" s="540">
        <v>0</v>
      </c>
      <c r="E26" s="540">
        <v>228270</v>
      </c>
      <c r="F26" s="540">
        <v>0</v>
      </c>
      <c r="G26" s="538">
        <f t="shared" si="6"/>
        <v>-14438</v>
      </c>
      <c r="H26" s="539">
        <f t="shared" si="7"/>
        <v>0</v>
      </c>
    </row>
    <row r="27" spans="1:8" x14ac:dyDescent="0.3">
      <c r="A27" s="33">
        <f t="shared" si="2"/>
        <v>22</v>
      </c>
      <c r="B27" s="471" t="s">
        <v>1164</v>
      </c>
      <c r="C27" s="540">
        <v>500</v>
      </c>
      <c r="D27" s="540">
        <v>0</v>
      </c>
      <c r="E27" s="540">
        <v>1700</v>
      </c>
      <c r="F27" s="540">
        <v>0</v>
      </c>
      <c r="G27" s="538">
        <f t="shared" si="6"/>
        <v>1200</v>
      </c>
      <c r="H27" s="539">
        <f t="shared" si="7"/>
        <v>0</v>
      </c>
    </row>
    <row r="28" spans="1:8" x14ac:dyDescent="0.3">
      <c r="A28" s="33">
        <f t="shared" si="2"/>
        <v>23</v>
      </c>
      <c r="B28" s="471" t="s">
        <v>1165</v>
      </c>
      <c r="C28" s="540">
        <v>1178296</v>
      </c>
      <c r="D28" s="540">
        <v>0</v>
      </c>
      <c r="E28" s="540">
        <v>1086042</v>
      </c>
      <c r="F28" s="540">
        <v>0</v>
      </c>
      <c r="G28" s="538">
        <f t="shared" si="6"/>
        <v>-92254</v>
      </c>
      <c r="H28" s="539">
        <f t="shared" si="7"/>
        <v>0</v>
      </c>
    </row>
    <row r="29" spans="1:8" x14ac:dyDescent="0.3">
      <c r="A29" s="33">
        <f t="shared" si="2"/>
        <v>24</v>
      </c>
      <c r="B29" s="471" t="s">
        <v>1166</v>
      </c>
      <c r="C29" s="540">
        <v>900</v>
      </c>
      <c r="D29" s="540">
        <v>0</v>
      </c>
      <c r="E29" s="540">
        <v>2200</v>
      </c>
      <c r="F29" s="540">
        <v>0</v>
      </c>
      <c r="G29" s="538">
        <f t="shared" si="6"/>
        <v>1300</v>
      </c>
      <c r="H29" s="539">
        <f t="shared" si="7"/>
        <v>0</v>
      </c>
    </row>
    <row r="30" spans="1:8" x14ac:dyDescent="0.3">
      <c r="A30" s="33">
        <f t="shared" si="2"/>
        <v>25</v>
      </c>
      <c r="B30" s="470" t="s">
        <v>1172</v>
      </c>
      <c r="C30" s="62">
        <f>SUM(C31:C36)</f>
        <v>307600</v>
      </c>
      <c r="D30" s="62">
        <f>SUM(D31:D36)</f>
        <v>0</v>
      </c>
      <c r="E30" s="62">
        <f t="shared" ref="E30:F30" si="8">SUM(E31:E36)</f>
        <v>273900.69</v>
      </c>
      <c r="F30" s="62">
        <f t="shared" si="8"/>
        <v>0</v>
      </c>
      <c r="G30" s="538">
        <f t="shared" ref="G30" si="9">E30-C30</f>
        <v>-33699.31</v>
      </c>
      <c r="H30" s="539">
        <f t="shared" ref="H30" si="10">F30-D30</f>
        <v>0</v>
      </c>
    </row>
    <row r="31" spans="1:8" x14ac:dyDescent="0.3">
      <c r="A31" s="33">
        <f t="shared" si="2"/>
        <v>26</v>
      </c>
      <c r="B31" s="471" t="s">
        <v>1167</v>
      </c>
      <c r="C31" s="540">
        <v>167731</v>
      </c>
      <c r="D31" s="540">
        <v>0</v>
      </c>
      <c r="E31" s="540">
        <v>143415</v>
      </c>
      <c r="F31" s="540">
        <v>0</v>
      </c>
      <c r="G31" s="538">
        <f t="shared" si="6"/>
        <v>-24316</v>
      </c>
      <c r="H31" s="539">
        <f t="shared" si="7"/>
        <v>0</v>
      </c>
    </row>
    <row r="32" spans="1:8" x14ac:dyDescent="0.3">
      <c r="A32" s="33">
        <f t="shared" si="2"/>
        <v>27</v>
      </c>
      <c r="B32" s="471" t="s">
        <v>1168</v>
      </c>
      <c r="C32" s="540">
        <v>64450</v>
      </c>
      <c r="D32" s="540">
        <v>0</v>
      </c>
      <c r="E32" s="540">
        <v>55450</v>
      </c>
      <c r="F32" s="540">
        <v>0</v>
      </c>
      <c r="G32" s="538">
        <f t="shared" si="6"/>
        <v>-9000</v>
      </c>
      <c r="H32" s="539">
        <f t="shared" si="7"/>
        <v>0</v>
      </c>
    </row>
    <row r="33" spans="1:9" x14ac:dyDescent="0.3">
      <c r="A33" s="33">
        <f t="shared" si="2"/>
        <v>28</v>
      </c>
      <c r="B33" s="471" t="s">
        <v>1169</v>
      </c>
      <c r="C33" s="540">
        <v>14025</v>
      </c>
      <c r="D33" s="540">
        <v>0</v>
      </c>
      <c r="E33" s="540">
        <v>14419</v>
      </c>
      <c r="F33" s="540">
        <v>0</v>
      </c>
      <c r="G33" s="538">
        <f t="shared" si="6"/>
        <v>394</v>
      </c>
      <c r="H33" s="539">
        <f t="shared" si="7"/>
        <v>0</v>
      </c>
    </row>
    <row r="34" spans="1:9" x14ac:dyDescent="0.3">
      <c r="A34" s="33">
        <f t="shared" si="2"/>
        <v>29</v>
      </c>
      <c r="B34" s="471" t="s">
        <v>1170</v>
      </c>
      <c r="C34" s="540">
        <v>60827</v>
      </c>
      <c r="D34" s="540">
        <v>0</v>
      </c>
      <c r="E34" s="540">
        <v>59966.69</v>
      </c>
      <c r="F34" s="540">
        <v>0</v>
      </c>
      <c r="G34" s="538">
        <f t="shared" si="6"/>
        <v>-860.30999999999767</v>
      </c>
      <c r="H34" s="539">
        <f t="shared" si="7"/>
        <v>0</v>
      </c>
    </row>
    <row r="35" spans="1:9" x14ac:dyDescent="0.3">
      <c r="A35" s="33">
        <f t="shared" si="2"/>
        <v>30</v>
      </c>
      <c r="B35" s="471" t="s">
        <v>1160</v>
      </c>
      <c r="C35" s="540">
        <v>317</v>
      </c>
      <c r="D35" s="540">
        <v>0</v>
      </c>
      <c r="E35" s="540">
        <v>0</v>
      </c>
      <c r="F35" s="540">
        <v>0</v>
      </c>
      <c r="G35" s="538">
        <f t="shared" ref="G35:G36" si="11">E35-C35</f>
        <v>-317</v>
      </c>
      <c r="H35" s="539">
        <f t="shared" ref="H35:H36" si="12">F35-D35</f>
        <v>0</v>
      </c>
    </row>
    <row r="36" spans="1:9" ht="31.2" x14ac:dyDescent="0.3">
      <c r="A36" s="33">
        <f t="shared" si="2"/>
        <v>31</v>
      </c>
      <c r="B36" s="471" t="s">
        <v>1161</v>
      </c>
      <c r="C36" s="540">
        <v>250</v>
      </c>
      <c r="D36" s="540">
        <v>0</v>
      </c>
      <c r="E36" s="540">
        <v>650</v>
      </c>
      <c r="F36" s="540">
        <v>0</v>
      </c>
      <c r="G36" s="538">
        <f t="shared" si="11"/>
        <v>400</v>
      </c>
      <c r="H36" s="539">
        <f t="shared" si="12"/>
        <v>0</v>
      </c>
    </row>
    <row r="37" spans="1:9" x14ac:dyDescent="0.3">
      <c r="A37" s="33">
        <v>32</v>
      </c>
      <c r="B37" s="475" t="s">
        <v>1186</v>
      </c>
      <c r="C37" s="540">
        <v>29919.95</v>
      </c>
      <c r="D37" s="540">
        <v>19500</v>
      </c>
      <c r="E37" s="540">
        <v>60828.74</v>
      </c>
      <c r="F37" s="540">
        <v>32000.02</v>
      </c>
      <c r="G37" s="538">
        <f t="shared" ref="G37" si="13">E37-C37</f>
        <v>30908.789999999997</v>
      </c>
      <c r="H37" s="539">
        <f t="shared" ref="H37" si="14">F37-D37</f>
        <v>12500.02</v>
      </c>
    </row>
    <row r="38" spans="1:9" s="380" customFormat="1" ht="15.75" customHeight="1" x14ac:dyDescent="0.35">
      <c r="A38" s="33">
        <v>33</v>
      </c>
      <c r="B38" s="472" t="s">
        <v>1176</v>
      </c>
      <c r="C38" s="62">
        <f t="shared" ref="C38:F38" si="15">SUM(C39:C48)</f>
        <v>27429.06</v>
      </c>
      <c r="D38" s="62">
        <f t="shared" si="15"/>
        <v>0.06</v>
      </c>
      <c r="E38" s="62">
        <f t="shared" si="15"/>
        <v>13878.59</v>
      </c>
      <c r="F38" s="62">
        <f t="shared" si="15"/>
        <v>0</v>
      </c>
      <c r="G38" s="538">
        <f t="shared" ref="G38" si="16">E38-C38</f>
        <v>-13550.470000000001</v>
      </c>
      <c r="H38" s="539">
        <f t="shared" ref="H38" si="17">F38-D38</f>
        <v>-0.06</v>
      </c>
      <c r="I38" s="1"/>
    </row>
    <row r="39" spans="1:9" x14ac:dyDescent="0.3">
      <c r="A39" s="33">
        <v>34</v>
      </c>
      <c r="B39" s="288" t="s">
        <v>1007</v>
      </c>
      <c r="C39" s="540">
        <v>0</v>
      </c>
      <c r="D39" s="540">
        <v>0</v>
      </c>
      <c r="E39" s="540">
        <v>0</v>
      </c>
      <c r="F39" s="540">
        <v>0</v>
      </c>
      <c r="G39" s="538">
        <f t="shared" si="1"/>
        <v>0</v>
      </c>
      <c r="H39" s="539">
        <f t="shared" si="1"/>
        <v>0</v>
      </c>
    </row>
    <row r="40" spans="1:9" x14ac:dyDescent="0.3">
      <c r="A40" s="33">
        <v>35</v>
      </c>
      <c r="B40" s="288" t="s">
        <v>105</v>
      </c>
      <c r="C40" s="540">
        <v>0</v>
      </c>
      <c r="D40" s="540">
        <v>0</v>
      </c>
      <c r="E40" s="540">
        <v>0</v>
      </c>
      <c r="F40" s="540">
        <v>0</v>
      </c>
      <c r="G40" s="538">
        <f t="shared" si="1"/>
        <v>0</v>
      </c>
      <c r="H40" s="539">
        <f t="shared" si="1"/>
        <v>0</v>
      </c>
    </row>
    <row r="41" spans="1:9" x14ac:dyDescent="0.3">
      <c r="A41" s="33">
        <v>36</v>
      </c>
      <c r="B41" s="288" t="s">
        <v>106</v>
      </c>
      <c r="C41" s="540">
        <v>0</v>
      </c>
      <c r="D41" s="540">
        <v>0</v>
      </c>
      <c r="E41" s="540">
        <v>0</v>
      </c>
      <c r="F41" s="540">
        <v>0</v>
      </c>
      <c r="G41" s="538">
        <f t="shared" si="1"/>
        <v>0</v>
      </c>
      <c r="H41" s="539">
        <f t="shared" si="1"/>
        <v>0</v>
      </c>
    </row>
    <row r="42" spans="1:9" x14ac:dyDescent="0.3">
      <c r="A42" s="33">
        <f t="shared" si="2"/>
        <v>37</v>
      </c>
      <c r="B42" s="288" t="s">
        <v>107</v>
      </c>
      <c r="C42" s="540">
        <v>0</v>
      </c>
      <c r="D42" s="540">
        <v>0.06</v>
      </c>
      <c r="E42" s="540">
        <v>0</v>
      </c>
      <c r="F42" s="540">
        <v>0</v>
      </c>
      <c r="G42" s="538">
        <f t="shared" si="1"/>
        <v>0</v>
      </c>
      <c r="H42" s="539">
        <f t="shared" si="1"/>
        <v>-0.06</v>
      </c>
    </row>
    <row r="43" spans="1:9" x14ac:dyDescent="0.3">
      <c r="A43" s="33">
        <f t="shared" si="2"/>
        <v>38</v>
      </c>
      <c r="B43" s="288" t="s">
        <v>108</v>
      </c>
      <c r="C43" s="540">
        <v>0</v>
      </c>
      <c r="D43" s="540">
        <v>0</v>
      </c>
      <c r="E43" s="540">
        <v>0</v>
      </c>
      <c r="F43" s="540">
        <v>0</v>
      </c>
      <c r="G43" s="538">
        <f t="shared" si="1"/>
        <v>0</v>
      </c>
      <c r="H43" s="539">
        <f t="shared" si="1"/>
        <v>0</v>
      </c>
    </row>
    <row r="44" spans="1:9" x14ac:dyDescent="0.3">
      <c r="A44" s="33">
        <f t="shared" si="2"/>
        <v>39</v>
      </c>
      <c r="B44" s="288" t="s">
        <v>109</v>
      </c>
      <c r="C44" s="540">
        <v>0</v>
      </c>
      <c r="D44" s="540">
        <v>0</v>
      </c>
      <c r="E44" s="540">
        <v>0</v>
      </c>
      <c r="F44" s="540">
        <v>0</v>
      </c>
      <c r="G44" s="538">
        <f t="shared" si="1"/>
        <v>0</v>
      </c>
      <c r="H44" s="539">
        <f t="shared" si="1"/>
        <v>0</v>
      </c>
    </row>
    <row r="45" spans="1:9" x14ac:dyDescent="0.3">
      <c r="A45" s="33">
        <f t="shared" si="2"/>
        <v>40</v>
      </c>
      <c r="B45" s="308" t="s">
        <v>800</v>
      </c>
      <c r="C45" s="540">
        <v>0</v>
      </c>
      <c r="D45" s="540">
        <v>0</v>
      </c>
      <c r="E45" s="540">
        <v>0</v>
      </c>
      <c r="F45" s="540">
        <v>0</v>
      </c>
      <c r="G45" s="538">
        <f t="shared" si="1"/>
        <v>0</v>
      </c>
      <c r="H45" s="539">
        <f t="shared" si="1"/>
        <v>0</v>
      </c>
    </row>
    <row r="46" spans="1:9" x14ac:dyDescent="0.3">
      <c r="A46" s="33">
        <f t="shared" si="2"/>
        <v>41</v>
      </c>
      <c r="B46" s="288" t="s">
        <v>110</v>
      </c>
      <c r="C46" s="540">
        <v>0</v>
      </c>
      <c r="D46" s="540">
        <v>0</v>
      </c>
      <c r="E46" s="540">
        <v>0</v>
      </c>
      <c r="F46" s="540">
        <v>0</v>
      </c>
      <c r="G46" s="538">
        <f t="shared" si="1"/>
        <v>0</v>
      </c>
      <c r="H46" s="539">
        <f t="shared" si="1"/>
        <v>0</v>
      </c>
    </row>
    <row r="47" spans="1:9" x14ac:dyDescent="0.3">
      <c r="A47" s="33">
        <f t="shared" si="2"/>
        <v>42</v>
      </c>
      <c r="B47" s="288" t="s">
        <v>952</v>
      </c>
      <c r="C47" s="540">
        <v>0</v>
      </c>
      <c r="D47" s="540">
        <v>0</v>
      </c>
      <c r="E47" s="540">
        <v>0</v>
      </c>
      <c r="F47" s="540">
        <v>0</v>
      </c>
      <c r="G47" s="538">
        <f t="shared" ref="G47" si="18">E47-C47</f>
        <v>0</v>
      </c>
      <c r="H47" s="539">
        <f t="shared" ref="H47" si="19">F47-D47</f>
        <v>0</v>
      </c>
    </row>
    <row r="48" spans="1:9" x14ac:dyDescent="0.3">
      <c r="A48" s="33">
        <f t="shared" si="2"/>
        <v>43</v>
      </c>
      <c r="B48" s="288" t="s">
        <v>1220</v>
      </c>
      <c r="C48" s="540">
        <v>27429.06</v>
      </c>
      <c r="D48" s="540">
        <v>0</v>
      </c>
      <c r="E48" s="540">
        <v>13878.59</v>
      </c>
      <c r="F48" s="540">
        <v>0</v>
      </c>
      <c r="G48" s="538">
        <f t="shared" si="1"/>
        <v>-13550.470000000001</v>
      </c>
      <c r="H48" s="539">
        <f t="shared" si="1"/>
        <v>0</v>
      </c>
    </row>
    <row r="49" spans="1:9" x14ac:dyDescent="0.3">
      <c r="A49" s="33">
        <f t="shared" si="2"/>
        <v>44</v>
      </c>
      <c r="B49" s="307" t="s">
        <v>350</v>
      </c>
      <c r="C49" s="540">
        <v>0</v>
      </c>
      <c r="D49" s="540">
        <v>3666.67</v>
      </c>
      <c r="E49" s="540">
        <v>0</v>
      </c>
      <c r="F49" s="540">
        <v>0</v>
      </c>
      <c r="G49" s="538">
        <f t="shared" si="1"/>
        <v>0</v>
      </c>
      <c r="H49" s="539">
        <f t="shared" si="1"/>
        <v>-3666.67</v>
      </c>
    </row>
    <row r="50" spans="1:9" x14ac:dyDescent="0.3">
      <c r="A50" s="33">
        <f t="shared" si="2"/>
        <v>45</v>
      </c>
      <c r="B50" s="307" t="s">
        <v>142</v>
      </c>
      <c r="C50" s="540">
        <v>0</v>
      </c>
      <c r="D50" s="540">
        <v>0</v>
      </c>
      <c r="E50" s="540">
        <v>0</v>
      </c>
      <c r="F50" s="540">
        <v>0</v>
      </c>
      <c r="G50" s="538">
        <f t="shared" si="1"/>
        <v>0</v>
      </c>
      <c r="H50" s="539">
        <f t="shared" si="1"/>
        <v>0</v>
      </c>
    </row>
    <row r="51" spans="1:9" x14ac:dyDescent="0.3">
      <c r="A51" s="33">
        <f t="shared" si="2"/>
        <v>46</v>
      </c>
      <c r="B51" s="307" t="s">
        <v>139</v>
      </c>
      <c r="C51" s="540">
        <v>0</v>
      </c>
      <c r="D51" s="540">
        <v>0</v>
      </c>
      <c r="E51" s="540">
        <v>0</v>
      </c>
      <c r="F51" s="540">
        <v>0</v>
      </c>
      <c r="G51" s="538">
        <f t="shared" si="1"/>
        <v>0</v>
      </c>
      <c r="H51" s="539">
        <f t="shared" si="1"/>
        <v>0</v>
      </c>
    </row>
    <row r="52" spans="1:9" x14ac:dyDescent="0.3">
      <c r="A52" s="33">
        <f t="shared" si="2"/>
        <v>47</v>
      </c>
      <c r="B52" s="307" t="s">
        <v>328</v>
      </c>
      <c r="C52" s="540">
        <v>0</v>
      </c>
      <c r="D52" s="540">
        <v>0</v>
      </c>
      <c r="E52" s="540">
        <v>0</v>
      </c>
      <c r="F52" s="540">
        <v>0</v>
      </c>
      <c r="G52" s="538">
        <f t="shared" si="1"/>
        <v>0</v>
      </c>
      <c r="H52" s="539">
        <f t="shared" si="1"/>
        <v>0</v>
      </c>
    </row>
    <row r="53" spans="1:9" x14ac:dyDescent="0.3">
      <c r="A53" s="33">
        <f t="shared" si="2"/>
        <v>48</v>
      </c>
      <c r="B53" s="307" t="s">
        <v>263</v>
      </c>
      <c r="C53" s="540">
        <v>0</v>
      </c>
      <c r="D53" s="540">
        <v>0</v>
      </c>
      <c r="E53" s="540">
        <v>0</v>
      </c>
      <c r="F53" s="540">
        <v>0</v>
      </c>
      <c r="G53" s="538">
        <f t="shared" si="1"/>
        <v>0</v>
      </c>
      <c r="H53" s="539">
        <f t="shared" si="1"/>
        <v>0</v>
      </c>
    </row>
    <row r="54" spans="1:9" ht="18" x14ac:dyDescent="0.3">
      <c r="A54" s="33">
        <f t="shared" si="2"/>
        <v>49</v>
      </c>
      <c r="B54" s="307" t="s">
        <v>1137</v>
      </c>
      <c r="C54" s="542">
        <f>SUM(C55:C59)</f>
        <v>40126.85</v>
      </c>
      <c r="D54" s="542">
        <f t="shared" ref="D54:F54" si="20">SUM(D55:D59)</f>
        <v>0</v>
      </c>
      <c r="E54" s="542">
        <f t="shared" si="20"/>
        <v>75021.759999999995</v>
      </c>
      <c r="F54" s="542">
        <f t="shared" si="20"/>
        <v>0</v>
      </c>
      <c r="G54" s="538">
        <f t="shared" si="1"/>
        <v>34894.909999999996</v>
      </c>
      <c r="H54" s="539">
        <f t="shared" si="1"/>
        <v>0</v>
      </c>
      <c r="I54" s="395"/>
    </row>
    <row r="55" spans="1:9" x14ac:dyDescent="0.3">
      <c r="A55" s="33">
        <f t="shared" si="2"/>
        <v>50</v>
      </c>
      <c r="B55" s="288" t="s">
        <v>241</v>
      </c>
      <c r="C55" s="540">
        <v>0</v>
      </c>
      <c r="D55" s="318" t="s">
        <v>319</v>
      </c>
      <c r="E55" s="540">
        <v>0</v>
      </c>
      <c r="F55" s="318" t="s">
        <v>319</v>
      </c>
      <c r="G55" s="538">
        <f t="shared" si="1"/>
        <v>0</v>
      </c>
      <c r="H55" s="539" t="s">
        <v>319</v>
      </c>
    </row>
    <row r="56" spans="1:9" x14ac:dyDescent="0.3">
      <c r="A56" s="33">
        <f t="shared" si="2"/>
        <v>51</v>
      </c>
      <c r="B56" s="288" t="s">
        <v>111</v>
      </c>
      <c r="C56" s="540">
        <v>24070</v>
      </c>
      <c r="D56" s="318" t="s">
        <v>319</v>
      </c>
      <c r="E56" s="540">
        <v>54480</v>
      </c>
      <c r="F56" s="318" t="s">
        <v>319</v>
      </c>
      <c r="G56" s="538">
        <f t="shared" si="1"/>
        <v>30410</v>
      </c>
      <c r="H56" s="539" t="s">
        <v>319</v>
      </c>
    </row>
    <row r="57" spans="1:9" ht="31.2" x14ac:dyDescent="0.3">
      <c r="A57" s="33">
        <f t="shared" si="2"/>
        <v>52</v>
      </c>
      <c r="B57" s="288" t="s">
        <v>867</v>
      </c>
      <c r="C57" s="540">
        <v>0</v>
      </c>
      <c r="D57" s="318" t="s">
        <v>319</v>
      </c>
      <c r="E57" s="540">
        <v>0</v>
      </c>
      <c r="F57" s="318" t="s">
        <v>319</v>
      </c>
      <c r="G57" s="538">
        <f t="shared" si="1"/>
        <v>0</v>
      </c>
      <c r="H57" s="539" t="s">
        <v>319</v>
      </c>
    </row>
    <row r="58" spans="1:9" ht="18.600000000000001" x14ac:dyDescent="0.3">
      <c r="A58" s="33">
        <f t="shared" si="2"/>
        <v>53</v>
      </c>
      <c r="B58" s="288" t="s">
        <v>819</v>
      </c>
      <c r="C58" s="540">
        <v>0</v>
      </c>
      <c r="D58" s="318" t="s">
        <v>319</v>
      </c>
      <c r="E58" s="540">
        <v>0</v>
      </c>
      <c r="F58" s="318" t="s">
        <v>319</v>
      </c>
      <c r="G58" s="538">
        <f t="shared" si="1"/>
        <v>0</v>
      </c>
      <c r="H58" s="539" t="s">
        <v>319</v>
      </c>
    </row>
    <row r="59" spans="1:9" x14ac:dyDescent="0.3">
      <c r="A59" s="33">
        <f t="shared" si="2"/>
        <v>54</v>
      </c>
      <c r="B59" s="288" t="s">
        <v>861</v>
      </c>
      <c r="C59" s="540">
        <v>16056.85</v>
      </c>
      <c r="D59" s="318" t="s">
        <v>319</v>
      </c>
      <c r="E59" s="540">
        <v>20541.759999999998</v>
      </c>
      <c r="F59" s="318" t="s">
        <v>319</v>
      </c>
      <c r="G59" s="538">
        <f t="shared" si="1"/>
        <v>4484.909999999998</v>
      </c>
      <c r="H59" s="539" t="s">
        <v>319</v>
      </c>
    </row>
    <row r="60" spans="1:9" x14ac:dyDescent="0.3">
      <c r="A60" s="33">
        <f t="shared" si="2"/>
        <v>55</v>
      </c>
      <c r="B60" s="307" t="s">
        <v>351</v>
      </c>
      <c r="C60" s="540">
        <v>0</v>
      </c>
      <c r="D60" s="540">
        <v>0</v>
      </c>
      <c r="E60" s="540">
        <v>0</v>
      </c>
      <c r="F60" s="540">
        <v>0</v>
      </c>
      <c r="G60" s="538">
        <f t="shared" si="1"/>
        <v>0</v>
      </c>
      <c r="H60" s="539">
        <f t="shared" si="1"/>
        <v>0</v>
      </c>
    </row>
    <row r="61" spans="1:9" x14ac:dyDescent="0.3">
      <c r="A61" s="33">
        <f t="shared" si="2"/>
        <v>56</v>
      </c>
      <c r="B61" s="307" t="s">
        <v>140</v>
      </c>
      <c r="C61" s="540">
        <v>0</v>
      </c>
      <c r="D61" s="540">
        <v>16151.21</v>
      </c>
      <c r="E61" s="540">
        <v>0</v>
      </c>
      <c r="F61" s="540">
        <v>41446.160000000003</v>
      </c>
      <c r="G61" s="538">
        <f t="shared" si="1"/>
        <v>0</v>
      </c>
      <c r="H61" s="539">
        <f t="shared" si="1"/>
        <v>25294.950000000004</v>
      </c>
    </row>
    <row r="62" spans="1:9" x14ac:dyDescent="0.3">
      <c r="A62" s="33">
        <f t="shared" si="2"/>
        <v>57</v>
      </c>
      <c r="B62" s="309" t="s">
        <v>143</v>
      </c>
      <c r="C62" s="540">
        <v>0</v>
      </c>
      <c r="D62" s="540">
        <v>0</v>
      </c>
      <c r="E62" s="540">
        <v>0</v>
      </c>
      <c r="F62" s="540">
        <v>0</v>
      </c>
      <c r="G62" s="538">
        <f t="shared" si="1"/>
        <v>0</v>
      </c>
      <c r="H62" s="539">
        <f t="shared" si="1"/>
        <v>0</v>
      </c>
      <c r="I62" s="188"/>
    </row>
    <row r="63" spans="1:9" x14ac:dyDescent="0.3">
      <c r="A63" s="33">
        <f t="shared" si="2"/>
        <v>58</v>
      </c>
      <c r="B63" s="309" t="s">
        <v>1138</v>
      </c>
      <c r="C63" s="540">
        <v>0</v>
      </c>
      <c r="D63" s="540">
        <v>0</v>
      </c>
      <c r="E63" s="540">
        <v>0</v>
      </c>
      <c r="F63" s="540">
        <v>0</v>
      </c>
      <c r="G63" s="538">
        <f t="shared" ref="G63" si="21">E63-C63</f>
        <v>0</v>
      </c>
      <c r="H63" s="539">
        <f t="shared" ref="H63" si="22">F63-D63</f>
        <v>0</v>
      </c>
      <c r="I63" s="188"/>
    </row>
    <row r="64" spans="1:9" x14ac:dyDescent="0.3">
      <c r="A64" s="33">
        <f t="shared" si="2"/>
        <v>59</v>
      </c>
      <c r="B64" s="310" t="s">
        <v>935</v>
      </c>
      <c r="C64" s="540">
        <v>0</v>
      </c>
      <c r="D64" s="540">
        <v>0</v>
      </c>
      <c r="E64" s="540">
        <v>0</v>
      </c>
      <c r="F64" s="540">
        <v>0</v>
      </c>
      <c r="G64" s="538">
        <f>E64-C64</f>
        <v>0</v>
      </c>
      <c r="H64" s="539">
        <f t="shared" si="1"/>
        <v>0</v>
      </c>
      <c r="I64" s="188"/>
    </row>
    <row r="65" spans="1:9" x14ac:dyDescent="0.3">
      <c r="A65" s="33">
        <f t="shared" si="2"/>
        <v>60</v>
      </c>
      <c r="B65" s="310" t="s">
        <v>953</v>
      </c>
      <c r="C65" s="540">
        <v>0</v>
      </c>
      <c r="D65" s="540">
        <v>0</v>
      </c>
      <c r="E65" s="540">
        <v>0</v>
      </c>
      <c r="F65" s="540">
        <v>0</v>
      </c>
      <c r="G65" s="538">
        <f>E65-C65</f>
        <v>0</v>
      </c>
      <c r="H65" s="539">
        <f t="shared" ref="H65" si="23">F65-D65</f>
        <v>0</v>
      </c>
      <c r="I65" s="188"/>
    </row>
    <row r="66" spans="1:9" x14ac:dyDescent="0.3">
      <c r="A66" s="33">
        <f t="shared" si="2"/>
        <v>61</v>
      </c>
      <c r="B66" s="307" t="s">
        <v>144</v>
      </c>
      <c r="C66" s="540">
        <v>14283429.630000001</v>
      </c>
      <c r="D66" s="540">
        <v>0</v>
      </c>
      <c r="E66" s="540">
        <v>13688194.02</v>
      </c>
      <c r="F66" s="540">
        <v>0</v>
      </c>
      <c r="G66" s="538">
        <f t="shared" si="1"/>
        <v>-595235.61000000127</v>
      </c>
      <c r="H66" s="539">
        <f t="shared" si="1"/>
        <v>0</v>
      </c>
    </row>
    <row r="67" spans="1:9" x14ac:dyDescent="0.3">
      <c r="A67" s="33">
        <f t="shared" si="2"/>
        <v>62</v>
      </c>
      <c r="B67" s="311" t="s">
        <v>305</v>
      </c>
      <c r="C67" s="543"/>
      <c r="D67" s="543"/>
      <c r="E67" s="543"/>
      <c r="F67" s="543"/>
      <c r="G67" s="538">
        <f t="shared" si="1"/>
        <v>0</v>
      </c>
      <c r="H67" s="539">
        <f t="shared" si="1"/>
        <v>0</v>
      </c>
    </row>
    <row r="68" spans="1:9" x14ac:dyDescent="0.3">
      <c r="A68" s="33">
        <f t="shared" si="2"/>
        <v>63</v>
      </c>
      <c r="B68" s="311" t="s">
        <v>162</v>
      </c>
      <c r="C68" s="544">
        <v>653086.56999999995</v>
      </c>
      <c r="D68" s="544">
        <v>0</v>
      </c>
      <c r="E68" s="544">
        <v>441185.96</v>
      </c>
      <c r="F68" s="544">
        <v>0</v>
      </c>
      <c r="G68" s="538">
        <f t="shared" si="1"/>
        <v>-211900.60999999993</v>
      </c>
      <c r="H68" s="539">
        <f t="shared" si="1"/>
        <v>0</v>
      </c>
    </row>
    <row r="69" spans="1:9" s="129" customFormat="1" ht="28.2" thickBot="1" x14ac:dyDescent="0.35">
      <c r="A69" s="33">
        <f t="shared" si="2"/>
        <v>64</v>
      </c>
      <c r="B69" s="451" t="s">
        <v>1173</v>
      </c>
      <c r="C69" s="63">
        <f>C6+C11+C16+C17+C18+C19+C20+C21+C24+C25+C30+C37+C38+C49+C50+C51+C52+C53+C54+C60+C61+C62+C63+C64+C65+C66</f>
        <v>16490684.830000002</v>
      </c>
      <c r="D69" s="63">
        <f>D6+D11+D16+D17+D18+D19+D20+D21+D24+D25+D30+D37+D38+D49+D50+D51+D52+D53+D54+D60+D61+D62+D63+D64+D65+D66</f>
        <v>161474.57999999999</v>
      </c>
      <c r="E69" s="63">
        <f t="shared" ref="E69" si="24">E6+E11+E16+E17+E18+E19+E20+E21+E24+E25+E30+E37+E38+E49+E50+E51+E52+E53+E54+E60+E61+E62+E63+E64+E65+E66</f>
        <v>15791493.199999999</v>
      </c>
      <c r="F69" s="63">
        <f>F6+F11+F16+F17+F18+F19+F20+F21+F24+F25+F30+F37+F38+F49+F50+F51+F52+F53+F54+F60+F61+F62+F63+F64+F65+F66</f>
        <v>211295.47</v>
      </c>
      <c r="G69" s="545">
        <f t="shared" si="1"/>
        <v>-699191.63000000268</v>
      </c>
      <c r="H69" s="546">
        <f t="shared" si="1"/>
        <v>49820.890000000014</v>
      </c>
      <c r="I69" s="443" t="s">
        <v>1005</v>
      </c>
    </row>
    <row r="70" spans="1:9" ht="21" customHeight="1" x14ac:dyDescent="0.3">
      <c r="B70" s="3"/>
      <c r="C70" s="3"/>
      <c r="D70" s="371">
        <f>C69+D69</f>
        <v>16652159.410000002</v>
      </c>
      <c r="E70" s="372"/>
      <c r="F70" s="371">
        <f>E69+F69</f>
        <v>16002788.67</v>
      </c>
      <c r="G70" s="3"/>
      <c r="H70" s="3"/>
      <c r="I70" s="373" t="s">
        <v>912</v>
      </c>
    </row>
    <row r="71" spans="1:9" x14ac:dyDescent="0.3">
      <c r="A71" s="676" t="s">
        <v>951</v>
      </c>
      <c r="B71" s="677"/>
      <c r="C71" s="677"/>
      <c r="D71" s="677"/>
      <c r="E71" s="677"/>
      <c r="F71" s="677"/>
      <c r="G71" s="677"/>
      <c r="H71" s="678"/>
      <c r="I71" s="395"/>
    </row>
    <row r="72" spans="1:9" ht="30.75" customHeight="1" x14ac:dyDescent="0.3">
      <c r="A72" s="679" t="s">
        <v>242</v>
      </c>
      <c r="B72" s="680"/>
      <c r="C72" s="680"/>
      <c r="D72" s="680"/>
      <c r="E72" s="680"/>
      <c r="F72" s="680"/>
      <c r="G72" s="680"/>
      <c r="H72" s="681"/>
    </row>
    <row r="74" spans="1:9" x14ac:dyDescent="0.3">
      <c r="C74" s="442">
        <f>C6+C11+C16+C17+C18+C19+C20+C21+C25+C30+C38+C49+C50+C51+C52+C53+C54+C60+C61+C62+C63+C64+C65+C66</f>
        <v>16460764.880000001</v>
      </c>
    </row>
    <row r="75" spans="1:9" ht="18.75" customHeight="1" x14ac:dyDescent="0.3"/>
  </sheetData>
  <mergeCells count="9">
    <mergeCell ref="A71:H71"/>
    <mergeCell ref="A72:H72"/>
    <mergeCell ref="A1:H1"/>
    <mergeCell ref="A2:H2"/>
    <mergeCell ref="A3:A4"/>
    <mergeCell ref="B3:B4"/>
    <mergeCell ref="C3:D3"/>
    <mergeCell ref="E3:F3"/>
    <mergeCell ref="G3:H3"/>
  </mergeCells>
  <printOptions gridLines="1"/>
  <pageMargins left="0.51181102362204722" right="0.31496062992125984" top="0.43307086614173229" bottom="0.47244094488188981" header="0.39370078740157483" footer="0.23622047244094491"/>
  <pageSetup paperSize="9" scale="71" fitToWidth="2" fitToHeight="2" orientation="landscape" r:id="rId1"/>
  <headerFooter alignWithMargins="0">
    <oddFooter>&amp;C&amp;P z &amp;N</oddFooter>
  </headerFooter>
  <rowBreaks count="1" manualBreakCount="1">
    <brk id="4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5" zoomScaleNormal="75" workbookViewId="0">
      <selection activeCell="G16" sqref="G16"/>
    </sheetView>
  </sheetViews>
  <sheetFormatPr defaultColWidth="9.109375" defaultRowHeight="15.6" x14ac:dyDescent="0.3"/>
  <cols>
    <col min="1" max="1" width="7.88671875" style="3" customWidth="1"/>
    <col min="2" max="2" width="98.33203125" style="6" customWidth="1"/>
    <col min="3" max="3" width="16.88671875" style="1" customWidth="1"/>
    <col min="4" max="4" width="17.33203125" style="1" customWidth="1"/>
    <col min="5" max="5" width="10" style="1" customWidth="1"/>
    <col min="6" max="8" width="9.109375" style="1"/>
    <col min="9" max="9" width="9.109375" style="1" customWidth="1"/>
    <col min="10" max="16384" width="9.109375" style="1"/>
  </cols>
  <sheetData>
    <row r="1" spans="1:9" ht="45.75" customHeight="1" thickBot="1" x14ac:dyDescent="0.35">
      <c r="A1" s="670" t="s">
        <v>1061</v>
      </c>
      <c r="B1" s="671"/>
      <c r="C1" s="671"/>
      <c r="D1" s="672"/>
    </row>
    <row r="2" spans="1:9" ht="37.5" customHeight="1" x14ac:dyDescent="0.3">
      <c r="A2" s="667" t="s">
        <v>1200</v>
      </c>
      <c r="B2" s="668"/>
      <c r="C2" s="668"/>
      <c r="D2" s="669"/>
    </row>
    <row r="3" spans="1:9" s="10" customFormat="1" ht="31.2" x14ac:dyDescent="0.3">
      <c r="A3" s="337" t="s">
        <v>207</v>
      </c>
      <c r="B3" s="339" t="s">
        <v>334</v>
      </c>
      <c r="C3" s="338">
        <v>2016</v>
      </c>
      <c r="D3" s="303">
        <v>2017</v>
      </c>
    </row>
    <row r="4" spans="1:9" s="10" customFormat="1" x14ac:dyDescent="0.3">
      <c r="A4" s="337"/>
      <c r="B4" s="339"/>
      <c r="C4" s="338" t="s">
        <v>288</v>
      </c>
      <c r="D4" s="303" t="s">
        <v>289</v>
      </c>
      <c r="F4" s="88"/>
    </row>
    <row r="5" spans="1:9" x14ac:dyDescent="0.3">
      <c r="A5" s="33">
        <v>1</v>
      </c>
      <c r="B5" s="307" t="s">
        <v>1185</v>
      </c>
      <c r="C5" s="51">
        <f>+SUM(C6:C9)</f>
        <v>1422404</v>
      </c>
      <c r="D5" s="51">
        <f>+SUM(D6:D9)</f>
        <v>1318212</v>
      </c>
      <c r="E5" s="10"/>
      <c r="F5" s="320"/>
      <c r="G5" s="204"/>
    </row>
    <row r="6" spans="1:9" x14ac:dyDescent="0.3">
      <c r="A6" s="33">
        <v>2</v>
      </c>
      <c r="B6" s="469" t="s">
        <v>1149</v>
      </c>
      <c r="C6" s="53">
        <v>900</v>
      </c>
      <c r="D6" s="547">
        <v>2200</v>
      </c>
      <c r="E6" s="319"/>
      <c r="F6" s="10"/>
      <c r="I6" s="188"/>
    </row>
    <row r="7" spans="1:9" x14ac:dyDescent="0.3">
      <c r="A7" s="33">
        <v>3</v>
      </c>
      <c r="B7" s="469" t="s">
        <v>1150</v>
      </c>
      <c r="C7" s="53">
        <v>242708</v>
      </c>
      <c r="D7" s="547">
        <v>228270</v>
      </c>
      <c r="E7" s="319"/>
      <c r="F7" s="10"/>
      <c r="I7" s="188"/>
    </row>
    <row r="8" spans="1:9" x14ac:dyDescent="0.3">
      <c r="A8" s="33">
        <v>4</v>
      </c>
      <c r="B8" s="469" t="s">
        <v>1151</v>
      </c>
      <c r="C8" s="53">
        <v>500</v>
      </c>
      <c r="D8" s="547">
        <v>1700</v>
      </c>
      <c r="E8" s="319"/>
      <c r="F8" s="10"/>
      <c r="I8" s="188"/>
    </row>
    <row r="9" spans="1:9" x14ac:dyDescent="0.3">
      <c r="A9" s="33">
        <v>5</v>
      </c>
      <c r="B9" s="469" t="s">
        <v>1152</v>
      </c>
      <c r="C9" s="53">
        <v>1178296</v>
      </c>
      <c r="D9" s="547">
        <v>1086042</v>
      </c>
      <c r="E9" s="319"/>
      <c r="F9" s="10"/>
      <c r="I9" s="188"/>
    </row>
    <row r="10" spans="1:9" ht="18.600000000000001" x14ac:dyDescent="0.3">
      <c r="A10" s="201">
        <v>6</v>
      </c>
      <c r="B10" s="469" t="s">
        <v>1174</v>
      </c>
      <c r="C10" s="532">
        <v>0</v>
      </c>
      <c r="D10" s="548">
        <v>0</v>
      </c>
    </row>
    <row r="11" spans="1:9" x14ac:dyDescent="0.3">
      <c r="A11" s="33">
        <v>7</v>
      </c>
      <c r="B11" s="65" t="s">
        <v>852</v>
      </c>
      <c r="C11" s="62">
        <f>SUM(C12:C17)</f>
        <v>307600</v>
      </c>
      <c r="D11" s="549">
        <f>SUM(D12:D17)</f>
        <v>273900.69</v>
      </c>
    </row>
    <row r="12" spans="1:9" x14ac:dyDescent="0.3">
      <c r="A12" s="33">
        <v>8</v>
      </c>
      <c r="B12" s="469" t="s">
        <v>1153</v>
      </c>
      <c r="C12" s="53">
        <v>167731</v>
      </c>
      <c r="D12" s="547">
        <v>143415</v>
      </c>
    </row>
    <row r="13" spans="1:9" x14ac:dyDescent="0.3">
      <c r="A13" s="33">
        <v>9</v>
      </c>
      <c r="B13" s="469" t="s">
        <v>1154</v>
      </c>
      <c r="C13" s="53">
        <v>64450</v>
      </c>
      <c r="D13" s="547">
        <v>55450</v>
      </c>
    </row>
    <row r="14" spans="1:9" x14ac:dyDescent="0.3">
      <c r="A14" s="33">
        <v>10</v>
      </c>
      <c r="B14" s="469" t="s">
        <v>1155</v>
      </c>
      <c r="C14" s="53">
        <v>14025</v>
      </c>
      <c r="D14" s="547">
        <v>14419</v>
      </c>
    </row>
    <row r="15" spans="1:9" x14ac:dyDescent="0.3">
      <c r="A15" s="33">
        <v>11</v>
      </c>
      <c r="B15" s="469" t="s">
        <v>1156</v>
      </c>
      <c r="C15" s="53">
        <v>60827</v>
      </c>
      <c r="D15" s="547">
        <v>59966.69</v>
      </c>
    </row>
    <row r="16" spans="1:9" ht="31.2" x14ac:dyDescent="0.3">
      <c r="A16" s="33">
        <v>12</v>
      </c>
      <c r="B16" s="469" t="s">
        <v>1157</v>
      </c>
      <c r="C16" s="53">
        <v>317</v>
      </c>
      <c r="D16" s="547">
        <v>0</v>
      </c>
    </row>
    <row r="17" spans="1:4" x14ac:dyDescent="0.3">
      <c r="A17" s="33">
        <v>13</v>
      </c>
      <c r="B17" s="469" t="s">
        <v>1158</v>
      </c>
      <c r="C17" s="53">
        <v>250</v>
      </c>
      <c r="D17" s="547">
        <v>650</v>
      </c>
    </row>
    <row r="18" spans="1:4" x14ac:dyDescent="0.3">
      <c r="A18" s="33">
        <v>14</v>
      </c>
      <c r="B18" s="65" t="s">
        <v>248</v>
      </c>
      <c r="C18" s="62">
        <f>(C6+C7)*0.2</f>
        <v>48721.600000000006</v>
      </c>
      <c r="D18" s="549">
        <f>(D6+D7)*0.2</f>
        <v>46094</v>
      </c>
    </row>
    <row r="19" spans="1:4" ht="16.2" thickBot="1" x14ac:dyDescent="0.35">
      <c r="A19" s="34">
        <v>15</v>
      </c>
      <c r="B19" s="66" t="s">
        <v>340</v>
      </c>
      <c r="C19" s="550">
        <v>48721.599999999999</v>
      </c>
      <c r="D19" s="551">
        <v>46094</v>
      </c>
    </row>
    <row r="20" spans="1:4" x14ac:dyDescent="0.3">
      <c r="B20" s="9"/>
    </row>
    <row r="21" spans="1:4" ht="18.600000000000001" x14ac:dyDescent="0.3">
      <c r="A21" s="259"/>
      <c r="B21" s="322" t="s">
        <v>880</v>
      </c>
    </row>
    <row r="22" spans="1:4" x14ac:dyDescent="0.3">
      <c r="B22" s="313" t="s">
        <v>1162</v>
      </c>
    </row>
    <row r="23" spans="1:4" x14ac:dyDescent="0.3">
      <c r="B23" s="313"/>
    </row>
    <row r="24" spans="1:4" x14ac:dyDescent="0.3">
      <c r="B24" s="9"/>
    </row>
    <row r="25" spans="1:4" x14ac:dyDescent="0.3">
      <c r="B25" s="9"/>
    </row>
    <row r="26" spans="1:4" x14ac:dyDescent="0.3">
      <c r="B26" s="9"/>
    </row>
    <row r="27" spans="1:4" x14ac:dyDescent="0.3">
      <c r="B27" s="9"/>
    </row>
  </sheetData>
  <mergeCells count="2">
    <mergeCell ref="A1:D1"/>
    <mergeCell ref="A2:D2"/>
  </mergeCells>
  <pageMargins left="0.70866141732283472" right="0.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69B052-6B58-40C2-8603-8925FD48797D}">
  <ds:schemaRefs>
    <ds:schemaRef ds:uri="http://schemas.microsoft.com/sharepoint/v3/contenttype/forms"/>
  </ds:schemaRefs>
</ds:datastoreItem>
</file>

<file path=customXml/itemProps2.xml><?xml version="1.0" encoding="utf-8"?>
<ds:datastoreItem xmlns:ds="http://schemas.openxmlformats.org/officeDocument/2006/customXml" ds:itemID="{478802F3-CAF1-414B-986B-3ACC0176C017}">
  <ds:schemaRef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28</vt:i4>
      </vt:variant>
      <vt:variant>
        <vt:lpstr>Pomenované rozsahy</vt:lpstr>
      </vt:variant>
      <vt:variant>
        <vt:i4>24</vt:i4>
      </vt:variant>
    </vt:vector>
  </HeadingPairs>
  <TitlesOfParts>
    <vt:vector size="52" baseType="lpstr">
      <vt:lpstr>Obsah</vt:lpstr>
      <vt:lpstr>zmeny</vt:lpstr>
      <vt:lpstr>Vysvetlivky</vt:lpstr>
      <vt:lpstr>Súvzťažnosti</vt:lpstr>
      <vt:lpstr>Kódy z CRŠ</vt: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T9_ŠD </vt:lpstr>
      <vt:lpstr>T10-ŠJ </vt:lpstr>
      <vt:lpstr>T11-Zdroje KV</vt:lpstr>
      <vt:lpstr>T12-KV</vt:lpstr>
      <vt:lpstr>T13-Fondy</vt:lpstr>
      <vt:lpstr>T16 - Štruktúra hotovosti</vt:lpstr>
      <vt:lpstr>T17-Dotácie zo ŠF EU</vt:lpstr>
      <vt:lpstr>T18-Ostatné dotacie z kap MŠ SR</vt:lpstr>
      <vt:lpstr>T19-Štip_ z vlastných </vt:lpstr>
      <vt:lpstr>T20_motivačné štipendiá_nová</vt:lpstr>
      <vt:lpstr>T21-štruktúra_384</vt:lpstr>
      <vt:lpstr>T22_Výnosy_soc_oblasť</vt:lpstr>
      <vt:lpstr>T23_Náklady_soc_oblasť</vt:lpstr>
      <vt:lpstr>T24__Aktíva</vt:lpstr>
      <vt:lpstr>Obsah!Oblasť_tlače</vt:lpstr>
      <vt:lpstr>Súvzťažnosti!Oblasť_tlače</vt:lpstr>
      <vt:lpstr>'T10-ŠJ '!Oblasť_tlače</vt:lpstr>
      <vt:lpstr>'T11-Zdroje KV'!Oblasť_tlače</vt:lpstr>
      <vt:lpstr>'T12-KV'!Oblasť_tlače</vt:lpstr>
      <vt:lpstr>'T13-Fondy'!Oblasť_tlače</vt:lpstr>
      <vt:lpstr>'T16 - Štruktúra hotovosti'!Oblasť_tlače</vt:lpstr>
      <vt:lpstr>'T17-Dotácie zo ŠF EU'!Oblasť_tlače</vt:lpstr>
      <vt:lpstr>'T18-Ostatné dotacie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1100857</cp:lastModifiedBy>
  <cp:lastPrinted>2018-05-02T06:31:45Z</cp:lastPrinted>
  <dcterms:created xsi:type="dcterms:W3CDTF">2002-06-05T18:53:25Z</dcterms:created>
  <dcterms:modified xsi:type="dcterms:W3CDTF">2018-05-03T07:34:01Z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ies>
</file>