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16\"/>
    </mc:Choice>
  </mc:AlternateContent>
  <bookViews>
    <workbookView xWindow="0" yWindow="0" windowWidth="23040" windowHeight="8640" tabRatio="896" firstSheet="21" activeTab="26"/>
  </bookViews>
  <sheets>
    <sheet name="Obsah" sheetId="127" r:id="rId1"/>
    <sheet name="zmeny" sheetId="129" r:id="rId2"/>
    <sheet name="Vysvetlivky" sheetId="115" r:id="rId3"/>
    <sheet name="Súvzťažnosti" sheetId="159" r:id="rId4"/>
    <sheet name="Kódy z CRŠ" sheetId="152" r:id="rId5"/>
    <sheet name="T1-Dotácie podľa DZ" sheetId="23" r:id="rId6"/>
    <sheet name="T2-Ostatné dot mimo MŠ SR" sheetId="3" r:id="rId7"/>
    <sheet name="T3-Výnosy" sheetId="142" r:id="rId8"/>
    <sheet name="T4-Výnosy zo školného" sheetId="154" r:id="rId9"/>
    <sheet name="T5 - Analýza nákladov" sheetId="150" r:id="rId10"/>
    <sheet name="T6-Zamestnanci_a_mzdy" sheetId="76" r:id="rId11"/>
    <sheet name="T6a-Zamestnanci_a_mzdy (ženy)" sheetId="155" r:id="rId12"/>
    <sheet name="T7_Doktorandi " sheetId="141" r:id="rId13"/>
    <sheet name="T8-Soc_štipendiá" sheetId="109" r:id="rId14"/>
    <sheet name="T9_ŠD " sheetId="116" r:id="rId15"/>
    <sheet name="T10-ŠJ " sheetId="146" r:id="rId16"/>
    <sheet name="T11-Zdroje KV" sheetId="90" r:id="rId17"/>
    <sheet name="T12-KV" sheetId="91" r:id="rId18"/>
    <sheet name="T13-Fondy" sheetId="145" r:id="rId19"/>
    <sheet name="T16 - Štruktúra hotovosti" sheetId="64" r:id="rId20"/>
    <sheet name="T17-Dotácie zo ŠF EU" sheetId="149" r:id="rId21"/>
    <sheet name="T18-Ostatné dotacie z kap MŠ SR" sheetId="61" r:id="rId22"/>
    <sheet name="T19-Štip_ z vlastných " sheetId="144" r:id="rId23"/>
    <sheet name="T20_motivačné štipendiá_nová" sheetId="158" r:id="rId24"/>
    <sheet name="T21-štruktúra_384" sheetId="97" r:id="rId25"/>
    <sheet name="T22_Výnosy_soc_oblasť" sheetId="133" r:id="rId26"/>
    <sheet name="T23_Náklady_soc_oblasť" sheetId="134" r:id="rId27"/>
    <sheet name="T24__Aktíva" sheetId="135" state="hidden" r:id="rId28"/>
  </sheets>
  <externalReferences>
    <externalReference r:id="rId29"/>
  </externalReferences>
  <definedNames>
    <definedName name="_kmp1" localSheetId="3">#REF!</definedName>
    <definedName name="_kmp1" localSheetId="23">#REF!</definedName>
    <definedName name="_kmp1" localSheetId="9">#REF!</definedName>
    <definedName name="_kmp1">#REF!</definedName>
    <definedName name="_kmp2" localSheetId="3">#REF!</definedName>
    <definedName name="_kmp2" localSheetId="23">#REF!</definedName>
    <definedName name="_kmp2">#REF!</definedName>
    <definedName name="_kmt1" localSheetId="3">#REF!</definedName>
    <definedName name="_kmt1" localSheetId="23">#REF!</definedName>
    <definedName name="_kmt1" localSheetId="9">#REF!</definedName>
    <definedName name="_kmt1">#REF!</definedName>
    <definedName name="_T1" localSheetId="3">#REF!</definedName>
    <definedName name="_T1" localSheetId="23">#REF!</definedName>
    <definedName name="_T1">#REF!</definedName>
    <definedName name="_wd1" localSheetId="23">[1]vahy!$B$1</definedName>
    <definedName name="_wd1">[1]vahy!$B$1</definedName>
    <definedName name="_wd3" localSheetId="23">[1]vahy!$B$3</definedName>
    <definedName name="_wd3">[1]vahy!$B$3</definedName>
    <definedName name="_we1" localSheetId="23">[1]vahy!$B$2</definedName>
    <definedName name="_we1">[1]vahy!$B$2</definedName>
    <definedName name="_we3" localSheetId="23">[1]vahy!$B$4</definedName>
    <definedName name="_we3">[1]vahy!$B$4</definedName>
    <definedName name="aaa" hidden="1">3</definedName>
    <definedName name="denní" localSheetId="3">#REF!</definedName>
    <definedName name="denní" localSheetId="23">#REF!</definedName>
    <definedName name="denní" localSheetId="9">#REF!</definedName>
    <definedName name="denní">#REF!</definedName>
    <definedName name="dokpo" localSheetId="3">#REF!</definedName>
    <definedName name="dokpo" localSheetId="23">#REF!</definedName>
    <definedName name="dokpo" localSheetId="9">#REF!</definedName>
    <definedName name="dokpo">#REF!</definedName>
    <definedName name="dokpred" localSheetId="3">#REF!</definedName>
    <definedName name="dokpred" localSheetId="23">#REF!</definedName>
    <definedName name="dokpred" localSheetId="9">#REF!</definedName>
    <definedName name="dokpred">#REF!</definedName>
    <definedName name="druhý" localSheetId="3">#REF!</definedName>
    <definedName name="druhý" localSheetId="23">#REF!</definedName>
    <definedName name="druhý" localSheetId="9">#REF!</definedName>
    <definedName name="druhý">#REF!</definedName>
    <definedName name="exterdruhý" localSheetId="3">#REF!</definedName>
    <definedName name="exterdruhý" localSheetId="23">#REF!</definedName>
    <definedName name="exterdruhý" localSheetId="9">#REF!</definedName>
    <definedName name="exterdruhý">#REF!</definedName>
    <definedName name="externeplat" localSheetId="3">#REF!</definedName>
    <definedName name="externeplat" localSheetId="23">#REF!</definedName>
    <definedName name="externeplat" localSheetId="9">#REF!</definedName>
    <definedName name="externeplat">#REF!</definedName>
    <definedName name="exterplat" localSheetId="3">#REF!</definedName>
    <definedName name="exterplat" localSheetId="23">#REF!</definedName>
    <definedName name="exterplat" localSheetId="9">#REF!</definedName>
    <definedName name="exterplat">#REF!</definedName>
    <definedName name="KKS_doc" localSheetId="3">#REF!</definedName>
    <definedName name="KKS_doc" localSheetId="23">#REF!</definedName>
    <definedName name="KKS_doc" localSheetId="9">#REF!</definedName>
    <definedName name="KKS_doc">#REF!</definedName>
    <definedName name="KKS_ost" localSheetId="3">#REF!</definedName>
    <definedName name="KKS_ost" localSheetId="23">#REF!</definedName>
    <definedName name="KKS_ost" localSheetId="9">#REF!</definedName>
    <definedName name="KKS_ost">#REF!</definedName>
    <definedName name="KKS_phd" localSheetId="3">#REF!</definedName>
    <definedName name="KKS_phd" localSheetId="23">#REF!</definedName>
    <definedName name="KKS_phd" localSheetId="9">#REF!</definedName>
    <definedName name="KKS_phd">#REF!</definedName>
    <definedName name="KKS_prof" localSheetId="3">#REF!</definedName>
    <definedName name="KKS_prof" localSheetId="23">#REF!</definedName>
    <definedName name="KKS_prof" localSheetId="9">#REF!</definedName>
    <definedName name="KKS_prof">#REF!</definedName>
    <definedName name="koef_gm_mzdy" localSheetId="3">#REF!</definedName>
    <definedName name="koef_gm_mzdy" localSheetId="23">#REF!</definedName>
    <definedName name="koef_gm_mzdy" localSheetId="9">#REF!</definedName>
    <definedName name="koef_gm_mzdy">#REF!</definedName>
    <definedName name="koef_kpn" localSheetId="3">#REF!</definedName>
    <definedName name="koef_kpn" localSheetId="23">#REF!</definedName>
    <definedName name="koef_kpn" localSheetId="9">#REF!</definedName>
    <definedName name="koef_kpn">#REF!</definedName>
    <definedName name="koef_prer_nad_gm_mzdy" localSheetId="3">#REF!</definedName>
    <definedName name="koef_prer_nad_gm_mzdy" localSheetId="23">#REF!</definedName>
    <definedName name="koef_prer_nad_gm_mzdy" localSheetId="9">#REF!</definedName>
    <definedName name="koef_prer_nad_gm_mzdy">#REF!</definedName>
    <definedName name="koef_PV" localSheetId="3">#REF!</definedName>
    <definedName name="koef_PV" localSheetId="23">#REF!</definedName>
    <definedName name="koef_PV" localSheetId="9">#REF!</definedName>
    <definedName name="koef_PV">#REF!</definedName>
    <definedName name="koef_udr_kat1" localSheetId="3">#REF!</definedName>
    <definedName name="koef_udr_kat1" localSheetId="20">#REF!</definedName>
    <definedName name="koef_udr_kat1" localSheetId="23">#REF!</definedName>
    <definedName name="koef_udr_kat1" localSheetId="9">#REF!</definedName>
    <definedName name="koef_udr_kat1" localSheetId="11">#REF!</definedName>
    <definedName name="koef_udr_kat1">#REF!</definedName>
    <definedName name="koef_udr_kat2" localSheetId="3">#REF!</definedName>
    <definedName name="koef_udr_kat2" localSheetId="20">#REF!</definedName>
    <definedName name="koef_udr_kat2" localSheetId="23">#REF!</definedName>
    <definedName name="koef_udr_kat2" localSheetId="9">#REF!</definedName>
    <definedName name="koef_udr_kat2" localSheetId="11">#REF!</definedName>
    <definedName name="koef_udr_kat2">#REF!</definedName>
    <definedName name="koef_udr_kat3" localSheetId="3">#REF!</definedName>
    <definedName name="koef_udr_kat3" localSheetId="20">#REF!</definedName>
    <definedName name="koef_udr_kat3" localSheetId="23">#REF!</definedName>
    <definedName name="koef_udr_kat3" localSheetId="9">#REF!</definedName>
    <definedName name="koef_udr_kat3" localSheetId="11">#REF!</definedName>
    <definedName name="koef_udr_kat3">#REF!</definedName>
    <definedName name="koef_VV" localSheetId="3">#REF!</definedName>
    <definedName name="koef_VV" localSheetId="23">#REF!</definedName>
    <definedName name="koef_VV" localSheetId="9">#REF!</definedName>
    <definedName name="koef_VV">#REF!</definedName>
    <definedName name="kpn_ca_do" localSheetId="3">#REF!</definedName>
    <definedName name="kpn_ca_do" localSheetId="23">#REF!</definedName>
    <definedName name="kpn_ca_do" localSheetId="9">#REF!</definedName>
    <definedName name="kpn_ca_do">#REF!</definedName>
    <definedName name="kpn_ca_nad" localSheetId="3">#REF!</definedName>
    <definedName name="kpn_ca_nad" localSheetId="23">#REF!</definedName>
    <definedName name="kpn_ca_nad" localSheetId="9">#REF!</definedName>
    <definedName name="kpn_ca_nad">#REF!</definedName>
    <definedName name="kzk" localSheetId="3">#REF!</definedName>
    <definedName name="kzk" localSheetId="23">#REF!</definedName>
    <definedName name="kzk" localSheetId="9">#REF!</definedName>
    <definedName name="kzk">#REF!</definedName>
    <definedName name="kzspp" localSheetId="3">#REF!</definedName>
    <definedName name="kzspp" localSheetId="23">#REF!</definedName>
    <definedName name="kzspp" localSheetId="9">#REF!</definedName>
    <definedName name="kzspp">#REF!</definedName>
    <definedName name="nefinanc">1</definedName>
    <definedName name="_xlnm.Print_Area" localSheetId="0">Obsah!$A$1:$Q$26</definedName>
    <definedName name="_xlnm.Print_Area" localSheetId="3">Súvzťažnosti!$A$1:$C$42</definedName>
    <definedName name="_xlnm.Print_Area" localSheetId="15">'T10-ŠJ '!$A$1:$D$27</definedName>
    <definedName name="_xlnm.Print_Area" localSheetId="16">'T11-Zdroje KV'!$A$1:$D$23</definedName>
    <definedName name="_xlnm.Print_Area" localSheetId="17">'T12-KV'!$A$1:$I$24</definedName>
    <definedName name="_xlnm.Print_Area" localSheetId="18">'T13-Fondy'!$A$1:$N$25</definedName>
    <definedName name="_xlnm.Print_Area" localSheetId="19">'T16 - Štruktúra hotovosti'!$A$1:$D$22</definedName>
    <definedName name="_xlnm.Print_Area" localSheetId="20">'T17-Dotácie zo ŠF EU'!$A$1:$H$16</definedName>
    <definedName name="_xlnm.Print_Area" localSheetId="21">'T18-Ostatné dotacie z kap MŠ SR'!$A$1:$E$18</definedName>
    <definedName name="_xlnm.Print_Area" localSheetId="22">'T19-Štip_ z vlastných '!$A$1:$F$26</definedName>
    <definedName name="_xlnm.Print_Area" localSheetId="5">'T1-Dotácie podľa DZ'!$A$1:$E$19</definedName>
    <definedName name="_xlnm.Print_Area" localSheetId="23">'T20_motivačné štipendiá_nová'!$A$1:$F$14</definedName>
    <definedName name="_xlnm.Print_Area" localSheetId="24">'T21-štruktúra_384'!$A$1:$M$9</definedName>
    <definedName name="_xlnm.Print_Area" localSheetId="25">T22_Výnosy_soc_oblasť!$A$1:$F$45</definedName>
    <definedName name="_xlnm.Print_Area" localSheetId="26">T23_Náklady_soc_oblasť!$A$1:$F$42</definedName>
    <definedName name="_xlnm.Print_Area" localSheetId="7">'T3-Výnosy'!$A$1:$H$72</definedName>
    <definedName name="_xlnm.Print_Area" localSheetId="8">'T4-Výnosy zo školného'!$A$1:$E$23</definedName>
    <definedName name="_xlnm.Print_Area" localSheetId="9">'T5 - Analýza nákladov'!$A$1:$H$107</definedName>
    <definedName name="_xlnm.Print_Area" localSheetId="11">'T6a-Zamestnanci_a_mzdy (ženy)'!$A$1:$L$37</definedName>
    <definedName name="_xlnm.Print_Area" localSheetId="10">'T6-Zamestnanci_a_mzdy'!$A$1:$K$38</definedName>
    <definedName name="_xlnm.Print_Area" localSheetId="12">'T7_Doktorandi '!$A$1:$G$22</definedName>
    <definedName name="_xlnm.Print_Area" localSheetId="13">'T8-Soc_štipendiá'!$A$1:$F$16</definedName>
    <definedName name="_xlnm.Print_Area" localSheetId="14">'T9_ŠD '!$A$1:$F$22</definedName>
    <definedName name="_xlnm.Print_Area" localSheetId="2">Vysvetlivky!$A$1:$B$93</definedName>
    <definedName name="pocet_jedal" localSheetId="3">#REF!</definedName>
    <definedName name="pocet_jedal" localSheetId="20">#REF!</definedName>
    <definedName name="pocet_jedal" localSheetId="23">#REF!</definedName>
    <definedName name="pocet_jedal" localSheetId="9">#REF!</definedName>
    <definedName name="pocet_jedal" localSheetId="11">#REF!</definedName>
    <definedName name="pocet_jedal">#REF!</definedName>
    <definedName name="podiel" localSheetId="3">#REF!</definedName>
    <definedName name="podiel" localSheetId="23">#REF!</definedName>
    <definedName name="podiel" localSheetId="9">#REF!</definedName>
    <definedName name="podiel">#REF!</definedName>
    <definedName name="poistné" localSheetId="3">#REF!</definedName>
    <definedName name="poistné" localSheetId="23">#REF!</definedName>
    <definedName name="poistné" localSheetId="9">#REF!</definedName>
    <definedName name="poistné">#REF!</definedName>
    <definedName name="Pp_DrŠ_exist" localSheetId="3">#REF!</definedName>
    <definedName name="Pp_DrŠ_exist" localSheetId="20">#REF!</definedName>
    <definedName name="Pp_DrŠ_exist" localSheetId="23">#REF!</definedName>
    <definedName name="Pp_DrŠ_exist" localSheetId="9">#REF!</definedName>
    <definedName name="Pp_DrŠ_exist" localSheetId="11">#REF!</definedName>
    <definedName name="Pp_DrŠ_exist">#REF!</definedName>
    <definedName name="Pp_DrŠ_noví" localSheetId="3">#REF!</definedName>
    <definedName name="Pp_DrŠ_noví" localSheetId="20">#REF!</definedName>
    <definedName name="Pp_DrŠ_noví" localSheetId="23">#REF!</definedName>
    <definedName name="Pp_DrŠ_noví" localSheetId="9">#REF!</definedName>
    <definedName name="Pp_DrŠ_noví" localSheetId="11">#REF!</definedName>
    <definedName name="Pp_DrŠ_noví">#REF!</definedName>
    <definedName name="Pp_DrŠ_spolu" localSheetId="3">#REF!</definedName>
    <definedName name="Pp_DrŠ_spolu" localSheetId="20">#REF!</definedName>
    <definedName name="Pp_DrŠ_spolu" localSheetId="23">#REF!</definedName>
    <definedName name="Pp_DrŠ_spolu" localSheetId="9">#REF!</definedName>
    <definedName name="Pp_DrŠ_spolu" localSheetId="11">#REF!</definedName>
    <definedName name="Pp_DrŠ_spolu">#REF!</definedName>
    <definedName name="Pp_klinické_TaS" localSheetId="3">#REF!</definedName>
    <definedName name="Pp_klinické_TaS" localSheetId="20">#REF!</definedName>
    <definedName name="Pp_klinické_TaS" localSheetId="23">#REF!</definedName>
    <definedName name="Pp_klinické_TaS" localSheetId="9">#REF!</definedName>
    <definedName name="Pp_klinické_TaS" localSheetId="11">#REF!</definedName>
    <definedName name="Pp_klinické_TaS">#REF!</definedName>
    <definedName name="Pp_klinické_TaS_rozpísaný" localSheetId="3">#REF!</definedName>
    <definedName name="Pp_klinické_TaS_rozpísaný" localSheetId="20">#REF!</definedName>
    <definedName name="Pp_klinické_TaS_rozpísaný" localSheetId="23">#REF!</definedName>
    <definedName name="Pp_klinické_TaS_rozpísaný" localSheetId="9">#REF!</definedName>
    <definedName name="Pp_klinické_TaS_rozpísaný" localSheetId="11">#REF!</definedName>
    <definedName name="Pp_klinické_TaS_rozpísaný">#REF!</definedName>
    <definedName name="Pp_Rozvoj_BD" localSheetId="3">#REF!</definedName>
    <definedName name="Pp_Rozvoj_BD" localSheetId="23">#REF!</definedName>
    <definedName name="Pp_Rozvoj_BD" localSheetId="9">#REF!</definedName>
    <definedName name="Pp_Rozvoj_BD">#REF!</definedName>
    <definedName name="Pp_Soc_BD" localSheetId="3">#REF!</definedName>
    <definedName name="Pp_Soc_BD" localSheetId="23">#REF!</definedName>
    <definedName name="Pp_Soc_BD" localSheetId="9">#REF!</definedName>
    <definedName name="Pp_Soc_BD">#REF!</definedName>
    <definedName name="Pp_VaT_BD" localSheetId="3">#REF!</definedName>
    <definedName name="Pp_VaT_BD" localSheetId="23">#REF!</definedName>
    <definedName name="Pp_VaT_BD" localSheetId="9">#REF!</definedName>
    <definedName name="Pp_VaT_BD">#REF!</definedName>
    <definedName name="Pp_VaT_mzdy" localSheetId="3">#REF!</definedName>
    <definedName name="Pp_VaT_mzdy" localSheetId="23">#REF!</definedName>
    <definedName name="Pp_VaT_mzdy" localSheetId="9">#REF!</definedName>
    <definedName name="Pp_VaT_mzdy">#REF!</definedName>
    <definedName name="Pp_VaT_mzdy_rezerva" localSheetId="3">#REF!</definedName>
    <definedName name="Pp_VaT_mzdy_rezerva" localSheetId="23">#REF!</definedName>
    <definedName name="Pp_VaT_mzdy_rezerva" localSheetId="9">#REF!</definedName>
    <definedName name="Pp_VaT_mzdy_rezerva">#REF!</definedName>
    <definedName name="Pp_VaT_mzdy_zac_roka" localSheetId="3">#REF!</definedName>
    <definedName name="Pp_VaT_mzdy_zac_roka" localSheetId="23">#REF!</definedName>
    <definedName name="Pp_VaT_mzdy_zac_roka" localSheetId="9">#REF!</definedName>
    <definedName name="Pp_VaT_mzdy_zac_roka">#REF!</definedName>
    <definedName name="Pp_Vzdel_BD" localSheetId="3">#REF!</definedName>
    <definedName name="Pp_Vzdel_BD" localSheetId="23">#REF!</definedName>
    <definedName name="Pp_Vzdel_BD" localSheetId="9">#REF!</definedName>
    <definedName name="Pp_Vzdel_BD">#REF!</definedName>
    <definedName name="Pp_Vzdel_mzdy" localSheetId="3">#REF!</definedName>
    <definedName name="Pp_Vzdel_mzdy" localSheetId="23">#REF!</definedName>
    <definedName name="Pp_Vzdel_mzdy" localSheetId="9">#REF!</definedName>
    <definedName name="Pp_Vzdel_mzdy">#REF!</definedName>
    <definedName name="Pp_Vzdel_mzdy_kontr" localSheetId="3">#REF!</definedName>
    <definedName name="Pp_Vzdel_mzdy_kontr" localSheetId="23">#REF!</definedName>
    <definedName name="Pp_Vzdel_mzdy_kontr" localSheetId="9">#REF!</definedName>
    <definedName name="Pp_Vzdel_mzdy_kontr">#REF!</definedName>
    <definedName name="Pp_Vzdel_mzdy_na_prer_modif" localSheetId="3">#REF!</definedName>
    <definedName name="Pp_Vzdel_mzdy_na_prer_modif" localSheetId="20">#REF!</definedName>
    <definedName name="Pp_Vzdel_mzdy_na_prer_modif" localSheetId="23">#REF!</definedName>
    <definedName name="Pp_Vzdel_mzdy_na_prer_modif" localSheetId="9">#REF!</definedName>
    <definedName name="Pp_Vzdel_mzdy_na_prer_modif" localSheetId="11">#REF!</definedName>
    <definedName name="Pp_Vzdel_mzdy_na_prer_modif">#REF!</definedName>
    <definedName name="Pp_Vzdel_mzdy_na_prer_nemodif" localSheetId="3">#REF!</definedName>
    <definedName name="Pp_Vzdel_mzdy_na_prer_nemodif" localSheetId="20">#REF!</definedName>
    <definedName name="Pp_Vzdel_mzdy_na_prer_nemodif" localSheetId="23">#REF!</definedName>
    <definedName name="Pp_Vzdel_mzdy_na_prer_nemodif" localSheetId="9">#REF!</definedName>
    <definedName name="Pp_Vzdel_mzdy_na_prer_nemodif" localSheetId="11">#REF!</definedName>
    <definedName name="Pp_Vzdel_mzdy_na_prer_nemodif">#REF!</definedName>
    <definedName name="Pp_Vzdel_mzdy_prevádz" localSheetId="3">#REF!</definedName>
    <definedName name="Pp_Vzdel_mzdy_prevádz" localSheetId="23">#REF!</definedName>
    <definedName name="Pp_Vzdel_mzdy_prevádz" localSheetId="9">#REF!</definedName>
    <definedName name="Pp_Vzdel_mzdy_prevádz">#REF!</definedName>
    <definedName name="Pp_Vzdel_mzdy_rezerva" localSheetId="3">#REF!</definedName>
    <definedName name="Pp_Vzdel_mzdy_rezerva" localSheetId="23">#REF!</definedName>
    <definedName name="Pp_Vzdel_mzdy_rezerva" localSheetId="9">#REF!</definedName>
    <definedName name="Pp_Vzdel_mzdy_rezerva">#REF!</definedName>
    <definedName name="Pp_Vzdel_mzdy_spec" localSheetId="3">#REF!</definedName>
    <definedName name="Pp_Vzdel_mzdy_spec" localSheetId="23">#REF!</definedName>
    <definedName name="Pp_Vzdel_mzdy_spec" localSheetId="9">#REF!</definedName>
    <definedName name="Pp_Vzdel_mzdy_spec">#REF!</definedName>
    <definedName name="Pp_Vzdel_mzdy_výkon" localSheetId="3">#REF!</definedName>
    <definedName name="Pp_Vzdel_mzdy_výkon" localSheetId="23">#REF!</definedName>
    <definedName name="Pp_Vzdel_mzdy_výkon" localSheetId="9">#REF!</definedName>
    <definedName name="Pp_Vzdel_mzdy_výkon">#REF!</definedName>
    <definedName name="Pp_Vzdel_mzdy_výkon_PV" localSheetId="3">#REF!</definedName>
    <definedName name="Pp_Vzdel_mzdy_výkon_PV" localSheetId="23">#REF!</definedName>
    <definedName name="Pp_Vzdel_mzdy_výkon_PV" localSheetId="9">#REF!</definedName>
    <definedName name="Pp_Vzdel_mzdy_výkon_PV">#REF!</definedName>
    <definedName name="Pp_Vzdel_mzdy_výkon_PV_bez" localSheetId="3">#REF!</definedName>
    <definedName name="Pp_Vzdel_mzdy_výkon_PV_bez" localSheetId="23">#REF!</definedName>
    <definedName name="Pp_Vzdel_mzdy_výkon_PV_bez" localSheetId="9">#REF!</definedName>
    <definedName name="Pp_Vzdel_mzdy_výkon_PV_bez">#REF!</definedName>
    <definedName name="Pp_Vzdel_mzdy_výkon_PV_um" localSheetId="3">#REF!</definedName>
    <definedName name="Pp_Vzdel_mzdy_výkon_PV_um" localSheetId="23">#REF!</definedName>
    <definedName name="Pp_Vzdel_mzdy_výkon_PV_um" localSheetId="9">#REF!</definedName>
    <definedName name="Pp_Vzdel_mzdy_výkon_PV_um">#REF!</definedName>
    <definedName name="Pp_Vzdel_mzdy_výkon_VV" localSheetId="3">#REF!</definedName>
    <definedName name="Pp_Vzdel_mzdy_výkon_VV" localSheetId="23">#REF!</definedName>
    <definedName name="Pp_Vzdel_mzdy_výkon_VV" localSheetId="9">#REF!</definedName>
    <definedName name="Pp_Vzdel_mzdy_výkon_VV">#REF!</definedName>
    <definedName name="Pp_Vzdel_mzdy_výkon_VV_bez" localSheetId="3">#REF!</definedName>
    <definedName name="Pp_Vzdel_mzdy_výkon_VV_bez" localSheetId="23">#REF!</definedName>
    <definedName name="Pp_Vzdel_mzdy_výkon_VV_bez" localSheetId="9">#REF!</definedName>
    <definedName name="Pp_Vzdel_mzdy_výkon_VV_bez">#REF!</definedName>
    <definedName name="Pp_Vzdel_mzdy_výkon_VV_um" localSheetId="3">#REF!</definedName>
    <definedName name="Pp_Vzdel_mzdy_výkon_VV_um" localSheetId="23">#REF!</definedName>
    <definedName name="Pp_Vzdel_mzdy_výkon_VV_um" localSheetId="9">#REF!</definedName>
    <definedName name="Pp_Vzdel_mzdy_výkon_VV_um">#REF!</definedName>
    <definedName name="Pp_Vzdel_spec_prax" localSheetId="3">#REF!</definedName>
    <definedName name="Pp_Vzdel_spec_prax" localSheetId="20">#REF!</definedName>
    <definedName name="Pp_Vzdel_spec_prax" localSheetId="23">#REF!</definedName>
    <definedName name="Pp_Vzdel_spec_prax" localSheetId="9">#REF!</definedName>
    <definedName name="Pp_Vzdel_spec_prax" localSheetId="11">#REF!</definedName>
    <definedName name="Pp_Vzdel_spec_prax">#REF!</definedName>
    <definedName name="Pp_Vzdel_TaS" localSheetId="3">#REF!</definedName>
    <definedName name="Pp_Vzdel_TaS" localSheetId="23">#REF!</definedName>
    <definedName name="Pp_Vzdel_TaS" localSheetId="9">#REF!</definedName>
    <definedName name="Pp_Vzdel_TaS">#REF!</definedName>
    <definedName name="Pp_Vzdel_TaS_rezerva" localSheetId="3">#REF!</definedName>
    <definedName name="Pp_Vzdel_TaS_rezerva" localSheetId="23">#REF!</definedName>
    <definedName name="Pp_Vzdel_TaS_rezerva" localSheetId="9">#REF!</definedName>
    <definedName name="Pp_Vzdel_TaS_rezerva">#REF!</definedName>
    <definedName name="Pp_Vzdel_TaS_spec" localSheetId="3">#REF!</definedName>
    <definedName name="Pp_Vzdel_TaS_spec" localSheetId="20">#REF!</definedName>
    <definedName name="Pp_Vzdel_TaS_spec" localSheetId="23">#REF!</definedName>
    <definedName name="Pp_Vzdel_TaS_spec" localSheetId="9">#REF!</definedName>
    <definedName name="Pp_Vzdel_TaS_spec" localSheetId="11">#REF!</definedName>
    <definedName name="Pp_Vzdel_TaS_spec">#REF!</definedName>
    <definedName name="Pp_Vzdel_TaS_stav" localSheetId="3">#REF!</definedName>
    <definedName name="Pp_Vzdel_TaS_stav" localSheetId="23">#REF!</definedName>
    <definedName name="Pp_Vzdel_TaS_stav" localSheetId="9">#REF!</definedName>
    <definedName name="Pp_Vzdel_TaS_stav">#REF!</definedName>
    <definedName name="Pp_Vzdel_TaS_výkon" localSheetId="3">#REF!</definedName>
    <definedName name="Pp_Vzdel_TaS_výkon" localSheetId="20">#REF!</definedName>
    <definedName name="Pp_Vzdel_TaS_výkon" localSheetId="23">#REF!</definedName>
    <definedName name="Pp_Vzdel_TaS_výkon" localSheetId="9">#REF!</definedName>
    <definedName name="Pp_Vzdel_TaS_výkon" localSheetId="11">#REF!</definedName>
    <definedName name="Pp_Vzdel_TaS_výkon">#REF!</definedName>
    <definedName name="Pp_Vzdel_TaS_výkon_PPŠ" localSheetId="3">#REF!</definedName>
    <definedName name="Pp_Vzdel_TaS_výkon_PPŠ" localSheetId="20">#REF!</definedName>
    <definedName name="Pp_Vzdel_TaS_výkon_PPŠ" localSheetId="23">#REF!</definedName>
    <definedName name="Pp_Vzdel_TaS_výkon_PPŠ" localSheetId="9">#REF!</definedName>
    <definedName name="Pp_Vzdel_TaS_výkon_PPŠ" localSheetId="11">#REF!</definedName>
    <definedName name="Pp_Vzdel_TaS_výkon_PPŠ">#REF!</definedName>
    <definedName name="Pp_Vzdel_TaS_výkon_PPŠ_a_zákl" localSheetId="3">#REF!</definedName>
    <definedName name="Pp_Vzdel_TaS_výkon_PPŠ_a_zákl" localSheetId="20">#REF!</definedName>
    <definedName name="Pp_Vzdel_TaS_výkon_PPŠ_a_zákl" localSheetId="23">#REF!</definedName>
    <definedName name="Pp_Vzdel_TaS_výkon_PPŠ_a_zákl" localSheetId="9">#REF!</definedName>
    <definedName name="Pp_Vzdel_TaS_výkon_PPŠ_a_zákl" localSheetId="11">#REF!</definedName>
    <definedName name="Pp_Vzdel_TaS_výkon_PPŠ_a_zákl">#REF!</definedName>
    <definedName name="Pp_Vzdel_TaS_výkon_PPŠ_KEN" localSheetId="3">#REF!</definedName>
    <definedName name="Pp_Vzdel_TaS_výkon_PPŠ_KEN" localSheetId="20">#REF!</definedName>
    <definedName name="Pp_Vzdel_TaS_výkon_PPŠ_KEN" localSheetId="23">#REF!</definedName>
    <definedName name="Pp_Vzdel_TaS_výkon_PPŠ_KEN" localSheetId="9">#REF!</definedName>
    <definedName name="Pp_Vzdel_TaS_výkon_PPŠ_KEN" localSheetId="11">#REF!</definedName>
    <definedName name="Pp_Vzdel_TaS_výkon_PPŠ_KEN">#REF!</definedName>
    <definedName name="Pp_Vzdel_TaS_zahr_granty" localSheetId="3">#REF!</definedName>
    <definedName name="Pp_Vzdel_TaS_zahr_granty" localSheetId="23">#REF!</definedName>
    <definedName name="Pp_Vzdel_TaS_zahr_granty" localSheetId="9">#REF!</definedName>
    <definedName name="Pp_Vzdel_TaS_zahr_granty">#REF!</definedName>
    <definedName name="Pp_Vzdel_TaS_zákl" localSheetId="3">#REF!</definedName>
    <definedName name="Pp_Vzdel_TaS_zákl" localSheetId="20">#REF!</definedName>
    <definedName name="Pp_Vzdel_TaS_zákl" localSheetId="23">#REF!</definedName>
    <definedName name="Pp_Vzdel_TaS_zákl" localSheetId="9">#REF!</definedName>
    <definedName name="Pp_Vzdel_TaS_zákl" localSheetId="11">#REF!</definedName>
    <definedName name="Pp_Vzdel_TaS_zákl">#REF!</definedName>
    <definedName name="Pr_AV_BD" localSheetId="3">#REF!</definedName>
    <definedName name="Pr_AV_BD" localSheetId="23">#REF!</definedName>
    <definedName name="Pr_AV_BD" localSheetId="9">#REF!</definedName>
    <definedName name="Pr_AV_BD">#REF!</definedName>
    <definedName name="Pr_IV_BD" localSheetId="3">#REF!</definedName>
    <definedName name="Pr_IV_BD" localSheetId="23">#REF!</definedName>
    <definedName name="Pr_IV_BD" localSheetId="9">#REF!</definedName>
    <definedName name="Pr_IV_BD">#REF!</definedName>
    <definedName name="Pr_IV_KV" localSheetId="3">#REF!</definedName>
    <definedName name="Pr_IV_KV" localSheetId="23">#REF!</definedName>
    <definedName name="Pr_IV_KV" localSheetId="9">#REF!</definedName>
    <definedName name="Pr_IV_KV">#REF!</definedName>
    <definedName name="Pr_IV_KV_rezerva" localSheetId="3">#REF!</definedName>
    <definedName name="Pr_IV_KV_rezerva" localSheetId="23">#REF!</definedName>
    <definedName name="Pr_IV_KV_rezerva" localSheetId="9">#REF!</definedName>
    <definedName name="Pr_IV_KV_rezerva">#REF!</definedName>
    <definedName name="Pr_KEGA_BD" localSheetId="3">#REF!</definedName>
    <definedName name="Pr_KEGA_BD" localSheetId="23">#REF!</definedName>
    <definedName name="Pr_KEGA_BD" localSheetId="9">#REF!</definedName>
    <definedName name="Pr_KEGA_BD">#REF!</definedName>
    <definedName name="Pr_klinické" localSheetId="3">#REF!</definedName>
    <definedName name="Pr_klinické" localSheetId="23">#REF!</definedName>
    <definedName name="Pr_klinické" localSheetId="9">#REF!</definedName>
    <definedName name="Pr_klinické">#REF!</definedName>
    <definedName name="Pr_KŠ" localSheetId="3">#REF!</definedName>
    <definedName name="Pr_KŠ" localSheetId="20">#REF!</definedName>
    <definedName name="Pr_KŠ" localSheetId="23">#REF!</definedName>
    <definedName name="Pr_KŠ" localSheetId="9">#REF!</definedName>
    <definedName name="Pr_KŠ" localSheetId="11">#REF!</definedName>
    <definedName name="Pr_KŠ">#REF!</definedName>
    <definedName name="Pr_motštip_BD" localSheetId="3">#REF!</definedName>
    <definedName name="Pr_motštip_BD" localSheetId="23">#REF!</definedName>
    <definedName name="Pr_motštip_BD" localSheetId="9">#REF!</definedName>
    <definedName name="Pr_motštip_BD">#REF!</definedName>
    <definedName name="Pr_MVTS_BD" localSheetId="3">#REF!</definedName>
    <definedName name="Pr_MVTS_BD" localSheetId="23">#REF!</definedName>
    <definedName name="Pr_MVTS_BD" localSheetId="9">#REF!</definedName>
    <definedName name="Pr_MVTS_BD">#REF!</definedName>
    <definedName name="Pr_socštip_BD" localSheetId="3">#REF!</definedName>
    <definedName name="Pr_socštip_BD" localSheetId="23">#REF!</definedName>
    <definedName name="Pr_socštip_BD" localSheetId="9">#REF!</definedName>
    <definedName name="Pr_socštip_BD">#REF!</definedName>
    <definedName name="Pr_ŠD" localSheetId="3">#REF!</definedName>
    <definedName name="Pr_ŠD" localSheetId="20">#REF!</definedName>
    <definedName name="Pr_ŠD" localSheetId="23">#REF!</definedName>
    <definedName name="Pr_ŠD" localSheetId="9">#REF!</definedName>
    <definedName name="Pr_ŠD" localSheetId="11">#REF!</definedName>
    <definedName name="Pr_ŠD">#REF!</definedName>
    <definedName name="Pr_ŠDaJKŠPC_BD" localSheetId="3">#REF!</definedName>
    <definedName name="Pr_ŠDaJKŠPC_BD" localSheetId="23">#REF!</definedName>
    <definedName name="Pr_ŠDaJKŠPC_BD" localSheetId="9">#REF!</definedName>
    <definedName name="Pr_ŠDaJKŠPC_BD">#REF!</definedName>
    <definedName name="Pr_VaT_KV_zac_roka" localSheetId="3">#REF!</definedName>
    <definedName name="Pr_VaT_KV_zac_roka" localSheetId="23">#REF!</definedName>
    <definedName name="Pr_VaT_KV_zac_roka" localSheetId="9">#REF!</definedName>
    <definedName name="Pr_VaT_KV_zac_roka">#REF!</definedName>
    <definedName name="Pr_VaT_TaS" localSheetId="3">#REF!</definedName>
    <definedName name="Pr_VaT_TaS" localSheetId="23">#REF!</definedName>
    <definedName name="Pr_VaT_TaS" localSheetId="9">#REF!</definedName>
    <definedName name="Pr_VaT_TaS">#REF!</definedName>
    <definedName name="Pr_VaT_TaS_rezerva" localSheetId="3">#REF!</definedName>
    <definedName name="Pr_VaT_TaS_rezerva" localSheetId="23">#REF!</definedName>
    <definedName name="Pr_VaT_TaS_rezerva" localSheetId="9">#REF!</definedName>
    <definedName name="Pr_VaT_TaS_rezerva">#REF!</definedName>
    <definedName name="Pr_VaT_TaS_zac_roka" localSheetId="3">#REF!</definedName>
    <definedName name="Pr_VaT_TaS_zac_roka" localSheetId="23">#REF!</definedName>
    <definedName name="Pr_VaT_TaS_zac_roka" localSheetId="9">#REF!</definedName>
    <definedName name="Pr_VaT_TaS_zac_roka">#REF!</definedName>
    <definedName name="Pr_VEGA_BD" localSheetId="3">#REF!</definedName>
    <definedName name="Pr_VEGA_BD" localSheetId="23">#REF!</definedName>
    <definedName name="Pr_VEGA_BD" localSheetId="9">#REF!</definedName>
    <definedName name="Pr_VEGA_BD">#REF!</definedName>
    <definedName name="predmety" localSheetId="3">#REF!</definedName>
    <definedName name="predmety" localSheetId="23">#REF!</definedName>
    <definedName name="predmety" localSheetId="9">#REF!</definedName>
    <definedName name="predmety">#REF!</definedName>
    <definedName name="prisp_na_1_jedlo" localSheetId="3">#REF!</definedName>
    <definedName name="prisp_na_1_jedlo" localSheetId="20">#REF!</definedName>
    <definedName name="prisp_na_1_jedlo" localSheetId="23">#REF!</definedName>
    <definedName name="prisp_na_1_jedlo" localSheetId="9">#REF!</definedName>
    <definedName name="prisp_na_1_jedlo" localSheetId="11">#REF!</definedName>
    <definedName name="prisp_na_1_jedlo">#REF!</definedName>
    <definedName name="prisp_na_ubyt_stud_SD" localSheetId="3">#REF!</definedName>
    <definedName name="prisp_na_ubyt_stud_SD" localSheetId="20">#REF!</definedName>
    <definedName name="prisp_na_ubyt_stud_SD" localSheetId="23">#REF!</definedName>
    <definedName name="prisp_na_ubyt_stud_SD" localSheetId="9">#REF!</definedName>
    <definedName name="prisp_na_ubyt_stud_SD" localSheetId="11">#REF!</definedName>
    <definedName name="prisp_na_ubyt_stud_SD">#REF!</definedName>
    <definedName name="prisp_na_ubyt_stud_ZZ" localSheetId="3">#REF!</definedName>
    <definedName name="prisp_na_ubyt_stud_ZZ" localSheetId="20">#REF!</definedName>
    <definedName name="prisp_na_ubyt_stud_ZZ" localSheetId="23">#REF!</definedName>
    <definedName name="prisp_na_ubyt_stud_ZZ" localSheetId="9">#REF!</definedName>
    <definedName name="prisp_na_ubyt_stud_ZZ" localSheetId="11">#REF!</definedName>
    <definedName name="prisp_na_ubyt_stud_ZZ">#REF!</definedName>
    <definedName name="prísp_zákl_prev" localSheetId="3">#REF!</definedName>
    <definedName name="prísp_zákl_prev" localSheetId="23">#REF!</definedName>
    <definedName name="prísp_zákl_prev" localSheetId="9">#REF!</definedName>
    <definedName name="prísp_zákl_prev">#REF!</definedName>
    <definedName name="R_vvs" localSheetId="3">#REF!</definedName>
    <definedName name="R_vvs" localSheetId="23">#REF!</definedName>
    <definedName name="R_vvs" localSheetId="9">#REF!</definedName>
    <definedName name="R_vvs">#REF!</definedName>
    <definedName name="R_vvs_BD" localSheetId="3">#REF!</definedName>
    <definedName name="R_vvs_BD" localSheetId="23">#REF!</definedName>
    <definedName name="R_vvs_BD" localSheetId="9">#REF!</definedName>
    <definedName name="R_vvs_BD">#REF!</definedName>
    <definedName name="R_vvs_VaT_BD" localSheetId="3">#REF!</definedName>
    <definedName name="R_vvs_VaT_BD" localSheetId="23">#REF!</definedName>
    <definedName name="R_vvs_VaT_BD" localSheetId="9">#REF!</definedName>
    <definedName name="R_vvs_VaT_BD">#REF!</definedName>
    <definedName name="Sanet" localSheetId="3">#REF!</definedName>
    <definedName name="Sanet" localSheetId="23">#REF!</definedName>
    <definedName name="Sanet" localSheetId="9">#REF!</definedName>
    <definedName name="Sanet">#REF!</definedName>
    <definedName name="SAPBEXrevision" hidden="1">7</definedName>
    <definedName name="SAPBEXsysID" hidden="1">"BS1"</definedName>
    <definedName name="SAPBEXwbID" hidden="1">"3TG3S316PX9BHXMQEBSXSYZZO"</definedName>
    <definedName name="stavba_ucelova" localSheetId="3">#REF!</definedName>
    <definedName name="stavba_ucelova" localSheetId="23">#REF!</definedName>
    <definedName name="stavba_ucelova" localSheetId="9">#REF!</definedName>
    <definedName name="stavba_ucelova">#REF!</definedName>
    <definedName name="studenti_vstup" localSheetId="3">#REF!</definedName>
    <definedName name="studenti_vstup" localSheetId="23">#REF!</definedName>
    <definedName name="studenti_vstup" localSheetId="9">#REF!</definedName>
    <definedName name="studenti_vstup">#REF!</definedName>
    <definedName name="sustava" localSheetId="3">#REF!</definedName>
    <definedName name="sustava" localSheetId="23">#REF!</definedName>
    <definedName name="sustava" localSheetId="9">#REF!</definedName>
    <definedName name="sustava">#REF!</definedName>
    <definedName name="T_1" localSheetId="3">#REF!</definedName>
    <definedName name="T_1" localSheetId="23">#REF!</definedName>
    <definedName name="T_1">#REF!</definedName>
    <definedName name="T_25_so_štip_2007" localSheetId="3">#REF!</definedName>
    <definedName name="T_25_so_štip_2007" localSheetId="23">#REF!</definedName>
    <definedName name="T_25_so_štip_2007">#REF!</definedName>
    <definedName name="T_M" localSheetId="3">#REF!</definedName>
    <definedName name="T_M" localSheetId="23">#REF!</definedName>
    <definedName name="T_M">#REF!</definedName>
    <definedName name="váha_absDrš" localSheetId="3">#REF!</definedName>
    <definedName name="váha_absDrš" localSheetId="23">#REF!</definedName>
    <definedName name="váha_absDrš" localSheetId="9">#REF!</definedName>
    <definedName name="váha_absDrš">#REF!</definedName>
    <definedName name="váha_DG" localSheetId="3">#REF!</definedName>
    <definedName name="váha_DG" localSheetId="23">#REF!</definedName>
    <definedName name="váha_DG" localSheetId="9">#REF!</definedName>
    <definedName name="váha_DG">#REF!</definedName>
    <definedName name="váha_poDs" localSheetId="3">#REF!</definedName>
    <definedName name="váha_poDs" localSheetId="23">#REF!</definedName>
    <definedName name="váha_poDs" localSheetId="9">#REF!</definedName>
    <definedName name="váha_poDs">#REF!</definedName>
    <definedName name="váha_Pub" localSheetId="3">#REF!</definedName>
    <definedName name="váha_Pub" localSheetId="23">#REF!</definedName>
    <definedName name="váha_Pub" localSheetId="9">#REF!</definedName>
    <definedName name="váha_Pub">#REF!</definedName>
    <definedName name="váha_ZG" localSheetId="3">#REF!</definedName>
    <definedName name="váha_ZG" localSheetId="23">#REF!</definedName>
    <definedName name="váha_ZG" localSheetId="9">#REF!</definedName>
    <definedName name="váha_ZG">#REF!</definedName>
    <definedName name="výkon_um" localSheetId="3">#REF!</definedName>
    <definedName name="výkon_um" localSheetId="23">#REF!</definedName>
    <definedName name="výkon_um" localSheetId="9">#REF!</definedName>
    <definedName name="výkon_um">#REF!</definedName>
    <definedName name="x" localSheetId="3">#REF!</definedName>
    <definedName name="x" localSheetId="23">#REF!</definedName>
    <definedName name="x">#REF!</definedName>
    <definedName name="xxx" hidden="1">"3TGMUFSSIAIMK2KTNC9DELQD0"</definedName>
    <definedName name="zakl_prisp_na_prev_SD" localSheetId="3">#REF!</definedName>
    <definedName name="zakl_prisp_na_prev_SD" localSheetId="20">#REF!</definedName>
    <definedName name="zakl_prisp_na_prev_SD" localSheetId="23">#REF!</definedName>
    <definedName name="zakl_prisp_na_prev_SD" localSheetId="9">#REF!</definedName>
    <definedName name="zakl_prisp_na_prev_SD" localSheetId="11">#REF!</definedName>
    <definedName name="zakl_prisp_na_prev_SD">#REF!</definedName>
    <definedName name="záloha" localSheetId="3">#REF!</definedName>
    <definedName name="záloha" localSheetId="20">#REF!</definedName>
    <definedName name="záloha" localSheetId="23">#REF!</definedName>
    <definedName name="záloha" localSheetId="9">#REF!</definedName>
    <definedName name="záloha" localSheetId="11">#REF!</definedName>
    <definedName name="záloha">#REF!</definedName>
  </definedNames>
  <calcPr calcId="162913"/>
</workbook>
</file>

<file path=xl/calcChain.xml><?xml version="1.0" encoding="utf-8"?>
<calcChain xmlns="http://schemas.openxmlformats.org/spreadsheetml/2006/main">
  <c r="F102" i="150" l="1"/>
  <c r="E102" i="150"/>
  <c r="D102" i="150"/>
  <c r="C102" i="150"/>
  <c r="F69" i="142"/>
  <c r="E69" i="142"/>
  <c r="D69" i="142"/>
  <c r="C69" i="142"/>
  <c r="C22" i="155" l="1"/>
  <c r="D22" i="155"/>
  <c r="E22" i="155"/>
  <c r="D5" i="3" l="1"/>
  <c r="C5" i="3"/>
  <c r="E8" i="3" l="1"/>
  <c r="D21" i="3"/>
  <c r="C21" i="3"/>
  <c r="D14" i="3"/>
  <c r="C14" i="3"/>
  <c r="E24" i="3"/>
  <c r="E25" i="3"/>
  <c r="E26" i="3"/>
  <c r="E27" i="3"/>
  <c r="E28" i="3"/>
  <c r="E29" i="3"/>
  <c r="E30" i="3"/>
  <c r="E31" i="3"/>
  <c r="E32" i="3"/>
  <c r="E33" i="3"/>
  <c r="E34" i="3"/>
  <c r="E35" i="3"/>
  <c r="E36" i="3"/>
  <c r="E19" i="3"/>
  <c r="E18" i="3"/>
  <c r="E17" i="3"/>
  <c r="E16" i="3"/>
  <c r="H47" i="142" l="1"/>
  <c r="G36" i="142"/>
  <c r="H36" i="142"/>
  <c r="G35" i="142"/>
  <c r="H35" i="142"/>
  <c r="G34" i="142"/>
  <c r="H34" i="142"/>
  <c r="G47" i="142"/>
  <c r="C9" i="158" l="1"/>
  <c r="E6" i="158" s="1"/>
  <c r="E9" i="158" s="1"/>
  <c r="D9" i="158"/>
  <c r="F6" i="158" s="1"/>
  <c r="F9" i="158" s="1"/>
  <c r="E9" i="61" l="1"/>
  <c r="I18" i="91" l="1"/>
  <c r="C14" i="116"/>
  <c r="G11" i="141"/>
  <c r="F11" i="141"/>
  <c r="C5" i="64" l="1"/>
  <c r="C22" i="64" s="1"/>
  <c r="D19" i="144" l="1"/>
  <c r="E19" i="144"/>
  <c r="F19" i="144"/>
  <c r="D16" i="144"/>
  <c r="E16" i="144"/>
  <c r="F16" i="144"/>
  <c r="D13" i="144"/>
  <c r="E13" i="144"/>
  <c r="F13" i="144"/>
  <c r="D10" i="144"/>
  <c r="E10" i="144"/>
  <c r="F10" i="144"/>
  <c r="D7" i="144"/>
  <c r="E7" i="144"/>
  <c r="F7" i="144"/>
  <c r="E6" i="144" l="1"/>
  <c r="F6" i="144"/>
  <c r="D6" i="144"/>
  <c r="I6" i="97"/>
  <c r="H6" i="97"/>
  <c r="E6" i="23"/>
  <c r="E14" i="23"/>
  <c r="E16" i="23"/>
  <c r="E17" i="23"/>
  <c r="E18" i="23"/>
  <c r="E8" i="23"/>
  <c r="E9" i="23"/>
  <c r="E10" i="23"/>
  <c r="E11" i="23"/>
  <c r="E12" i="23"/>
  <c r="D7" i="23"/>
  <c r="C7" i="23"/>
  <c r="E7" i="23" l="1"/>
  <c r="G63" i="142"/>
  <c r="H63" i="142"/>
  <c r="G65" i="142"/>
  <c r="H65" i="142"/>
  <c r="G87" i="150" l="1"/>
  <c r="H87" i="150"/>
  <c r="G55" i="142" l="1"/>
  <c r="G56" i="142"/>
  <c r="G57" i="142"/>
  <c r="G58" i="142"/>
  <c r="G59" i="142"/>
  <c r="G60" i="142"/>
  <c r="G61" i="142"/>
  <c r="G7" i="142"/>
  <c r="H7" i="142"/>
  <c r="G8" i="142"/>
  <c r="H8" i="142"/>
  <c r="G9" i="142"/>
  <c r="H9" i="142"/>
  <c r="G10" i="142"/>
  <c r="H10" i="142"/>
  <c r="G12" i="142"/>
  <c r="H12" i="142"/>
  <c r="G13" i="142"/>
  <c r="H13" i="142"/>
  <c r="G14" i="142"/>
  <c r="H14" i="142"/>
  <c r="G15" i="142"/>
  <c r="H15" i="142"/>
  <c r="G16" i="142"/>
  <c r="H16" i="142"/>
  <c r="G17" i="142"/>
  <c r="H17" i="142"/>
  <c r="G18" i="142"/>
  <c r="H18" i="142"/>
  <c r="G19" i="142"/>
  <c r="H19" i="142"/>
  <c r="G20" i="142"/>
  <c r="G22" i="142"/>
  <c r="H22" i="142"/>
  <c r="G23" i="142"/>
  <c r="H23" i="142"/>
  <c r="G24" i="142"/>
  <c r="H24" i="142"/>
  <c r="G26" i="142"/>
  <c r="H26" i="142"/>
  <c r="G27" i="142"/>
  <c r="H27" i="142"/>
  <c r="G28" i="142"/>
  <c r="H28" i="142"/>
  <c r="G29" i="142"/>
  <c r="H29" i="142"/>
  <c r="G31" i="142"/>
  <c r="H31" i="142"/>
  <c r="G32" i="142"/>
  <c r="H32" i="142"/>
  <c r="G33" i="142"/>
  <c r="H33" i="142"/>
  <c r="G38" i="142"/>
  <c r="H38" i="142"/>
  <c r="G39" i="142"/>
  <c r="H39" i="142"/>
  <c r="G40" i="142"/>
  <c r="H40" i="142"/>
  <c r="G41" i="142"/>
  <c r="H41" i="142"/>
  <c r="G42" i="142"/>
  <c r="H42" i="142"/>
  <c r="G43" i="142"/>
  <c r="H43" i="142"/>
  <c r="G44" i="142"/>
  <c r="H44" i="142"/>
  <c r="G45" i="142"/>
  <c r="H45" i="142"/>
  <c r="G46" i="142"/>
  <c r="H46" i="142"/>
  <c r="G48" i="142"/>
  <c r="H48" i="142"/>
  <c r="G49" i="142"/>
  <c r="H49" i="142"/>
  <c r="G50" i="142"/>
  <c r="H50" i="142"/>
  <c r="G51" i="142"/>
  <c r="H51" i="142"/>
  <c r="G52" i="142"/>
  <c r="H52" i="142"/>
  <c r="G53" i="142"/>
  <c r="H53" i="142"/>
  <c r="H60" i="142"/>
  <c r="H61" i="142"/>
  <c r="G62" i="142"/>
  <c r="H62" i="142"/>
  <c r="G64" i="142"/>
  <c r="H64" i="142"/>
  <c r="G66" i="142"/>
  <c r="H66" i="142"/>
  <c r="G67" i="142"/>
  <c r="H67" i="142"/>
  <c r="G68" i="142"/>
  <c r="H68" i="142"/>
  <c r="D6" i="142"/>
  <c r="E6" i="142"/>
  <c r="F6" i="142"/>
  <c r="D11" i="142"/>
  <c r="E11" i="142"/>
  <c r="F11" i="142"/>
  <c r="H11" i="142" s="1"/>
  <c r="D21" i="142"/>
  <c r="E21" i="142"/>
  <c r="F21" i="142"/>
  <c r="H21" i="142" s="1"/>
  <c r="D25" i="142"/>
  <c r="E25" i="142"/>
  <c r="F25" i="142"/>
  <c r="D30" i="142"/>
  <c r="E30" i="142"/>
  <c r="F30" i="142"/>
  <c r="D37" i="142"/>
  <c r="E37" i="142"/>
  <c r="F37" i="142"/>
  <c r="D54" i="142"/>
  <c r="E54" i="142"/>
  <c r="F54" i="142"/>
  <c r="H54" i="142" s="1"/>
  <c r="C30" i="142"/>
  <c r="H30" i="142" l="1"/>
  <c r="H37" i="142"/>
  <c r="H25" i="142"/>
  <c r="G30" i="142"/>
  <c r="H69" i="142" l="1"/>
  <c r="C37" i="142"/>
  <c r="G37" i="142" l="1"/>
  <c r="C25" i="142"/>
  <c r="G25" i="142" s="1"/>
  <c r="C13" i="144" l="1"/>
  <c r="G98" i="150" l="1"/>
  <c r="H98" i="150"/>
  <c r="D18" i="154" l="1"/>
  <c r="C18" i="154"/>
  <c r="J29" i="155"/>
  <c r="F29" i="155"/>
  <c r="J28" i="155"/>
  <c r="F28" i="155"/>
  <c r="F27" i="155"/>
  <c r="J26" i="155"/>
  <c r="F26" i="155"/>
  <c r="K26" i="155" s="1"/>
  <c r="J25" i="155"/>
  <c r="F25" i="155"/>
  <c r="K25" i="155" s="1"/>
  <c r="J24" i="155"/>
  <c r="F24" i="155"/>
  <c r="K24" i="155" s="1"/>
  <c r="J23" i="155"/>
  <c r="F23" i="155"/>
  <c r="K23" i="155" s="1"/>
  <c r="I22" i="155"/>
  <c r="H22" i="155"/>
  <c r="G22" i="155"/>
  <c r="F22" i="155"/>
  <c r="K22" i="155" s="1"/>
  <c r="J21" i="155"/>
  <c r="F21" i="155"/>
  <c r="J20" i="155"/>
  <c r="F20" i="155"/>
  <c r="J19" i="155"/>
  <c r="F19" i="155"/>
  <c r="K19" i="155" s="1"/>
  <c r="J18" i="155"/>
  <c r="F18" i="155"/>
  <c r="J17" i="155"/>
  <c r="F17" i="155"/>
  <c r="I16" i="155"/>
  <c r="H16" i="155"/>
  <c r="G16" i="155"/>
  <c r="J16" i="155" s="1"/>
  <c r="E16" i="155"/>
  <c r="D16" i="155"/>
  <c r="C16" i="155"/>
  <c r="J15" i="155"/>
  <c r="F15" i="155"/>
  <c r="J13" i="155"/>
  <c r="F13" i="155"/>
  <c r="J12" i="155"/>
  <c r="F12" i="155"/>
  <c r="K12" i="155" s="1"/>
  <c r="J11" i="155"/>
  <c r="F11" i="155"/>
  <c r="J10" i="155"/>
  <c r="F10" i="155"/>
  <c r="J9" i="155"/>
  <c r="F9" i="155"/>
  <c r="J8" i="155"/>
  <c r="F8" i="155"/>
  <c r="I7" i="155"/>
  <c r="I30" i="155" s="1"/>
  <c r="H7" i="155"/>
  <c r="G7" i="155"/>
  <c r="G30" i="155" s="1"/>
  <c r="E7" i="155"/>
  <c r="D7" i="155"/>
  <c r="D30" i="155" s="1"/>
  <c r="C7" i="155"/>
  <c r="C30" i="155" s="1"/>
  <c r="D11" i="154"/>
  <c r="C11" i="154"/>
  <c r="D5" i="154"/>
  <c r="C5" i="154"/>
  <c r="H101" i="150"/>
  <c r="G101" i="150"/>
  <c r="H100" i="150"/>
  <c r="G100" i="150"/>
  <c r="H99" i="150"/>
  <c r="G99" i="150"/>
  <c r="H97" i="150"/>
  <c r="G97" i="150"/>
  <c r="H96" i="150"/>
  <c r="G96" i="150"/>
  <c r="H95" i="150"/>
  <c r="G95" i="150"/>
  <c r="H94" i="150"/>
  <c r="G94" i="150"/>
  <c r="H93" i="150"/>
  <c r="G93" i="150"/>
  <c r="H92" i="150"/>
  <c r="G92" i="150"/>
  <c r="H91" i="150"/>
  <c r="G91" i="150"/>
  <c r="F90" i="150"/>
  <c r="E90" i="150"/>
  <c r="D90" i="150"/>
  <c r="C90" i="150"/>
  <c r="H89" i="150"/>
  <c r="G89" i="150"/>
  <c r="H88" i="150"/>
  <c r="G88" i="150"/>
  <c r="H86" i="150"/>
  <c r="G86" i="150"/>
  <c r="H85" i="150"/>
  <c r="G85" i="150"/>
  <c r="H84" i="150"/>
  <c r="G84" i="150"/>
  <c r="H83" i="150"/>
  <c r="G83" i="150"/>
  <c r="H82" i="150"/>
  <c r="G82" i="150"/>
  <c r="F81" i="150"/>
  <c r="E81" i="150"/>
  <c r="E79" i="150" s="1"/>
  <c r="D81" i="150"/>
  <c r="D79" i="150" s="1"/>
  <c r="C81" i="150"/>
  <c r="G81" i="150" s="1"/>
  <c r="H80" i="150"/>
  <c r="G80" i="150"/>
  <c r="H78" i="150"/>
  <c r="G78" i="150"/>
  <c r="H77" i="150"/>
  <c r="G77" i="150"/>
  <c r="H76" i="150"/>
  <c r="G76" i="150"/>
  <c r="H75" i="150"/>
  <c r="G75" i="150"/>
  <c r="H74" i="150"/>
  <c r="G74" i="150"/>
  <c r="H73" i="150"/>
  <c r="G73" i="150"/>
  <c r="H72" i="150"/>
  <c r="G72" i="150"/>
  <c r="H71" i="150"/>
  <c r="G71" i="150"/>
  <c r="H70" i="150"/>
  <c r="G70" i="150"/>
  <c r="H69" i="150"/>
  <c r="G69" i="150"/>
  <c r="F68" i="150"/>
  <c r="E68" i="150"/>
  <c r="D68" i="150"/>
  <c r="C68" i="150"/>
  <c r="H67" i="150"/>
  <c r="G67" i="150"/>
  <c r="H66" i="150"/>
  <c r="G66" i="150"/>
  <c r="H65" i="150"/>
  <c r="G65" i="150"/>
  <c r="H64" i="150"/>
  <c r="G64" i="150"/>
  <c r="H63" i="150"/>
  <c r="G63" i="150"/>
  <c r="F62" i="150"/>
  <c r="E62" i="150"/>
  <c r="E60" i="150" s="1"/>
  <c r="D62" i="150"/>
  <c r="D60" i="150" s="1"/>
  <c r="C62" i="150"/>
  <c r="C60" i="150" s="1"/>
  <c r="H61" i="150"/>
  <c r="G61" i="150"/>
  <c r="H59" i="150"/>
  <c r="G59" i="150"/>
  <c r="H58" i="150"/>
  <c r="G58" i="150"/>
  <c r="H57" i="150"/>
  <c r="G57" i="150"/>
  <c r="H56" i="150"/>
  <c r="G56" i="150"/>
  <c r="H55" i="150"/>
  <c r="G55" i="150"/>
  <c r="H54" i="150"/>
  <c r="G54" i="150"/>
  <c r="H53" i="150"/>
  <c r="G53" i="150"/>
  <c r="H52" i="150"/>
  <c r="G52" i="150"/>
  <c r="H51" i="150"/>
  <c r="G51" i="150"/>
  <c r="H50" i="150"/>
  <c r="G50" i="150"/>
  <c r="H49" i="150"/>
  <c r="G49" i="150"/>
  <c r="H48" i="150"/>
  <c r="G48" i="150"/>
  <c r="H47" i="150"/>
  <c r="G47" i="150"/>
  <c r="H46" i="150"/>
  <c r="G46" i="150"/>
  <c r="H45" i="150"/>
  <c r="G45" i="150"/>
  <c r="F44" i="150"/>
  <c r="E44" i="150"/>
  <c r="D44" i="150"/>
  <c r="H44" i="150" s="1"/>
  <c r="C44" i="150"/>
  <c r="H43" i="150"/>
  <c r="G43" i="150"/>
  <c r="H42" i="150"/>
  <c r="G42" i="150"/>
  <c r="H41" i="150"/>
  <c r="G41" i="150"/>
  <c r="F40" i="150"/>
  <c r="E40" i="150"/>
  <c r="D40" i="150"/>
  <c r="C40" i="150"/>
  <c r="G40" i="150" s="1"/>
  <c r="H39" i="150"/>
  <c r="G39" i="150"/>
  <c r="H38" i="150"/>
  <c r="G38" i="150"/>
  <c r="H37" i="150"/>
  <c r="G37" i="150"/>
  <c r="H36" i="150"/>
  <c r="G36" i="150"/>
  <c r="H35" i="150"/>
  <c r="G35" i="150"/>
  <c r="H34" i="150"/>
  <c r="G34" i="150"/>
  <c r="H33" i="150"/>
  <c r="G33" i="150"/>
  <c r="F32" i="150"/>
  <c r="E32" i="150"/>
  <c r="D32" i="150"/>
  <c r="C32" i="150"/>
  <c r="H31" i="150"/>
  <c r="G31" i="150"/>
  <c r="H30" i="150"/>
  <c r="G30" i="150"/>
  <c r="H29" i="150"/>
  <c r="G29" i="150"/>
  <c r="H28" i="150"/>
  <c r="G28" i="150"/>
  <c r="F27" i="150"/>
  <c r="E27" i="150"/>
  <c r="D27" i="150"/>
  <c r="C27" i="150"/>
  <c r="G27" i="150" s="1"/>
  <c r="H25" i="150"/>
  <c r="G25" i="150"/>
  <c r="H24" i="150"/>
  <c r="G24" i="150"/>
  <c r="H23" i="150"/>
  <c r="G23" i="150"/>
  <c r="H22" i="150"/>
  <c r="G22" i="150"/>
  <c r="H21" i="150"/>
  <c r="G21" i="150"/>
  <c r="H20" i="150"/>
  <c r="G20" i="150"/>
  <c r="F19" i="150"/>
  <c r="E19" i="150"/>
  <c r="D19" i="150"/>
  <c r="C19" i="150"/>
  <c r="G19" i="150" s="1"/>
  <c r="H18" i="150"/>
  <c r="G18" i="150"/>
  <c r="H17" i="150"/>
  <c r="G17" i="150"/>
  <c r="H16" i="150"/>
  <c r="G16" i="150"/>
  <c r="H15" i="150"/>
  <c r="G15" i="150"/>
  <c r="H14" i="150"/>
  <c r="G14" i="150"/>
  <c r="H13" i="150"/>
  <c r="G13" i="150"/>
  <c r="H12" i="150"/>
  <c r="G12" i="150"/>
  <c r="H11" i="150"/>
  <c r="G11" i="150"/>
  <c r="H10" i="150"/>
  <c r="G10" i="150"/>
  <c r="H9" i="150"/>
  <c r="G9" i="150"/>
  <c r="H8" i="150"/>
  <c r="G8" i="150"/>
  <c r="H7" i="150"/>
  <c r="G7" i="150"/>
  <c r="A7" i="150"/>
  <c r="A8" i="150" s="1"/>
  <c r="A9" i="150" s="1"/>
  <c r="A10" i="150" s="1"/>
  <c r="A11" i="150" s="1"/>
  <c r="A12" i="150" s="1"/>
  <c r="A13" i="150" s="1"/>
  <c r="A14" i="150" s="1"/>
  <c r="A15" i="150" s="1"/>
  <c r="A16" i="150" s="1"/>
  <c r="A17" i="150" s="1"/>
  <c r="A18" i="150" s="1"/>
  <c r="A19" i="150" s="1"/>
  <c r="A20" i="150" s="1"/>
  <c r="A21" i="150" s="1"/>
  <c r="A22" i="150" s="1"/>
  <c r="A23" i="150" s="1"/>
  <c r="A24" i="150" s="1"/>
  <c r="A25" i="150" s="1"/>
  <c r="A26" i="150" s="1"/>
  <c r="A27" i="150" s="1"/>
  <c r="A28" i="150" s="1"/>
  <c r="A29" i="150" s="1"/>
  <c r="A30" i="150" s="1"/>
  <c r="A31" i="150" s="1"/>
  <c r="A32" i="150" s="1"/>
  <c r="A33" i="150" s="1"/>
  <c r="A34" i="150" s="1"/>
  <c r="A35" i="150" s="1"/>
  <c r="A36" i="150" s="1"/>
  <c r="A37" i="150" s="1"/>
  <c r="A38" i="150" s="1"/>
  <c r="A39" i="150" s="1"/>
  <c r="A40" i="150" s="1"/>
  <c r="A41" i="150" s="1"/>
  <c r="A42" i="150" s="1"/>
  <c r="A43" i="150" s="1"/>
  <c r="A44" i="150" s="1"/>
  <c r="A45" i="150" s="1"/>
  <c r="A46" i="150" s="1"/>
  <c r="A47" i="150" s="1"/>
  <c r="A48" i="150" s="1"/>
  <c r="A49" i="150" s="1"/>
  <c r="A50" i="150" s="1"/>
  <c r="A51" i="150" s="1"/>
  <c r="A52" i="150" s="1"/>
  <c r="A53" i="150" s="1"/>
  <c r="A54" i="150" s="1"/>
  <c r="A55" i="150" s="1"/>
  <c r="A56" i="150" s="1"/>
  <c r="A57" i="150" s="1"/>
  <c r="A58" i="150" s="1"/>
  <c r="A59" i="150" s="1"/>
  <c r="A60" i="150" s="1"/>
  <c r="A61" i="150" s="1"/>
  <c r="A62" i="150" s="1"/>
  <c r="A63" i="150" s="1"/>
  <c r="A64" i="150" s="1"/>
  <c r="A65" i="150" s="1"/>
  <c r="A66" i="150" s="1"/>
  <c r="A67" i="150" s="1"/>
  <c r="A68" i="150" s="1"/>
  <c r="A69" i="150" s="1"/>
  <c r="A70" i="150" s="1"/>
  <c r="A71" i="150" s="1"/>
  <c r="A72" i="150" s="1"/>
  <c r="A73" i="150" s="1"/>
  <c r="A74" i="150" s="1"/>
  <c r="A75" i="150" s="1"/>
  <c r="A76" i="150" s="1"/>
  <c r="A77" i="150" s="1"/>
  <c r="A78" i="150" s="1"/>
  <c r="A79" i="150" s="1"/>
  <c r="A80" i="150" s="1"/>
  <c r="A81" i="150" s="1"/>
  <c r="A82" i="150" s="1"/>
  <c r="A83" i="150" s="1"/>
  <c r="A84" i="150" s="1"/>
  <c r="A85" i="150" s="1"/>
  <c r="A86" i="150" s="1"/>
  <c r="A88" i="150" s="1"/>
  <c r="A89" i="150" s="1"/>
  <c r="A90" i="150" s="1"/>
  <c r="A91" i="150" s="1"/>
  <c r="A92" i="150" s="1"/>
  <c r="A94" i="150" s="1"/>
  <c r="A95" i="150" s="1"/>
  <c r="A96" i="150" s="1"/>
  <c r="A97" i="150" s="1"/>
  <c r="A98" i="150" s="1"/>
  <c r="A99" i="150" s="1"/>
  <c r="A100" i="150" s="1"/>
  <c r="A101" i="150" s="1"/>
  <c r="A102" i="150" s="1"/>
  <c r="F6" i="150"/>
  <c r="E6" i="150"/>
  <c r="D6" i="150"/>
  <c r="C6" i="150"/>
  <c r="G6" i="150" s="1"/>
  <c r="F6" i="149"/>
  <c r="E6" i="149"/>
  <c r="D6" i="149"/>
  <c r="C6" i="149"/>
  <c r="G7" i="149"/>
  <c r="H8" i="149"/>
  <c r="G10" i="149"/>
  <c r="H11" i="149"/>
  <c r="G14" i="149"/>
  <c r="H14" i="149"/>
  <c r="G15" i="149"/>
  <c r="H15" i="149"/>
  <c r="D9" i="149"/>
  <c r="E9" i="149"/>
  <c r="F9" i="149"/>
  <c r="H9" i="149" s="1"/>
  <c r="C9" i="149"/>
  <c r="G9" i="149" s="1"/>
  <c r="F13" i="149"/>
  <c r="E13" i="149"/>
  <c r="D13" i="149"/>
  <c r="H13" i="149" s="1"/>
  <c r="C13" i="149"/>
  <c r="G13" i="149" s="1"/>
  <c r="A8" i="149"/>
  <c r="A9" i="149"/>
  <c r="A10" i="149" s="1"/>
  <c r="A11" i="149" s="1"/>
  <c r="A12" i="149" s="1"/>
  <c r="A13" i="149" s="1"/>
  <c r="A14" i="149" s="1"/>
  <c r="D20" i="146"/>
  <c r="C20" i="146"/>
  <c r="C12" i="146" s="1"/>
  <c r="C9" i="146" s="1"/>
  <c r="D21" i="146"/>
  <c r="F43" i="133"/>
  <c r="F42" i="133"/>
  <c r="E18" i="141"/>
  <c r="C18" i="141"/>
  <c r="G17" i="141"/>
  <c r="G15" i="141"/>
  <c r="G14" i="141"/>
  <c r="G13" i="141"/>
  <c r="G12" i="141"/>
  <c r="E11" i="141"/>
  <c r="D11" i="141"/>
  <c r="C11" i="141"/>
  <c r="G10" i="141"/>
  <c r="G9" i="141"/>
  <c r="F8" i="141"/>
  <c r="F7" i="141" s="1"/>
  <c r="F18" i="141" s="1"/>
  <c r="E8" i="141"/>
  <c r="E7" i="141" s="1"/>
  <c r="D8" i="141"/>
  <c r="D7" i="141" s="1"/>
  <c r="C8" i="141"/>
  <c r="N15" i="145"/>
  <c r="M15" i="145"/>
  <c r="M18" i="145"/>
  <c r="N18" i="145"/>
  <c r="N16" i="145"/>
  <c r="M16" i="145"/>
  <c r="N12" i="145"/>
  <c r="M12" i="145"/>
  <c r="N11" i="145"/>
  <c r="M11" i="145"/>
  <c r="M8" i="145"/>
  <c r="N8" i="145"/>
  <c r="M6" i="145"/>
  <c r="C17" i="146"/>
  <c r="H20" i="142"/>
  <c r="H7" i="145"/>
  <c r="G7" i="145"/>
  <c r="G17" i="145" s="1"/>
  <c r="H6" i="145" s="1"/>
  <c r="C21" i="146"/>
  <c r="D17" i="146"/>
  <c r="D6" i="146"/>
  <c r="C6" i="146"/>
  <c r="A6" i="146"/>
  <c r="A7" i="146" s="1"/>
  <c r="A8" i="146"/>
  <c r="A9" i="146" s="1"/>
  <c r="A10" i="146" s="1"/>
  <c r="A11" i="146" s="1"/>
  <c r="A12" i="146" s="1"/>
  <c r="A13" i="146" s="1"/>
  <c r="A15" i="146" s="1"/>
  <c r="A16" i="146" s="1"/>
  <c r="A17" i="146" s="1"/>
  <c r="A18" i="146" s="1"/>
  <c r="A19" i="146" s="1"/>
  <c r="A20" i="146" s="1"/>
  <c r="A21" i="146" s="1"/>
  <c r="N14" i="145"/>
  <c r="M14" i="145"/>
  <c r="N13" i="145"/>
  <c r="M13" i="145"/>
  <c r="N10" i="145"/>
  <c r="M10" i="145"/>
  <c r="N9" i="145"/>
  <c r="M9" i="145"/>
  <c r="L7" i="145"/>
  <c r="K7" i="145"/>
  <c r="K17" i="145" s="1"/>
  <c r="L6" i="145" s="1"/>
  <c r="J7" i="145"/>
  <c r="I7" i="145"/>
  <c r="I17" i="145" s="1"/>
  <c r="F7" i="145"/>
  <c r="E7" i="145"/>
  <c r="E17" i="145" s="1"/>
  <c r="F6" i="145" s="1"/>
  <c r="D7" i="145"/>
  <c r="N7" i="145" s="1"/>
  <c r="C7" i="145"/>
  <c r="F40" i="134"/>
  <c r="I20" i="91"/>
  <c r="I19" i="91"/>
  <c r="I17" i="91"/>
  <c r="I16" i="91"/>
  <c r="I15" i="91"/>
  <c r="I14" i="91"/>
  <c r="I13" i="91"/>
  <c r="I12" i="91"/>
  <c r="I11" i="91"/>
  <c r="H10" i="91"/>
  <c r="H21" i="91"/>
  <c r="G10" i="91"/>
  <c r="G21" i="91"/>
  <c r="F10" i="91"/>
  <c r="F21" i="91" s="1"/>
  <c r="E10" i="91"/>
  <c r="E21" i="91" s="1"/>
  <c r="D10" i="91"/>
  <c r="D21" i="91" s="1"/>
  <c r="C10" i="91"/>
  <c r="I9" i="91"/>
  <c r="I8" i="91"/>
  <c r="I6" i="91"/>
  <c r="M6" i="97"/>
  <c r="G6" i="97"/>
  <c r="C19" i="144"/>
  <c r="C16" i="144"/>
  <c r="C10" i="144"/>
  <c r="C7" i="144"/>
  <c r="C54" i="142"/>
  <c r="G54" i="142" s="1"/>
  <c r="C21" i="142"/>
  <c r="G21" i="142" s="1"/>
  <c r="C11" i="142"/>
  <c r="G11" i="142" s="1"/>
  <c r="A7" i="142"/>
  <c r="A8" i="142" s="1"/>
  <c r="A9" i="142" s="1"/>
  <c r="A10" i="142" s="1"/>
  <c r="A11" i="142" s="1"/>
  <c r="A12" i="142" s="1"/>
  <c r="A13" i="142" s="1"/>
  <c r="A14" i="142" s="1"/>
  <c r="A15" i="142" s="1"/>
  <c r="A16" i="142" s="1"/>
  <c r="A17" i="142" s="1"/>
  <c r="A18" i="142" s="1"/>
  <c r="A19" i="142" s="1"/>
  <c r="A20" i="142" s="1"/>
  <c r="A21" i="142" s="1"/>
  <c r="A22" i="142" s="1"/>
  <c r="A23" i="142" s="1"/>
  <c r="A24" i="142" s="1"/>
  <c r="C6" i="142"/>
  <c r="F23" i="76"/>
  <c r="J23" i="76"/>
  <c r="F24" i="76"/>
  <c r="J24" i="76"/>
  <c r="F25" i="76"/>
  <c r="J25" i="76"/>
  <c r="F26" i="76"/>
  <c r="L26" i="155" s="1"/>
  <c r="J26" i="76"/>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E6" i="61" s="1"/>
  <c r="A7" i="61"/>
  <c r="E7" i="61"/>
  <c r="A8" i="61"/>
  <c r="E8" i="61"/>
  <c r="A9" i="61"/>
  <c r="A10" i="61"/>
  <c r="E10" i="61"/>
  <c r="E12" i="61"/>
  <c r="E13" i="61"/>
  <c r="C15" i="61"/>
  <c r="D15" i="61"/>
  <c r="E15" i="61" s="1"/>
  <c r="E16" i="61"/>
  <c r="A7" i="90"/>
  <c r="A8" i="90" s="1"/>
  <c r="A9" i="90" s="1"/>
  <c r="A10" i="90" s="1"/>
  <c r="A11" i="90" s="1"/>
  <c r="A12" i="90" s="1"/>
  <c r="A13" i="90" s="1"/>
  <c r="A14" i="90" s="1"/>
  <c r="A15" i="90" s="1"/>
  <c r="A17" i="90" s="1"/>
  <c r="A18" i="90" s="1"/>
  <c r="A19" i="90" s="1"/>
  <c r="A20" i="90" s="1"/>
  <c r="C7" i="90"/>
  <c r="C14" i="90" s="1"/>
  <c r="C20" i="90" s="1"/>
  <c r="D7" i="90"/>
  <c r="D14" i="90" s="1"/>
  <c r="D20" i="90" s="1"/>
  <c r="A7" i="116"/>
  <c r="E8" i="116"/>
  <c r="C18" i="116" s="1"/>
  <c r="F8" i="116"/>
  <c r="A9" i="116"/>
  <c r="A10" i="116" s="1"/>
  <c r="A11" i="116" s="1"/>
  <c r="A12" i="116" s="1"/>
  <c r="A13" i="116" s="1"/>
  <c r="A14" i="116" s="1"/>
  <c r="A15" i="116" s="1"/>
  <c r="A16" i="116" s="1"/>
  <c r="A17" i="116" s="1"/>
  <c r="A18" i="116" s="1"/>
  <c r="C13" i="116"/>
  <c r="C17" i="116" s="1"/>
  <c r="D13" i="116"/>
  <c r="D14" i="116"/>
  <c r="A7" i="109"/>
  <c r="A8" i="109" s="1"/>
  <c r="A9" i="109" s="1"/>
  <c r="A10" i="109" s="1"/>
  <c r="C11" i="109"/>
  <c r="E9" i="109" s="1"/>
  <c r="E11" i="109" s="1"/>
  <c r="C12" i="109"/>
  <c r="E12" i="109"/>
  <c r="C7" i="76"/>
  <c r="D7" i="76"/>
  <c r="E7" i="76"/>
  <c r="F7" i="76" s="1"/>
  <c r="G7" i="76"/>
  <c r="H7" i="76"/>
  <c r="I7" i="76"/>
  <c r="J7" i="76" s="1"/>
  <c r="F8" i="76"/>
  <c r="L8" i="155" s="1"/>
  <c r="J8" i="76"/>
  <c r="F9" i="76"/>
  <c r="L9" i="155" s="1"/>
  <c r="J9" i="76"/>
  <c r="F10" i="76"/>
  <c r="K10" i="76" s="1"/>
  <c r="J10" i="76"/>
  <c r="F11" i="76"/>
  <c r="J11" i="76"/>
  <c r="F12" i="76"/>
  <c r="L12" i="155" s="1"/>
  <c r="J12" i="76"/>
  <c r="F13" i="76"/>
  <c r="J13" i="76"/>
  <c r="F15" i="76"/>
  <c r="J15" i="76"/>
  <c r="C16" i="76"/>
  <c r="D16" i="76"/>
  <c r="E16" i="76"/>
  <c r="E30" i="76" s="1"/>
  <c r="G16" i="76"/>
  <c r="H16" i="76"/>
  <c r="H30" i="76" s="1"/>
  <c r="I16" i="76"/>
  <c r="J16" i="76" s="1"/>
  <c r="F17" i="76"/>
  <c r="J17" i="76"/>
  <c r="F18" i="76"/>
  <c r="J18" i="76"/>
  <c r="F19" i="76"/>
  <c r="J19" i="76"/>
  <c r="F20" i="76"/>
  <c r="J20" i="76"/>
  <c r="F21" i="76"/>
  <c r="J21" i="76"/>
  <c r="C22" i="76"/>
  <c r="F22" i="76" s="1"/>
  <c r="D22" i="76"/>
  <c r="E22" i="76"/>
  <c r="G22" i="76"/>
  <c r="H22" i="76"/>
  <c r="I22" i="76"/>
  <c r="F27" i="76"/>
  <c r="F28" i="76"/>
  <c r="J28" i="76"/>
  <c r="F29" i="76"/>
  <c r="J29" i="76"/>
  <c r="G30" i="76"/>
  <c r="I30" i="76"/>
  <c r="E6" i="3"/>
  <c r="E7" i="3"/>
  <c r="E9" i="3"/>
  <c r="C10" i="3"/>
  <c r="D10" i="3"/>
  <c r="E11" i="3"/>
  <c r="E12" i="3"/>
  <c r="E13" i="3"/>
  <c r="E14" i="3"/>
  <c r="E15" i="3"/>
  <c r="E20" i="3"/>
  <c r="E22" i="3"/>
  <c r="E23" i="3"/>
  <c r="E37" i="3"/>
  <c r="C5" i="23"/>
  <c r="D5" i="23"/>
  <c r="A6" i="23"/>
  <c r="A7" i="23"/>
  <c r="A8" i="23" s="1"/>
  <c r="A9" i="23" s="1"/>
  <c r="A10" i="23" s="1"/>
  <c r="A11" i="23" s="1"/>
  <c r="A12" i="23" s="1"/>
  <c r="A13" i="23" s="1"/>
  <c r="A14" i="23" s="1"/>
  <c r="A15" i="23" s="1"/>
  <c r="A16" i="23" s="1"/>
  <c r="A17" i="23" s="1"/>
  <c r="A18" i="23" s="1"/>
  <c r="A19" i="23" s="1"/>
  <c r="C13" i="23"/>
  <c r="D13" i="23"/>
  <c r="C15" i="23"/>
  <c r="D15" i="23"/>
  <c r="J6" i="145"/>
  <c r="J17" i="145" s="1"/>
  <c r="D10" i="146"/>
  <c r="D12" i="146" s="1"/>
  <c r="D9" i="146" s="1"/>
  <c r="D5" i="146" s="1"/>
  <c r="D16" i="146" s="1"/>
  <c r="H6" i="149"/>
  <c r="H6" i="150"/>
  <c r="G62" i="150"/>
  <c r="F79" i="150"/>
  <c r="F17" i="145" l="1"/>
  <c r="L19" i="155"/>
  <c r="L15" i="155"/>
  <c r="K28" i="155"/>
  <c r="K29" i="155"/>
  <c r="J7" i="155"/>
  <c r="K8" i="155"/>
  <c r="K9" i="155"/>
  <c r="K10" i="155"/>
  <c r="K11" i="155"/>
  <c r="K13" i="155"/>
  <c r="K15" i="155"/>
  <c r="D18" i="116"/>
  <c r="E5" i="3"/>
  <c r="D39" i="3"/>
  <c r="E10" i="3"/>
  <c r="H17" i="145"/>
  <c r="L17" i="145"/>
  <c r="H90" i="150"/>
  <c r="H79" i="150"/>
  <c r="G68" i="150"/>
  <c r="G44" i="150"/>
  <c r="H19" i="150"/>
  <c r="G69" i="142"/>
  <c r="E21" i="3"/>
  <c r="C39" i="3"/>
  <c r="E39" i="3" s="1"/>
  <c r="D30" i="76"/>
  <c r="L25" i="155"/>
  <c r="L28" i="155"/>
  <c r="L23" i="155"/>
  <c r="F7" i="155"/>
  <c r="K7" i="155" s="1"/>
  <c r="J22" i="155"/>
  <c r="J30" i="155"/>
  <c r="K17" i="155"/>
  <c r="K18" i="155"/>
  <c r="K20" i="155"/>
  <c r="K21" i="155"/>
  <c r="H30" i="155"/>
  <c r="E30" i="155"/>
  <c r="J22" i="76"/>
  <c r="K23" i="76"/>
  <c r="K25" i="76"/>
  <c r="F16" i="76"/>
  <c r="F30" i="76" s="1"/>
  <c r="K19" i="76"/>
  <c r="J30" i="76"/>
  <c r="K8" i="76"/>
  <c r="D17" i="116"/>
  <c r="D41" i="133"/>
  <c r="D44" i="133" s="1"/>
  <c r="F42" i="134"/>
  <c r="H12" i="149"/>
  <c r="C5" i="146"/>
  <c r="C16" i="146" s="1"/>
  <c r="D19" i="23"/>
  <c r="L22" i="155"/>
  <c r="K22" i="76"/>
  <c r="K16" i="76"/>
  <c r="L29" i="155"/>
  <c r="K29" i="76"/>
  <c r="L13" i="155"/>
  <c r="K13" i="76"/>
  <c r="L11" i="155"/>
  <c r="K11" i="76"/>
  <c r="E18" i="61"/>
  <c r="C18" i="61"/>
  <c r="C21" i="91"/>
  <c r="I21" i="91" s="1"/>
  <c r="I10" i="91"/>
  <c r="H62" i="150"/>
  <c r="G90" i="150"/>
  <c r="K28" i="76"/>
  <c r="K15" i="76"/>
  <c r="F60" i="150"/>
  <c r="C30" i="76"/>
  <c r="E15" i="23"/>
  <c r="E13" i="23"/>
  <c r="E5" i="23"/>
  <c r="L21" i="155"/>
  <c r="L20" i="155"/>
  <c r="K20" i="76"/>
  <c r="L18" i="155"/>
  <c r="K18" i="76"/>
  <c r="L17" i="155"/>
  <c r="K7" i="76"/>
  <c r="M7" i="145"/>
  <c r="C17" i="145"/>
  <c r="G8" i="141"/>
  <c r="C7" i="141"/>
  <c r="D12" i="149"/>
  <c r="D16" i="149" s="1"/>
  <c r="F12" i="149"/>
  <c r="F16" i="149" s="1"/>
  <c r="H27" i="150"/>
  <c r="C79" i="150"/>
  <c r="K21" i="76"/>
  <c r="K17" i="76"/>
  <c r="K12" i="76"/>
  <c r="F16" i="155"/>
  <c r="K16" i="155" s="1"/>
  <c r="L10" i="155"/>
  <c r="D18" i="61"/>
  <c r="E41" i="133"/>
  <c r="E44" i="133" s="1"/>
  <c r="F40" i="133"/>
  <c r="F41" i="133" s="1"/>
  <c r="L24" i="155"/>
  <c r="C6" i="144"/>
  <c r="C12" i="149"/>
  <c r="C16" i="149" s="1"/>
  <c r="E12" i="149"/>
  <c r="E16" i="149" s="1"/>
  <c r="G32" i="150"/>
  <c r="K26" i="76"/>
  <c r="K24" i="76"/>
  <c r="K9" i="76"/>
  <c r="H68" i="150"/>
  <c r="H81" i="150"/>
  <c r="H40" i="150"/>
  <c r="H32" i="150"/>
  <c r="C19" i="23"/>
  <c r="E19" i="23" s="1"/>
  <c r="G60" i="150"/>
  <c r="A25" i="142"/>
  <c r="A26" i="142" s="1"/>
  <c r="A27" i="142" s="1"/>
  <c r="A28" i="142" s="1"/>
  <c r="A29" i="142" s="1"/>
  <c r="A30" i="142" s="1"/>
  <c r="A31" i="142" s="1"/>
  <c r="A32" i="142" s="1"/>
  <c r="A33" i="142" s="1"/>
  <c r="A34" i="142" s="1"/>
  <c r="A35" i="142" s="1"/>
  <c r="A36" i="142" s="1"/>
  <c r="A37" i="142" s="1"/>
  <c r="A38" i="142" s="1"/>
  <c r="A39" i="142" s="1"/>
  <c r="A40" i="142" s="1"/>
  <c r="A41" i="142" s="1"/>
  <c r="A42" i="142" s="1"/>
  <c r="A43" i="142" s="1"/>
  <c r="A44" i="142" s="1"/>
  <c r="A45" i="142" s="1"/>
  <c r="A46" i="142" s="1"/>
  <c r="A47" i="142" s="1"/>
  <c r="A48" i="142" s="1"/>
  <c r="A49" i="142" s="1"/>
  <c r="A50" i="142" s="1"/>
  <c r="A51" i="142" s="1"/>
  <c r="A52" i="142" s="1"/>
  <c r="A53" i="142" s="1"/>
  <c r="A54" i="142" s="1"/>
  <c r="A55" i="142" s="1"/>
  <c r="A56" i="142" s="1"/>
  <c r="A57" i="142" s="1"/>
  <c r="A58" i="142" s="1"/>
  <c r="A59" i="142" s="1"/>
  <c r="A60" i="142" s="1"/>
  <c r="A61" i="142" s="1"/>
  <c r="A62" i="142" s="1"/>
  <c r="A63" i="142" s="1"/>
  <c r="A64" i="142" s="1"/>
  <c r="A65" i="142" s="1"/>
  <c r="A66" i="142" s="1"/>
  <c r="A67" i="142" s="1"/>
  <c r="A68" i="142" s="1"/>
  <c r="A69" i="142" s="1"/>
  <c r="H6" i="142"/>
  <c r="G6" i="149"/>
  <c r="G12" i="149" s="1"/>
  <c r="G6" i="142"/>
  <c r="F44" i="133" l="1"/>
  <c r="L7" i="155"/>
  <c r="G79" i="150"/>
  <c r="D103" i="150"/>
  <c r="F30" i="155"/>
  <c r="K30" i="155" s="1"/>
  <c r="H16" i="149"/>
  <c r="G16" i="149"/>
  <c r="C16" i="141"/>
  <c r="G16" i="141" s="1"/>
  <c r="G7" i="141"/>
  <c r="G18" i="141" s="1"/>
  <c r="D6" i="145"/>
  <c r="M17" i="145"/>
  <c r="H60" i="150"/>
  <c r="F103" i="150"/>
  <c r="K30" i="76"/>
  <c r="L16" i="155"/>
  <c r="G102" i="150"/>
  <c r="F70" i="142"/>
  <c r="D70" i="142"/>
  <c r="L30" i="155" l="1"/>
  <c r="H102" i="150"/>
  <c r="D17" i="145"/>
  <c r="N17" i="145" s="1"/>
  <c r="N6" i="145"/>
</calcChain>
</file>

<file path=xl/comments1.xml><?xml version="1.0" encoding="utf-8"?>
<comments xmlns="http://schemas.openxmlformats.org/spreadsheetml/2006/main">
  <authors>
    <author>Ing. Gondárová Beata</author>
  </authors>
  <commentList>
    <comment ref="E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t>
        </r>
        <r>
          <rPr>
            <u/>
            <sz val="10"/>
            <color indexed="81"/>
            <rFont val="Tahoma"/>
            <family val="2"/>
            <charset val="238"/>
          </rPr>
          <t>zo všetkých zdrojov</t>
        </r>
        <r>
          <rPr>
            <sz val="10"/>
            <color indexed="81"/>
            <rFont val="Tahoma"/>
            <family val="2"/>
            <charset val="238"/>
          </rPr>
          <t xml:space="preserve">), prijatých do 31.8.2012 - </t>
        </r>
        <r>
          <rPr>
            <b/>
            <sz val="10"/>
            <color indexed="81"/>
            <rFont val="Tahoma"/>
            <family val="2"/>
            <charset val="238"/>
          </rPr>
          <t>nie</t>
        </r>
        <r>
          <rPr>
            <sz val="10"/>
            <color indexed="81"/>
            <rFont val="Tahoma"/>
            <family val="2"/>
            <charset val="238"/>
          </rPr>
          <t xml:space="preserve"> z účelovej dotácie (napr. štip.doktorandov platených z neúčelovej dotácie MŠVVaŠ, nebezpečn. príplatok, vyšší plat. stupeň)</t>
        </r>
      </text>
    </comment>
    <comment ref="F3" authorId="0" shapeId="0">
      <text>
        <r>
          <rPr>
            <b/>
            <sz val="8"/>
            <color indexed="81"/>
            <rFont val="Tahoma"/>
            <family val="2"/>
            <charset val="238"/>
          </rPr>
          <t>Ing. Gondárová Beata:</t>
        </r>
        <r>
          <rPr>
            <sz val="8"/>
            <color indexed="81"/>
            <rFont val="Tahoma"/>
            <family val="2"/>
            <charset val="238"/>
          </rPr>
          <t xml:space="preserve">
</t>
        </r>
        <r>
          <rPr>
            <sz val="10"/>
            <color indexed="81"/>
            <rFont val="Tahoma"/>
            <family val="2"/>
            <charset val="238"/>
          </rPr>
          <t>patrí sem objem vyplatených štipendií doktorandom (zo všetkých zdrojov), prijatých po 1.9.2012 na miestach nepridelených "ministerstvom"</t>
        </r>
      </text>
    </comment>
  </commentList>
</comments>
</file>

<file path=xl/sharedStrings.xml><?xml version="1.0" encoding="utf-8"?>
<sst xmlns="http://schemas.openxmlformats.org/spreadsheetml/2006/main" count="1742" uniqueCount="1286">
  <si>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</si>
  <si>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</si>
  <si>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</si>
  <si>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</si>
  <si>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</si>
  <si>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</si>
  <si>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</si>
  <si>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</si>
  <si>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</si>
  <si>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</si>
  <si>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</si>
  <si>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 xml:space="preserve">  - tvorba fondu z predaja alebo likvidácie majetku</t>
  </si>
  <si>
    <t>Vysvetlivky</t>
  </si>
  <si>
    <t xml:space="preserve">      - dohody o vykonaní práce - externí účitelia (účet 521 009)</t>
  </si>
  <si>
    <t xml:space="preserve">      - dohody o vykonaní práce, dohody o pracovnej činnosti
        (účet 521 010)</t>
  </si>
  <si>
    <t>- Iné ostatné  náklady (účet 549) [SUM(R77:R83)]</t>
  </si>
  <si>
    <t xml:space="preserve"> - Prvok 021 02 03  </t>
  </si>
  <si>
    <t xml:space="preserve"> - Podprogram 05T 08 </t>
  </si>
  <si>
    <t>2) ostatná tvorba fondu reprodukcie v zmysle § 16a ods. 8 zákona č. 131/2002 Z. z.o vysokých školách v znení neskorších predpisov (kreditné úroky a kurzové zisky)</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</si>
  <si>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</si>
  <si>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</si>
  <si>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</si>
  <si>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</si>
  <si>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</si>
  <si>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</si>
  <si>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</si>
  <si>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Účty v Štátnej pokladnici spolu [SUM(R2:R15)]</t>
  </si>
  <si>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</si>
  <si>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</si>
  <si>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</si>
  <si>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</si>
  <si>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</si>
  <si>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</si>
  <si>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</si>
  <si>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</si>
  <si>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</si>
  <si>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</si>
  <si>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</si>
  <si>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</si>
  <si>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</si>
  <si>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</si>
  <si>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</si>
  <si>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</si>
  <si>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</si>
  <si>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</si>
  <si>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</si>
  <si>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</si>
  <si>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</si>
  <si>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T16_R17</t>
  </si>
  <si>
    <t>Kontrola</t>
  </si>
  <si>
    <t>Poznámky</t>
  </si>
  <si>
    <t>T16_R14</t>
  </si>
  <si>
    <t>Verejná vysoká škola tu uvedie zostatok finančných prostriedkov na účtoch, na ktoré uchádzači  počas procesu verejného obstarávania vkladajú finančnú zábezpeku.</t>
  </si>
  <si>
    <t>T16_ R15</t>
  </si>
  <si>
    <t>V tomto riadku uvedie verejná vysoká škola všetky ostatné zostatky bankových účtov v Štátnej pokladnici, ktoré neboli zaradené ani do jednej skupiny účtov.</t>
  </si>
  <si>
    <t>T16_R16</t>
  </si>
  <si>
    <t>Stav bankových účtov spolu [R1+R16+R17]</t>
  </si>
  <si>
    <t xml:space="preserve">  - poskytnuté jednorázovo</t>
  </si>
  <si>
    <r>
      <t>Zdroje na obstaranie a technické zhodnotenie majetku  z fondu reprodukcie</t>
    </r>
    <r>
      <rPr>
        <sz val="12"/>
        <rFont val="Times New Roman"/>
        <family val="1"/>
      </rPr>
      <t xml:space="preserve"> [R1+R2]</t>
    </r>
  </si>
  <si>
    <t>- nákup softvéru</t>
  </si>
  <si>
    <t>Výdavky na obstaranie a technické zhodnotenie dlhobého majetku spolu [R1+SUM(R3:R4)+SUM(R10:R14)]</t>
  </si>
  <si>
    <t>- náklady študentských domovov (bez zmluvných zariadení)- mzdy a odvody</t>
  </si>
  <si>
    <t>- náklady študentských domovov  (bez zmluvných zariadení) - ostatné</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</si>
  <si>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</si>
  <si>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</si>
  <si>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</si>
  <si>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</si>
  <si>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</si>
  <si>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</si>
  <si>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</si>
  <si>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</si>
  <si>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</si>
  <si>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</si>
  <si>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</si>
  <si>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</si>
  <si>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</si>
  <si>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</si>
  <si>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</si>
  <si>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T16_R2:R14</t>
  </si>
  <si>
    <t>T16_V2</t>
  </si>
  <si>
    <r>
      <t>Dotácie z rozpočtov obcí a z rozpočtov vyšších územných celkov</t>
    </r>
    <r>
      <rPr>
        <sz val="12"/>
        <rFont val="Times New Roman"/>
        <family val="1"/>
      </rPr>
      <t xml:space="preserve"> [SUM(R2a:R2...)]</t>
    </r>
  </si>
  <si>
    <t>Prostriedky zo zahraničných projektov na budúce aktivity</t>
  </si>
  <si>
    <t>Ostatné</t>
  </si>
  <si>
    <t xml:space="preserve">1) V stĺpcoch B a D sa uvádza prepočítaný počet študentov určený ako počet osobomesiacov, počas ktorých bolo poskytované sociálne štipendium </t>
  </si>
  <si>
    <t>finančné fondy</t>
  </si>
  <si>
    <t>stav bankových účtov</t>
  </si>
  <si>
    <t>štrukturálne fondy EÚ</t>
  </si>
  <si>
    <t>dotácie mimo dotačnej zmluvy a mimo dotácií zo štrukturálnych fondov EÚ</t>
  </si>
  <si>
    <t>2) uvádzajte počet denných študentov I. a II. stupňa štúdia počas výučbového obdobia, najviac však 10 mesiacov  a denných študentov III. stupňa štúdia (doktorandov)  vrátane hlavných prázdnin maximálne 12 mesiacov</t>
  </si>
  <si>
    <t xml:space="preserve"> - tvorba sociálneho fondu  (účet 527 001)</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</si>
  <si>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</si>
  <si>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</si>
  <si>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</si>
  <si>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</si>
  <si>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1) vrátane tvorby z nerozdeleného zisku z minulých rokov</t>
  </si>
  <si>
    <t>2) len ak umožňuje zákon</t>
  </si>
  <si>
    <t>3) uvádza sa v prípade, ak si vysoká škola vytvorila osobitný bankový účet na krytie fondu - napríklad  fondu reprodukcie</t>
  </si>
  <si>
    <t>- z ubytovania študentov (účet 602 001)</t>
  </si>
  <si>
    <t>- zo stravných lístkov študentov a doktorandov (účet 602 009)</t>
  </si>
  <si>
    <t>- z ubytovania a stravovania iných fyzických osôb (účet 602 008 a 602 010)</t>
  </si>
  <si>
    <t>T1_R12 a T1_R13</t>
  </si>
  <si>
    <t>- drobný nehmotný majetok  (účet 518 014)</t>
  </si>
  <si>
    <t>- používanie plavárne (účet 518 019)</t>
  </si>
  <si>
    <t>- z dotačného účtu  (účet 644 001)</t>
  </si>
  <si>
    <t>- z ostatných účtov  (účet 644 002)</t>
  </si>
  <si>
    <t>- kvalifikačné skúšky  (účet 649 008)</t>
  </si>
  <si>
    <t>- výnosy z dedičstva  (účet 649 010)</t>
  </si>
  <si>
    <t>- výnosy z duševného vlastníctva (účet 649 011)</t>
  </si>
  <si>
    <t>- oprava výnosov minulých účtovných období (účet 649 013)</t>
  </si>
  <si>
    <t>- použitie prostriedkov fondov (účet 649 014)</t>
  </si>
  <si>
    <t>- použitie prostriedkov výnosov budúcich období - projekty  (účet 649 015)</t>
  </si>
  <si>
    <t>- dobropisy minulých období (účet 649 017)</t>
  </si>
  <si>
    <t>- štipendijného fondu (účet 656 200)</t>
  </si>
  <si>
    <t>- stavebný, vodoinštalačný a elektroinštalačný materiál
 (účet 501 009)</t>
  </si>
  <si>
    <t>- potraviny (účet 501 010)</t>
  </si>
  <si>
    <t>- DHM - prístroje a zariadenia laboratórií, výpočtová technika  (účet 501 011)</t>
  </si>
  <si>
    <t>- DHM - nábytok (účet 501 012)</t>
  </si>
  <si>
    <t>- opravy a udržiavanie stavieb  (účet 511 001)</t>
  </si>
  <si>
    <t>- opravy a udržiavanie strojov, prístrojov, zariadení a inventára  (účet 511 002)</t>
  </si>
  <si>
    <t>- opravy a udržiavanie dopravných prostriedkov  (účet 511 003)</t>
  </si>
  <si>
    <t>- opravy a udržiavanie prostriedkov IT  (účet 511 004)</t>
  </si>
  <si>
    <r>
      <t xml:space="preserve">- prospechové </t>
    </r>
    <r>
      <rPr>
        <sz val="12"/>
        <rFont val="Times New Roman"/>
        <family val="1"/>
        <charset val="238"/>
      </rPr>
      <t xml:space="preserve">[R3+R4] </t>
    </r>
  </si>
  <si>
    <t>- údržba a opravy meracej techniky, telovýchovných  zariadení ...(účet 511 005)</t>
  </si>
  <si>
    <t>- ostatná údržba a opravy (účet 511 099)</t>
  </si>
  <si>
    <t>- prenájom zariadení (účet 518 002)</t>
  </si>
  <si>
    <t>- prenájom priestorov  (účet 518 001)</t>
  </si>
  <si>
    <t>- vložné na konferencie  (účet 518 004)</t>
  </si>
  <si>
    <t>- ďalšie vzdelávanie zamestnancov  (účet 518 005)</t>
  </si>
  <si>
    <t>- počítačové siete a prenosy údajov  (účet 518 007)</t>
  </si>
  <si>
    <t>- revízie zariadení (účet 518 010)</t>
  </si>
  <si>
    <t>- čistenie verejných priestranstiev (účet 518 011)</t>
  </si>
  <si>
    <t>- ostatné služby (účet 518 099)</t>
  </si>
  <si>
    <t xml:space="preserve"> - zákonné odstupné, odchodné  (účet 527 003)</t>
  </si>
  <si>
    <t xml:space="preserve"> - náhrada príjmu pri PN (účet 527 004)</t>
  </si>
  <si>
    <t xml:space="preserve"> - ochranné pracovné pomôcky podľa Zákonníka práce (účet 527 005) </t>
  </si>
  <si>
    <t xml:space="preserve"> - ostatné zákonné sociálne náklady (účet 527 099)</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</si>
  <si>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</si>
  <si>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</si>
  <si>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</si>
  <si>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</si>
  <si>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</si>
  <si>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</si>
  <si>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nájmu majetku  (účet 658)</t>
  </si>
  <si>
    <r>
      <t xml:space="preserve">  - poskytované mesačne </t>
    </r>
    <r>
      <rPr>
        <vertAlign val="superscript"/>
        <sz val="12"/>
        <rFont val="Times New Roman"/>
        <family val="1"/>
        <charset val="238"/>
      </rPr>
      <t>1)</t>
    </r>
  </si>
  <si>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</si>
  <si>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</si>
  <si>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</si>
  <si>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</si>
  <si>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</si>
  <si>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</si>
  <si>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01</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</si>
  <si>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</si>
  <si>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</si>
  <si>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</si>
  <si>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</si>
  <si>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</si>
  <si>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</si>
  <si>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</si>
  <si>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</si>
  <si>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</si>
  <si>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</si>
  <si>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</si>
  <si>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</si>
  <si>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</si>
  <si>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</si>
  <si>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</si>
  <si>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</si>
  <si>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</si>
  <si>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</si>
  <si>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 bežný účet okrem účtov uvedených v 
  R6:R8</t>
  </si>
  <si>
    <t>- devízové účty</t>
  </si>
  <si>
    <t>- účet štipendijného fondu</t>
  </si>
  <si>
    <t>- účet podnikateľskej činnosti</t>
  </si>
  <si>
    <t>- účet sociálneho fondu</t>
  </si>
  <si>
    <t>- účet fondu reprodukcie</t>
  </si>
  <si>
    <t>- bežný účet - zábezpeka</t>
  </si>
  <si>
    <t>Sumárny riadok osobitne financovaných súčastí verejnej vysokej školy (špecifiká).</t>
  </si>
  <si>
    <t>T8_R5</t>
  </si>
  <si>
    <t>Uvedie sa rozsah ubytovania študentov v osobomesiacoch. Napríklad, študent, ktorý býval v študentskom domove 10 mesiacov, prispeje do počtu osobomesiacov sumou 10.</t>
  </si>
  <si>
    <t>V stĺpci A uvedie vysoká škola nevyčerpanú dotáciu (+)/nedoplatok dotácie (-) na stravu študentov k 31. 12. príslušného kalendárneho roka.</t>
  </si>
  <si>
    <t>- ostatné bankové účty v Štátnej pokladnici 
  mimo účtov uvedených v R2:R14</t>
  </si>
  <si>
    <t xml:space="preserve">Čerpanie ostatných zdrojov prostredníctvom fondu reprodukcie </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</si>
  <si>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</si>
  <si>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</si>
  <si>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</si>
  <si>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</si>
  <si>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</si>
  <si>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</si>
  <si>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</si>
  <si>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</si>
  <si>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</si>
  <si>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</si>
  <si>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</si>
  <si>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</si>
  <si>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</si>
  <si>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 dotačný účet</t>
  </si>
  <si>
    <t>- zostatkový účet</t>
  </si>
  <si>
    <t>- distribučný účet</t>
  </si>
  <si>
    <t>spolufinanco-
vanie zo ŠR</t>
  </si>
  <si>
    <t xml:space="preserve">Počet študentov  poberajúcich štipendium </t>
  </si>
  <si>
    <t>Počet študentov  poberajúcich štipendium</t>
  </si>
  <si>
    <t>T10_V2</t>
  </si>
  <si>
    <t>T12_R5:R9</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</si>
  <si>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</si>
  <si>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</si>
  <si>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</si>
  <si>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</si>
  <si>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</si>
  <si>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</si>
  <si>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</si>
  <si>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</si>
  <si>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</si>
  <si>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</si>
  <si>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</si>
  <si>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</si>
  <si>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</si>
  <si>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</si>
  <si>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</si>
  <si>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</si>
  <si>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</si>
  <si>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</si>
  <si>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</si>
  <si>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</si>
  <si>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</si>
  <si>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</si>
  <si>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</si>
  <si>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</si>
  <si>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</si>
  <si>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</si>
  <si>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</si>
  <si>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</si>
  <si>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</si>
  <si>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</si>
  <si>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</si>
  <si>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</si>
  <si>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</si>
  <si>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</si>
  <si>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</si>
  <si>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</si>
  <si>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</si>
  <si>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</si>
  <si>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</si>
  <si>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</si>
  <si>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</si>
  <si>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 xml:space="preserve">2)   Výnosy z Fondu reprodukcie možno účtovať len v súvislosti s krytím nákladov na vedenie príslušného bankového účtu a nákladov vyplývajúcich z kurzových strát
      v zmysle  16a ods. 8 zákona. </t>
  </si>
  <si>
    <t>T5_R88-R91</t>
  </si>
  <si>
    <t>Údaje v T5 sú rozšírené o tvorbu fondov</t>
  </si>
  <si>
    <t xml:space="preserve">    - dohody o brigádnickej práci študentov (účet 521 011)</t>
  </si>
  <si>
    <t>T9_V2</t>
  </si>
  <si>
    <t>4a</t>
  </si>
  <si>
    <t xml:space="preserve">Základ pre prídel do štipendijného fondu </t>
  </si>
  <si>
    <t>Nákup strojov, prístrojov, zariadení, techniky a náradia [SUM(R5:R9)]</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</si>
  <si>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</si>
  <si>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</si>
  <si>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</si>
  <si>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</si>
  <si>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</si>
  <si>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</si>
  <si>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</si>
  <si>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</si>
  <si>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</si>
  <si>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</si>
  <si>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</si>
  <si>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</si>
  <si>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</si>
  <si>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Výnosy z krátkodobého finančného majetku  (účet 655)</t>
  </si>
  <si>
    <t>Zdroje na obstaranie a technické zhodnotenie dlhodobého majetku z úverov</t>
  </si>
  <si>
    <t xml:space="preserve">Dotácia na kapitálové výdavky zo štátneho rozpočtu </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</si>
  <si>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</si>
  <si>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</si>
  <si>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Tabuľka č. 8 poskytuje informácie  o príjmoch a výdavkoch (cash) na sociálne štipendiá zo štátneho rozpočtu podľa § 96 zákona a o počte študentov poberajúcich sociálne štipendiá.</t>
  </si>
  <si>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</si>
  <si>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</si>
  <si>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</si>
  <si>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</si>
  <si>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</si>
  <si>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</si>
  <si>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</si>
  <si>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</si>
  <si>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</si>
  <si>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xml:space="preserve">    - bežný účet pre študentské domovy</t>
  </si>
  <si>
    <t xml:space="preserve">    - bežný účet pre študentské jedálne</t>
  </si>
  <si>
    <t>- vysokoškolské podniky</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</si>
  <si>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</si>
  <si>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</si>
  <si>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</si>
  <si>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</si>
  <si>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</si>
  <si>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</si>
  <si>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</si>
  <si>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</si>
  <si>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</si>
  <si>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</si>
  <si>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</si>
  <si>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</si>
  <si>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</si>
  <si>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</si>
  <si>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</si>
  <si>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</si>
  <si>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</si>
  <si>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</si>
  <si>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</si>
  <si>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</si>
  <si>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</si>
  <si>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</si>
  <si>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</si>
  <si>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</si>
  <si>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</si>
  <si>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</si>
  <si>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</si>
  <si>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</si>
  <si>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</si>
  <si>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</si>
  <si>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</si>
  <si>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Účty mimo Štátnej pokladnice spolu</t>
  </si>
  <si>
    <t>Tabuľka 1</t>
  </si>
  <si>
    <t>T6_SA, SB, SC</t>
  </si>
  <si>
    <t>T16_R1</t>
  </si>
  <si>
    <t>Verejná vysoká škola tu uvedie zostatky finančných prostriedkov podľa jednotlivých skupín účtov.</t>
  </si>
  <si>
    <t>T16_R5</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</si>
  <si>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</si>
  <si>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</si>
  <si>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</si>
  <si>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</si>
  <si>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</si>
  <si>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</si>
  <si>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</si>
  <si>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</si>
  <si>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</si>
  <si>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</si>
  <si>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</si>
  <si>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</si>
  <si>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</si>
  <si>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</si>
  <si>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</si>
  <si>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Verejná vysoká škola tu uvedie zostatok finančných prostriedkov na bežných účtoch neuvedených v riadkoch R6:R8.</t>
  </si>
  <si>
    <t>Položka</t>
  </si>
  <si>
    <t>Hlavná činnosť</t>
  </si>
  <si>
    <t>Podnikateľská činnosť</t>
  </si>
  <si>
    <t>Rezervný fond</t>
  </si>
  <si>
    <t>Fond reprodukcie</t>
  </si>
  <si>
    <t>Štipendijný fond</t>
  </si>
  <si>
    <t>Návrh na prídel do štipendijného fondu</t>
  </si>
  <si>
    <t>Pokuty a penále (účet 641+642)</t>
  </si>
  <si>
    <t>Platby za odpísané pohľadávky  (účet 643)</t>
  </si>
  <si>
    <t>Kurzové zisky  (účet 645)</t>
  </si>
  <si>
    <t>v tom:</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</si>
  <si>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</si>
  <si>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</si>
  <si>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</si>
  <si>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</si>
  <si>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</si>
  <si>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</si>
  <si>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</si>
  <si>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</si>
  <si>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 interiérové vybavenie  (713 001)</t>
  </si>
  <si>
    <t>- telekomunikačná technika  (713 003)</t>
  </si>
  <si>
    <t xml:space="preserve"> - prevádzkové stroje, prístroje, zariadenia, technika a náradie (713 004)</t>
  </si>
  <si>
    <t xml:space="preserve">  - špeciálne stroje, prístroje, zariadenia, technika, náradie a materiál  (713 005)</t>
  </si>
  <si>
    <t>Počty ubytovaných</t>
  </si>
  <si>
    <t>Ostatné výnosy zo študentských domovov</t>
  </si>
  <si>
    <t>1) výnosy a náklady z podnikateľskej činnosti sa neuvádzajú</t>
  </si>
  <si>
    <t>Výnosy z poplatkov za ubytovanie od študentov počas výučbového obdobia (10 mesiacov)</t>
  </si>
  <si>
    <t>1) výnosy a náklady z podnikateľskej činnosti sa neuvádzajú, neuvádzajú sa ani výnosy a náklady súvisiace so stravovaním zamestnancov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</si>
  <si>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</si>
  <si>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</si>
  <si>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</si>
  <si>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 xml:space="preserve"> - náklady na jedlá študentov</t>
    </r>
    <r>
      <rPr>
        <vertAlign val="superscript"/>
        <sz val="12"/>
        <rFont val="Times New Roman"/>
        <family val="1"/>
        <charset val="238"/>
      </rPr>
      <t>3)</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</si>
  <si>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</si>
  <si>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</si>
  <si>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</si>
  <si>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</si>
  <si>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</si>
  <si>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</si>
  <si>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</si>
  <si>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</si>
  <si>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</si>
  <si>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</si>
  <si>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</si>
  <si>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</si>
  <si>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</si>
  <si>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Náklady študentských domovov  spolu </t>
    </r>
    <r>
      <rPr>
        <sz val="12"/>
        <rFont val="Times New Roman"/>
        <family val="1"/>
      </rPr>
      <t>[R10+R11]</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</si>
  <si>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</si>
  <si>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</si>
  <si>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</si>
  <si>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</si>
  <si>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</si>
  <si>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</si>
  <si>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</si>
  <si>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r>
      <t xml:space="preserve">- tvorba fondu z hospodárskeho výsledku (účet 413  111)  </t>
    </r>
    <r>
      <rPr>
        <vertAlign val="superscript"/>
        <sz val="12"/>
        <rFont val="Times New Roman"/>
        <family val="1"/>
        <charset val="238"/>
      </rPr>
      <t xml:space="preserve">1) </t>
    </r>
  </si>
  <si>
    <t>- tvorba fondu prevodom z rezervného fondu (účet  413 114)</t>
  </si>
  <si>
    <t>- tvorba fondu z darov a z dedičstva (účet 413 112)</t>
  </si>
  <si>
    <t>- tvorba fondu z odpisov (účet 413 116)</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</si>
  <si>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</si>
  <si>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</si>
  <si>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</si>
  <si>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</si>
  <si>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</si>
  <si>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</si>
  <si>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</si>
  <si>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</si>
  <si>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</si>
  <si>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 xml:space="preserve">    - bežný účet na riešenie úloh vedy a
      výskumu  zo SR, resp.zahraničia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</si>
  <si>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</si>
  <si>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</si>
  <si>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</si>
  <si>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</si>
  <si>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</si>
  <si>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</si>
  <si>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</si>
  <si>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</si>
  <si>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</si>
  <si>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</si>
  <si>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</si>
  <si>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</si>
  <si>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</si>
  <si>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</si>
  <si>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</si>
  <si>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</si>
  <si>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</si>
  <si>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</si>
  <si>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</si>
  <si>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</si>
  <si>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</si>
  <si>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</si>
  <si>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</si>
  <si>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</si>
  <si>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</si>
  <si>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</si>
  <si>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</si>
  <si>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</si>
  <si>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</si>
  <si>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</si>
  <si>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</si>
  <si>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</si>
  <si>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</si>
  <si>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</si>
  <si>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</si>
  <si>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</si>
  <si>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</si>
  <si>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</si>
  <si>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</si>
  <si>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</si>
  <si>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</si>
  <si>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</si>
  <si>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</si>
  <si>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</si>
  <si>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</si>
  <si>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</si>
  <si>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</si>
  <si>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</si>
  <si>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</si>
  <si>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</si>
  <si>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</si>
  <si>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</si>
  <si>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</si>
  <si>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</si>
  <si>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</si>
  <si>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</si>
  <si>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</si>
  <si>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</si>
  <si>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</si>
  <si>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</si>
  <si>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</si>
  <si>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</si>
  <si>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</si>
  <si>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</si>
  <si>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</si>
  <si>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</si>
  <si>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</si>
  <si>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</si>
  <si>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</si>
  <si>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</si>
  <si>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</si>
  <si>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</si>
  <si>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</si>
  <si>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</si>
  <si>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</si>
  <si>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</si>
  <si>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</si>
  <si>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</si>
  <si>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</si>
  <si>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</si>
  <si>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</si>
  <si>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</si>
  <si>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</si>
  <si>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</si>
  <si>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</si>
  <si>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</si>
  <si>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</si>
  <si>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</si>
  <si>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</si>
  <si>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</si>
  <si>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</si>
  <si>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</si>
  <si>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</si>
  <si>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</si>
  <si>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</si>
  <si>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</si>
  <si>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</si>
  <si>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</si>
  <si>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</si>
  <si>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</si>
  <si>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</si>
  <si>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</si>
  <si>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</si>
  <si>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</si>
  <si>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</si>
  <si>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</si>
  <si>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</si>
  <si>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</si>
  <si>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</si>
  <si>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</si>
  <si>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</si>
  <si>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</si>
  <si>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</si>
  <si>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</si>
  <si>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</si>
  <si>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</si>
  <si>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</si>
  <si>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</si>
  <si>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</si>
  <si>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</si>
  <si>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</si>
  <si>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</si>
  <si>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</si>
  <si>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</si>
  <si>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</si>
  <si>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</si>
  <si>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</si>
  <si>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</si>
  <si>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</si>
  <si>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</si>
  <si>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</si>
  <si>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</si>
  <si>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</si>
  <si>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</si>
  <si>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</si>
  <si>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</si>
  <si>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</si>
  <si>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</si>
  <si>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</si>
  <si>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</si>
  <si>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</si>
  <si>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</si>
  <si>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</si>
  <si>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</si>
  <si>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</si>
  <si>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</si>
  <si>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</si>
  <si>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</si>
  <si>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</si>
  <si>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</si>
  <si>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</si>
  <si>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</si>
  <si>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</si>
  <si>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</si>
  <si>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</si>
  <si>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</si>
  <si>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Zákonné soc. poistenie a zdr.pois.</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</si>
  <si>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</si>
  <si>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</si>
  <si>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</si>
  <si>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</si>
  <si>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</si>
  <si>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</si>
  <si>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</si>
  <si>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</si>
  <si>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</si>
  <si>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</si>
  <si>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</si>
  <si>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</si>
  <si>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</si>
  <si>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</si>
  <si>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</si>
  <si>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</si>
  <si>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</si>
  <si>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</si>
  <si>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</si>
  <si>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</si>
  <si>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</si>
  <si>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</si>
  <si>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</si>
  <si>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</si>
  <si>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</si>
  <si>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</si>
  <si>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</si>
  <si>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</si>
  <si>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</si>
  <si>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</si>
  <si>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</si>
  <si>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</si>
  <si>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</si>
  <si>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</si>
  <si>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</si>
  <si>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</si>
  <si>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</si>
  <si>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</si>
  <si>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Náklady na krátkod. finančný maj.</t>
  </si>
  <si>
    <t>29</t>
  </si>
  <si>
    <t>Tvorba fondov</t>
  </si>
  <si>
    <t>30</t>
  </si>
  <si>
    <t xml:space="preserve">Náklady na precenenie cen.pap. </t>
  </si>
  <si>
    <t>31</t>
  </si>
  <si>
    <t>Tvorba a zúčt. opravných položiek</t>
  </si>
  <si>
    <t>32</t>
  </si>
  <si>
    <t>33</t>
  </si>
  <si>
    <t>Poskytnuté príspevky org. zlož.</t>
  </si>
  <si>
    <t>34</t>
  </si>
  <si>
    <t>Poskyt. príspevky iným účt. jednot.</t>
  </si>
  <si>
    <t>35</t>
  </si>
  <si>
    <t>Poskytnuté príspevky fyz. osobám</t>
  </si>
  <si>
    <t>36</t>
  </si>
  <si>
    <t>Poskyt. príspevky z verejnej zbierky</t>
  </si>
  <si>
    <t>37</t>
  </si>
  <si>
    <t>38</t>
  </si>
  <si>
    <t>Tržby za vlastné výrobky</t>
  </si>
  <si>
    <t>39</t>
  </si>
  <si>
    <t>Tržby z predaja služieb</t>
  </si>
  <si>
    <t>40</t>
  </si>
  <si>
    <t>Tržby za predaný tovar</t>
  </si>
  <si>
    <t>41</t>
  </si>
  <si>
    <t>Zmenaq stavu zásob ned. výroby</t>
  </si>
  <si>
    <t>42</t>
  </si>
  <si>
    <t>Zmena stavu zásob polotovarov</t>
  </si>
  <si>
    <t>43</t>
  </si>
  <si>
    <t>Zmena stavu zásob výrobkov</t>
  </si>
  <si>
    <t>44</t>
  </si>
  <si>
    <t>Zmena stavu zásob zvierat</t>
  </si>
  <si>
    <t>45</t>
  </si>
  <si>
    <t>Aktivácia materiálu a tovaru</t>
  </si>
  <si>
    <t>46</t>
  </si>
  <si>
    <t>Aktivácia vnútroorganizačných služieb</t>
  </si>
  <si>
    <t>47</t>
  </si>
  <si>
    <t>Aktivácia dlhodobého nehmot. majetku</t>
  </si>
  <si>
    <t>48</t>
  </si>
  <si>
    <t>Aktivácia dlhodobého hmotného majet.</t>
  </si>
  <si>
    <t>49</t>
  </si>
  <si>
    <t>50</t>
  </si>
  <si>
    <t>51</t>
  </si>
  <si>
    <t>Platby za odpísané pohľadávky</t>
  </si>
  <si>
    <t>52</t>
  </si>
  <si>
    <t>53</t>
  </si>
  <si>
    <t>Kurzové zisky</t>
  </si>
  <si>
    <t>54</t>
  </si>
  <si>
    <t>Prijaté dary</t>
  </si>
  <si>
    <t>55</t>
  </si>
  <si>
    <t>Osobitné výnosy</t>
  </si>
  <si>
    <t>56</t>
  </si>
  <si>
    <t>Zákonné poplatky</t>
  </si>
  <si>
    <t>57</t>
  </si>
  <si>
    <t>Iné ostatné výnosy</t>
  </si>
  <si>
    <t>58</t>
  </si>
  <si>
    <t>Tržby z predaja dlhodobého majetku</t>
  </si>
  <si>
    <t>59</t>
  </si>
  <si>
    <t>Výnosy z dlhodobého finančného maj.</t>
  </si>
  <si>
    <t>60</t>
  </si>
  <si>
    <t>Tržby z predaja cenných papierov a pod.</t>
  </si>
  <si>
    <t>61</t>
  </si>
  <si>
    <t>Tržby z predaja materiálu</t>
  </si>
  <si>
    <t>62</t>
  </si>
  <si>
    <t>Výnosy z krátkod. finančného majetku</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</si>
  <si>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</si>
  <si>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</si>
  <si>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</si>
  <si>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</si>
  <si>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</si>
  <si>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</si>
  <si>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</si>
  <si>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</si>
  <si>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</si>
  <si>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</si>
  <si>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</si>
  <si>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</si>
  <si>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</si>
  <si>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</si>
  <si>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</si>
  <si>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</si>
  <si>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</si>
  <si>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</si>
  <si>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</si>
  <si>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</si>
  <si>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</si>
  <si>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</si>
  <si>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</si>
  <si>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</si>
  <si>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</si>
  <si>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</si>
  <si>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</si>
  <si>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</si>
  <si>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</si>
  <si>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</si>
  <si>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</si>
  <si>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</si>
  <si>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</si>
  <si>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</si>
  <si>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</si>
  <si>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</si>
  <si>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</si>
  <si>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r>
      <t xml:space="preserve">2) všetky údaje o výnosoch a nákladoch  sa uvádzajú </t>
    </r>
    <r>
      <rPr>
        <sz val="11"/>
        <rFont val="Times New Roman"/>
        <family val="1"/>
        <charset val="238"/>
      </rPr>
      <t>v Eur</t>
    </r>
  </si>
  <si>
    <t>Zamestnanci platení z dotácie MŠVVaŠ SR</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</si>
  <si>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</si>
  <si>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</si>
  <si>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</si>
  <si>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V stĺpci SA, resp. SC sa uvedú príjmy z dotácie na sociálne štipendiá poskytnuté prostredníctvom  kapitoly MŠVVaŠ SR na základe dotačnej zmluvy v danom kalendárnom roku.</t>
  </si>
  <si>
    <r>
      <t xml:space="preserve">4) uvádzajú sa </t>
    </r>
    <r>
      <rPr>
        <b/>
        <sz val="11"/>
        <rFont val="Times New Roman"/>
        <family val="1"/>
        <charset val="238"/>
      </rPr>
      <t>všetky jedlá vydané študentom v zmluvných zariadeniach</t>
    </r>
    <r>
      <rPr>
        <sz val="11"/>
        <rFont val="Times New Roman"/>
        <family val="1"/>
        <charset val="238"/>
      </rPr>
      <t>, na ktoré sa poskytuje dotácia</t>
    </r>
  </si>
  <si>
    <t>T13_R11_SE(SF)</t>
  </si>
  <si>
    <t xml:space="preserve">Nevyčerpaná dotácia (+) / nedoplatok dotácie (-) k 31. 12. predchádzajúceho roka  
[R4_SC = R6_SA]                         </t>
  </si>
  <si>
    <t>T1_R1:R15</t>
  </si>
  <si>
    <r>
      <t xml:space="preserve">Uvádza sa </t>
    </r>
    <r>
      <rPr>
        <b/>
        <sz val="12"/>
        <rFont val="Times New Roman"/>
        <family val="1"/>
        <charset val="238"/>
      </rPr>
      <t>skutočne poskytnutá</t>
    </r>
    <r>
      <rPr>
        <sz val="12"/>
        <rFont val="Times New Roman"/>
        <family val="1"/>
        <charset val="238"/>
      </rPr>
      <t xml:space="preserve"> dotácia na sociálne a motivačné štipendiá a </t>
    </r>
    <r>
      <rPr>
        <b/>
        <sz val="12"/>
        <rFont val="Times New Roman"/>
        <family val="1"/>
        <charset val="238"/>
      </rPr>
      <t>nie nárok</t>
    </r>
    <r>
      <rPr>
        <sz val="12"/>
        <rFont val="Times New Roman"/>
        <family val="1"/>
        <charset val="238"/>
      </rPr>
      <t xml:space="preserve"> vyplývajúci z potreby štipendií podľa zákona.</t>
    </r>
  </si>
  <si>
    <t>Všeobecná poznámka č. 1</t>
  </si>
  <si>
    <t>doktorandi a doktorandské štipendiá</t>
  </si>
  <si>
    <t>86a</t>
  </si>
  <si>
    <t>Projektovaná lôžková kapacita študentského domova k 31. 12. kalendárneho roka (v počte miest)</t>
  </si>
  <si>
    <t>T9_R6_SA_AB</t>
  </si>
  <si>
    <t xml:space="preserve">1) V stĺpcoch B a D sa uvádza prepočítaný počet študentov určený ako počet osobomesiacov, počas ktorých bolo poskytované štipendium </t>
  </si>
  <si>
    <t>2) V stĺpcoch B a D sa uvádza celkový (fyzický) počet študentov, ktorým bolo v príslušnom roku poskytované štipendium .</t>
  </si>
  <si>
    <t>F = A+B+C+D+E</t>
  </si>
  <si>
    <t>J</t>
  </si>
  <si>
    <t>K</t>
  </si>
  <si>
    <t>10a</t>
  </si>
  <si>
    <t>G=A+B+C+D+E+F</t>
  </si>
  <si>
    <r>
      <t xml:space="preserve">Tabuľka č. 1 poskytuje informácie o celkovom objeme a programovej štruktúre príjmov na základe Zmluvy o poskytnutí  dotácií  zo štátneho rozpočtu prostredníctvom kapitoly MŠVVaŠ  na  programe  077.  Dotácie programov 021, 05T, 06K, resp. programov zo štrukturálnych fondov EÚ </t>
    </r>
    <r>
      <rPr>
        <b/>
        <u/>
        <sz val="12"/>
        <rFont val="Times New Roman"/>
        <family val="1"/>
        <charset val="238"/>
      </rPr>
      <t>nie sú</t>
    </r>
    <r>
      <rPr>
        <b/>
        <sz val="12"/>
        <rFont val="Times New Roman"/>
        <family val="1"/>
        <charset val="238"/>
      </rPr>
      <t xml:space="preserve"> súčasťou tejto zmluvy. </t>
    </r>
  </si>
  <si>
    <t>Poskytnuté príspevky z podielu zaplatenej dane</t>
  </si>
  <si>
    <t>Zost. cena predaného DNM a DHM</t>
  </si>
  <si>
    <t>T4_R4</t>
  </si>
  <si>
    <t>Vysoká škola uvedie v samostatnom riadku objem výnosov zo školného za štúdium v externej forme štúdia</t>
  </si>
  <si>
    <t xml:space="preserve">zabezpečenie mobilít v súlade s medzinárodnými zmluvami </t>
  </si>
  <si>
    <t>Peniaze na ceste (účet 261)</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</si>
  <si>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 časť </t>
    </r>
    <r>
      <rPr>
        <b/>
        <sz val="12"/>
        <rFont val="Times New Roman"/>
        <family val="1"/>
        <charset val="238"/>
      </rPr>
      <t xml:space="preserve">"Výnosy". </t>
    </r>
    <r>
      <rPr>
        <sz val="12"/>
        <rFont val="Times New Roman"/>
        <family val="1"/>
        <charset val="238"/>
      </rPr>
      <t>Údaje  sa uvádzajú s presnosťou na dve desatinné miesta.</t>
    </r>
  </si>
  <si>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</si>
  <si>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</si>
  <si>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</si>
  <si>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</si>
  <si>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</si>
  <si>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Čerpanie z iných zdrojov</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</si>
  <si>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</si>
  <si>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</si>
  <si>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</si>
  <si>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</si>
  <si>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</si>
  <si>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</si>
  <si>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</si>
  <si>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</si>
  <si>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</si>
  <si>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</si>
  <si>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</si>
  <si>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</si>
  <si>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</si>
  <si>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</si>
  <si>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</si>
  <si>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</si>
  <si>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</si>
  <si>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</si>
  <si>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r>
      <t xml:space="preserve">Pre účely výpočtu počtu zamestnancov bola použitá metóda </t>
    </r>
    <r>
      <rPr>
        <sz val="12"/>
        <color indexed="8"/>
        <rFont val="Tahoma"/>
        <family val="2"/>
        <charset val="238"/>
      </rPr>
      <t xml:space="preserve">- </t>
    </r>
    <r>
      <rPr>
        <b/>
        <sz val="10"/>
        <color indexed="8"/>
        <rFont val="Tahoma"/>
        <family val="2"/>
        <charset val="238"/>
      </rPr>
      <t>Priemerný evidenčný počet zamestnancov - prepočítaný počet</t>
    </r>
    <r>
      <rPr>
        <sz val="10"/>
        <color indexed="8"/>
        <rFont val="Tahoma"/>
        <family val="2"/>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</si>
  <si>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xml:space="preserve"> Riadky tabuľky s hlavnými údajmi za sledovanú oblasť sú vyznačené tučným písmom. Ak v riadkoch nasledujúcich za takýmto riadkom je uvedený </t>
    </r>
    <r>
      <rPr>
        <b/>
        <u/>
        <sz val="12"/>
        <rFont val="Times New Roman"/>
        <family val="1"/>
        <charset val="238"/>
      </rPr>
      <t xml:space="preserve">podrobnejší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</si>
  <si>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</si>
  <si>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</si>
  <si>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</si>
  <si>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</si>
  <si>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</si>
  <si>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</si>
  <si>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</si>
  <si>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</si>
  <si>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r>
      <t xml:space="preserve">Počet vydaných jedál študentom </t>
    </r>
    <r>
      <rPr>
        <b/>
        <vertAlign val="superscript"/>
        <sz val="12"/>
        <rFont val="Times New Roman"/>
        <family val="1"/>
      </rPr>
      <t xml:space="preserve"> </t>
    </r>
    <r>
      <rPr>
        <b/>
        <sz val="12"/>
        <rFont val="Times New Roman"/>
        <family val="1"/>
      </rPr>
      <t xml:space="preserve">v kalendárnom roku  </t>
    </r>
  </si>
  <si>
    <r>
      <t>- počet vydaných jedál študentom v zmluvných zariadeniach</t>
    </r>
    <r>
      <rPr>
        <vertAlign val="superscript"/>
        <sz val="12"/>
        <rFont val="Times New Roman"/>
        <family val="1"/>
        <charset val="238"/>
      </rPr>
      <t xml:space="preserve"> 4)</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</si>
  <si>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</si>
  <si>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</si>
  <si>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</si>
  <si>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príjmy z dotácie  na základe dotačnej zmluvy , len 077</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</si>
  <si>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</si>
  <si>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</si>
  <si>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</si>
  <si>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</si>
  <si>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</si>
  <si>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</si>
  <si>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</si>
  <si>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</si>
  <si>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Číslo účtu/Poznámka</t>
  </si>
  <si>
    <t xml:space="preserve"> - štipendiá doktorandov  (účet 549 001, 549 016, 549 017)</t>
  </si>
  <si>
    <r>
      <t xml:space="preserve">Dotácie z kapitol štátneho rozpočtu okrem kapitoly MŠVVaŠ SR </t>
    </r>
    <r>
      <rPr>
        <sz val="12"/>
        <rFont val="Times New Roman"/>
        <family val="1"/>
      </rPr>
      <t xml:space="preserve"> (na zdroji 111) [SUM(R1a:R1...)]</t>
    </r>
  </si>
  <si>
    <t>Nórsky a finančný mechanizmus patrí do R3 (ide o prostriedky poskytnuté Úradom vlády SR, na inom zdroji ako 111)</t>
  </si>
  <si>
    <t>Príjem z dotácie poskytnutej na sociálne štipendiá v rámci dotačnej zmluvy z kapitoly     MŠVVaŠ k 31.12.</t>
  </si>
  <si>
    <r>
      <t xml:space="preserve">z </t>
    </r>
    <r>
      <rPr>
        <b/>
        <sz val="12"/>
        <color indexed="17"/>
        <rFont val="Times New Roman"/>
        <family val="1"/>
        <charset val="238"/>
      </rPr>
      <t>neúčelovej</t>
    </r>
    <r>
      <rPr>
        <b/>
        <sz val="12"/>
        <color indexed="8"/>
        <rFont val="Times New Roman"/>
        <family val="1"/>
        <charset val="238"/>
      </rPr>
      <t xml:space="preserve"> dotácie MŠVVaŠ SR</t>
    </r>
  </si>
  <si>
    <t>E=A+B+C+D</t>
  </si>
  <si>
    <t>Fond na podporu štúdia študentov so špecifickými potrebami</t>
  </si>
  <si>
    <t>Účtová trieda 5 spolu r.01 až r.37</t>
  </si>
  <si>
    <r>
      <t xml:space="preserve">Počet študentov poberajúcich sociálne štipendiá </t>
    </r>
    <r>
      <rPr>
        <b/>
        <sz val="12"/>
        <rFont val="Times New Roman"/>
        <family val="1"/>
        <charset val="238"/>
      </rPr>
      <t xml:space="preserve"> </t>
    </r>
    <r>
      <rPr>
        <b/>
        <vertAlign val="superscript"/>
        <sz val="14"/>
        <rFont val="Times New Roman"/>
        <family val="1"/>
        <charset val="238"/>
      </rPr>
      <t>2)</t>
    </r>
  </si>
  <si>
    <r>
      <t xml:space="preserve">Počet študentov poberajúcich  štipendiá z vlastných zdrojov </t>
    </r>
    <r>
      <rPr>
        <b/>
        <vertAlign val="superscript"/>
        <sz val="12"/>
        <rFont val="Times New Roman"/>
        <family val="1"/>
        <charset val="238"/>
      </rPr>
      <t>2</t>
    </r>
    <r>
      <rPr>
        <b/>
        <sz val="12"/>
        <rFont val="Times New Roman"/>
        <family val="1"/>
        <charset val="238"/>
      </rPr>
      <t>)</t>
    </r>
    <r>
      <rPr>
        <b/>
        <sz val="12"/>
        <color indexed="10"/>
        <rFont val="Times New Roman"/>
        <family val="1"/>
        <charset val="238"/>
      </rPr>
      <t xml:space="preserve"> </t>
    </r>
  </si>
  <si>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</si>
  <si>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</si>
  <si>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r>
      <t>Priemerné náklady  na jedlo študenta v Eur [</t>
    </r>
    <r>
      <rPr>
        <sz val="12"/>
        <rFont val="Times New Roman"/>
        <family val="1"/>
        <charset val="238"/>
      </rPr>
      <t>R10</t>
    </r>
    <r>
      <rPr>
        <sz val="12"/>
        <rFont val="Times New Roman"/>
        <family val="1"/>
      </rPr>
      <t>/R13]</t>
    </r>
  </si>
  <si>
    <t xml:space="preserve">Náklady / Výnosy </t>
  </si>
  <si>
    <r>
      <t>Náklady na štipendiá interných doktorandov (R2+R5)</t>
    </r>
    <r>
      <rPr>
        <b/>
        <sz val="12"/>
        <color indexed="8"/>
        <rFont val="Times New Roman"/>
        <family val="1"/>
        <charset val="238"/>
      </rPr>
      <t xml:space="preserve"> </t>
    </r>
    <r>
      <rPr>
        <b/>
        <vertAlign val="superscript"/>
        <sz val="12"/>
        <color indexed="8"/>
        <rFont val="Times New Roman"/>
        <family val="1"/>
        <charset val="238"/>
      </rPr>
      <t>1)</t>
    </r>
  </si>
  <si>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</si>
  <si>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</si>
  <si>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1) v riadku 5 sa uvedie celkový fyzický počet študentov (pričom 1 študent sa počíta za 1 fyzickú osobu), ktorým bolo vyplatené motivačné štipendium v kalendárnom roku </t>
  </si>
  <si>
    <t xml:space="preserve">- za prijímacie konanie (§ 92 ods. 12 zákona) (účet 649 003) </t>
  </si>
  <si>
    <t xml:space="preserve">- za rigorózne konanie (§ 92 ods. 13 zákona) (účet 649 004) </t>
  </si>
  <si>
    <t xml:space="preserve">- za vydanie diplomu za rigorózne konanie (§ 92 ods. 14 zákona)  (účet 649 005) </t>
  </si>
  <si>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</si>
  <si>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</si>
  <si>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</si>
  <si>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 xml:space="preserve">  - náklady na štipendiá interných doktorandov pred dizertačnou skúškou 
(v zmysle § 54 ods. 18 písm. a) zákona </t>
    </r>
    <r>
      <rPr>
        <u/>
        <sz val="12"/>
        <color indexed="8"/>
        <rFont val="Times New Roman"/>
        <family val="1"/>
        <charset val="238"/>
      </rPr>
      <t>spolu</t>
    </r>
    <r>
      <rPr>
        <sz val="12"/>
        <color indexed="8"/>
        <rFont val="Times New Roman"/>
        <family val="1"/>
        <charset val="238"/>
      </rPr>
      <t xml:space="preserve"> (SUM(R3:R4))</t>
    </r>
  </si>
  <si>
    <r>
      <t xml:space="preserve">  - náklady na štipendiá interných doktorandov po dizertačnej skúške 
(v zmysle § 54 ods. 18 písm. b) zákona</t>
    </r>
    <r>
      <rPr>
        <u/>
        <sz val="12"/>
        <color indexed="8"/>
        <rFont val="Times New Roman"/>
        <family val="1"/>
        <charset val="238"/>
      </rPr>
      <t xml:space="preserve"> spolu</t>
    </r>
    <r>
      <rPr>
        <sz val="12"/>
        <color indexed="8"/>
        <rFont val="Times New Roman"/>
        <family val="1"/>
        <charset val="238"/>
      </rPr>
      <t xml:space="preserve"> (SUM(R6:R7))</t>
    </r>
  </si>
  <si>
    <r>
      <t xml:space="preserve">Dotácie z kapitoly MŠVVaŠ SR spolu </t>
    </r>
    <r>
      <rPr>
        <sz val="12"/>
        <rFont val="Times New Roman"/>
        <family val="1"/>
        <charset val="238"/>
      </rPr>
      <t>[R1+R4]</t>
    </r>
  </si>
  <si>
    <t>9a</t>
  </si>
  <si>
    <r>
      <t xml:space="preserve">Dotácie z iných kapitol spolu </t>
    </r>
    <r>
      <rPr>
        <sz val="12"/>
        <rFont val="Times New Roman"/>
        <family val="1"/>
        <charset val="238"/>
      </rPr>
      <t>[SUM(R9:Ra...)]</t>
    </r>
  </si>
  <si>
    <r>
      <t>Dotácie z prostriedkov EÚ spolu</t>
    </r>
    <r>
      <rPr>
        <sz val="12"/>
        <color indexed="8"/>
        <rFont val="Times New Roman"/>
        <family val="1"/>
      </rPr>
      <t xml:space="preserve"> [R7+R8]</t>
    </r>
  </si>
  <si>
    <r>
      <t>Dotácia na kapitálové výdavky z prostriedkov EÚ (štrukturálnych fondov</t>
    </r>
    <r>
      <rPr>
        <b/>
        <sz val="12"/>
        <rFont val="Times New Roman"/>
        <family val="1"/>
        <charset val="238"/>
      </rPr>
      <t xml:space="preserve"> vrátane spolufinancovania)</t>
    </r>
  </si>
  <si>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</si>
  <si>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</si>
  <si>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 xml:space="preserve">T5_3
</t>
  </si>
  <si>
    <t xml:space="preserve">  - príspevok na úhradu výdavkov zahraničných študentov/lektorov  (649 016)</t>
  </si>
  <si>
    <t>- knihy, časopisy a noviny  (účet 501 001,501 051)</t>
  </si>
  <si>
    <t>- kancelárske potreby a materiál   (účet 501 003, 501 053)</t>
  </si>
  <si>
    <t>- papier  (účet 501 004, 501 054)</t>
  </si>
  <si>
    <t>- pohonné hmoty a ostatný materiál na dopravu  (účet 501 007, 501 057)</t>
  </si>
  <si>
    <t>- čistiace, hygienické a dezinfekčné potreby (účet 501 008, 501 020)</t>
  </si>
  <si>
    <t>- elektrická energia (účet 502 001, 502 051)</t>
  </si>
  <si>
    <t>- tepelná energia  (účet 502 002, 502 052)</t>
  </si>
  <si>
    <t>- vodné a stočné  (účet 502 003, 502 053)</t>
  </si>
  <si>
    <t>- plyn  (účet 502 004, 502 054)</t>
  </si>
  <si>
    <t>- palivá  (účet 502 005, 502 055)</t>
  </si>
  <si>
    <t>- domáce cestovné  (účet 512 001, 512 051)</t>
  </si>
  <si>
    <t>- zahraničné cestovné  (účet 512 002, 512 003, 512 052)</t>
  </si>
  <si>
    <t>- telefón, fax  (účet 518 006, 518 056)</t>
  </si>
  <si>
    <t>- poštovné  (účet 518 008, 518 058)</t>
  </si>
  <si>
    <t>- odvoz odpadu  (účet 518 009, 518 059)</t>
  </si>
  <si>
    <t xml:space="preserve"> - odpisy DN a HM nadobudnutého z kapitálových dotácií zo ŠR 
(účet 551 100, 551 121, 551 123, 551 001, 551 003)</t>
  </si>
  <si>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</si>
  <si>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</si>
  <si>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</si>
  <si>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r>
      <t>- fondu reprodukcie (účet 656 400)</t>
    </r>
    <r>
      <rPr>
        <vertAlign val="superscript"/>
        <sz val="12"/>
        <color indexed="8"/>
        <rFont val="Times New Roman"/>
        <family val="1"/>
      </rPr>
      <t xml:space="preserve"> 2)</t>
    </r>
  </si>
  <si>
    <t>(uviesť zoznam všetkých dotácií, každú na zvláštny riadok, napr. podprogram 026 05)</t>
  </si>
  <si>
    <t>Tabuľka č. 20 poskytuje informácie  o príjmoch a výdavkoch vysokej školy na motivačné štipendiá a o počte študentov, ktorí ich poberajú v zmysle § 96a  zákona.</t>
  </si>
  <si>
    <t>uvádzajú sa štipendiá vyplatené zo štátneho rozpočtu, kód v CRŠ: 1</t>
  </si>
  <si>
    <t>T8_R1</t>
  </si>
  <si>
    <t>T20_R3</t>
  </si>
  <si>
    <t>T19_V2</t>
  </si>
  <si>
    <t>Kód</t>
  </si>
  <si>
    <t>Názov</t>
  </si>
  <si>
    <t>Platné od</t>
  </si>
  <si>
    <t>bezpečnostný príplatok z UD MSSR</t>
  </si>
  <si>
    <t>motivačné štipendium - mimoriadny študijný výsledok</t>
  </si>
  <si>
    <t>motivačné štipendium - mimoriadny výsledok v športovej činnosti</t>
  </si>
  <si>
    <t>motivačné štipendium - mimoriadny výsledok v umeleckej činnosti</t>
  </si>
  <si>
    <t>motivačné štipendium - mimoriadny výsledok vo výskume/vývoji</t>
  </si>
  <si>
    <t>motivačné štipendium - vybrané odbory (§ 96a ods.1 písm. a))</t>
  </si>
  <si>
    <t>motivačné štipendium - vynikajúce plnenie študijných povinností</t>
  </si>
  <si>
    <t>sociálne štipendium</t>
  </si>
  <si>
    <t>štipendium poskytuje EVI</t>
  </si>
  <si>
    <t>štipendium z vlastných zdrojov vysokej školy</t>
  </si>
  <si>
    <t>vládny štipendista</t>
  </si>
  <si>
    <t>z mimo dotačných zdrojov</t>
  </si>
  <si>
    <t>základné z NeúčelD MSSR</t>
  </si>
  <si>
    <t>základné z UD MSSR, po dizer. sk.</t>
  </si>
  <si>
    <t>základné z UD MSSR, pred dizer.sk.</t>
  </si>
  <si>
    <t>zvýšenie PhD. štipendia z UD MSSR</t>
  </si>
  <si>
    <t>Kódy z Centrálneho registra študentov</t>
  </si>
  <si>
    <t>Kódy z CRŠ</t>
  </si>
  <si>
    <t>z účelovej dotácie MŠVVaŠ SR
(kódy 10, 11)</t>
  </si>
  <si>
    <t>DrŠ</t>
  </si>
  <si>
    <t xml:space="preserve">  - náklady na štipendiá vo výške 9. platovej triedy a 1. platového stupňa 
( v CRŠ kód 10 )</t>
  </si>
  <si>
    <t xml:space="preserve">  - náklady na štipendiá vo výške 10. platovej triedy a 1. platového stupňa 
( v CRŠ kód 11 )</t>
  </si>
  <si>
    <t>zvýšenie PhD. štipendia z Neúčel D MSSR</t>
  </si>
  <si>
    <t>T4_R3</t>
  </si>
  <si>
    <t>T4_R5</t>
  </si>
  <si>
    <t>- iné analyticky sledované náklady (účet 511 006-008, 511 056)</t>
  </si>
  <si>
    <t xml:space="preserve"> - poistné náklady (havarijné, majetok, na študentov) (účet 549 004, 549 014, 549 015, 549 054)</t>
  </si>
  <si>
    <r>
      <t>Výnosy z poplatkov spojených so štúdiom</t>
    </r>
    <r>
      <rPr>
        <sz val="12"/>
        <rFont val="Times New Roman"/>
        <family val="1"/>
      </rPr>
      <t xml:space="preserve"> [S</t>
    </r>
    <r>
      <rPr>
        <sz val="12"/>
        <color indexed="8"/>
        <rFont val="Times New Roman"/>
        <family val="1"/>
        <charset val="238"/>
      </rPr>
      <t>UM (R8:R13</t>
    </r>
    <r>
      <rPr>
        <sz val="12"/>
        <rFont val="Times New Roman"/>
        <family val="1"/>
      </rPr>
      <t>)]</t>
    </r>
  </si>
  <si>
    <t>Priemerné platy</t>
  </si>
  <si>
    <t>I=H/D/12</t>
  </si>
  <si>
    <t>- vysokoškolskí učitelia s funkčným zaradením "profesor"                 *)</t>
  </si>
  <si>
    <t>*) medzi profesorov sa započítava aj funkčné zaradenie "hosťujúci profesor"</t>
  </si>
  <si>
    <r>
      <t xml:space="preserve">Kategória zamestnancov - </t>
    </r>
    <r>
      <rPr>
        <b/>
        <sz val="12"/>
        <color indexed="10"/>
        <rFont val="Times New Roman"/>
        <family val="1"/>
        <charset val="238"/>
      </rPr>
      <t>žien</t>
    </r>
    <r>
      <rPr>
        <b/>
        <sz val="12"/>
        <rFont val="Times New Roman"/>
        <family val="1"/>
      </rPr>
      <t xml:space="preserve">
</t>
    </r>
  </si>
  <si>
    <t>Tabuľka 6a</t>
  </si>
  <si>
    <t>náklady na mzdy žien</t>
  </si>
  <si>
    <t>- za prekročenie štandardnej dĺžky štúdia v dennej forme (§ 92 ods. 6) (649 001)</t>
  </si>
  <si>
    <t>- za externú formu štúdia (§ 92 ods. 4) (649 020)</t>
  </si>
  <si>
    <t xml:space="preserve">- náklady na tvorbu ostatných fondov (účty  556 510, 556 520) </t>
  </si>
  <si>
    <t>- ostatných fondov (účet  656 510, 656 520)</t>
  </si>
  <si>
    <t>T4_R2</t>
  </si>
  <si>
    <t xml:space="preserve">Vysoká škola uvedie v samostatnom riadku objem výnosov zo školného za prekročenie štandardnej dĺžky štúdia v dennej forme </t>
  </si>
  <si>
    <t xml:space="preserve">Vysoká škola uvedie v samostatnom riadku objem výnosov zo školného za súbežné štúdium v dennej forme </t>
  </si>
  <si>
    <t xml:space="preserve">Vysoká škola uvedie v samostatnom riadku objem výnosov za štúdium v cudzom jazyku </t>
  </si>
  <si>
    <t>- náklady na tvorbu fondu na podporu štúdia študentov so špecifickými potrebami 
  (účet 556 300)</t>
  </si>
  <si>
    <t>- fondu na podporu štúdia študentov so špecifickými potrebami 
  (účet 656 300)</t>
  </si>
  <si>
    <t>T4_R14</t>
  </si>
  <si>
    <t>T4_R15</t>
  </si>
  <si>
    <t>Návrh na prídel do štipendijného fondu na základe rozhodnutia VVŠ, ktorý sa musí rovnať minimálne objemu z riadku R14.</t>
  </si>
  <si>
    <t>Tabuľka č. 6a poskytuje informácie o počte a štruktúre žien a objeme nákladov na mzdy verejnej vysokej školy (bez odvodov).</t>
  </si>
  <si>
    <t>Stav fondu k 1. 1. kalendárneho roku  v R1 sa  rovná stavu fondu k 31.12. predchádzajúceho roku v R12.</t>
  </si>
  <si>
    <t>T17_R8</t>
  </si>
  <si>
    <t>T20_R2</t>
  </si>
  <si>
    <r>
      <t>K=A+C+E+</t>
    </r>
    <r>
      <rPr>
        <sz val="12"/>
        <color indexed="10"/>
        <rFont val="Times New Roman"/>
        <family val="1"/>
        <charset val="238"/>
      </rPr>
      <t>G</t>
    </r>
    <r>
      <rPr>
        <sz val="12"/>
        <color indexed="8"/>
        <rFont val="Times New Roman"/>
        <family val="1"/>
        <charset val="238"/>
      </rPr>
      <t>+I</t>
    </r>
  </si>
  <si>
    <r>
      <t>L=B+D+F+</t>
    </r>
    <r>
      <rPr>
        <sz val="12"/>
        <color indexed="10"/>
        <rFont val="Times New Roman"/>
        <family val="1"/>
        <charset val="238"/>
      </rPr>
      <t>H</t>
    </r>
    <r>
      <rPr>
        <sz val="12"/>
        <color indexed="8"/>
        <rFont val="Times New Roman"/>
        <family val="1"/>
        <charset val="238"/>
      </rPr>
      <t>+J</t>
    </r>
  </si>
  <si>
    <r>
      <t xml:space="preserve">zdroj 11S  + </t>
    </r>
    <r>
      <rPr>
        <b/>
        <sz val="12"/>
        <color indexed="10"/>
        <rFont val="Times New Roman"/>
        <family val="1"/>
        <charset val="238"/>
      </rPr>
      <t xml:space="preserve">13S </t>
    </r>
    <r>
      <rPr>
        <b/>
        <sz val="12"/>
        <rFont val="Times New Roman"/>
        <family val="1"/>
        <charset val="238"/>
      </rPr>
      <t>spolu</t>
    </r>
  </si>
  <si>
    <r>
      <t xml:space="preserve">zdroj 11S1; </t>
    </r>
    <r>
      <rPr>
        <b/>
        <sz val="12"/>
        <color indexed="10"/>
        <rFont val="Times New Roman"/>
        <family val="1"/>
        <charset val="238"/>
      </rPr>
      <t>13S1</t>
    </r>
  </si>
  <si>
    <r>
      <t xml:space="preserve">zdroj 11S2; </t>
    </r>
    <r>
      <rPr>
        <b/>
        <sz val="12"/>
        <color indexed="10"/>
        <rFont val="Times New Roman"/>
        <family val="1"/>
        <charset val="238"/>
      </rPr>
      <t>13S2</t>
    </r>
  </si>
  <si>
    <r>
      <t>zdroj 11T  +</t>
    </r>
    <r>
      <rPr>
        <b/>
        <sz val="12"/>
        <color indexed="10"/>
        <rFont val="Times New Roman"/>
        <family val="1"/>
        <charset val="238"/>
      </rPr>
      <t xml:space="preserve"> 13T</t>
    </r>
    <r>
      <rPr>
        <b/>
        <sz val="12"/>
        <rFont val="Times New Roman"/>
        <family val="1"/>
        <charset val="238"/>
      </rPr>
      <t xml:space="preserve"> spolu</t>
    </r>
  </si>
  <si>
    <r>
      <t xml:space="preserve">zdroj 11T1; </t>
    </r>
    <r>
      <rPr>
        <b/>
        <sz val="12"/>
        <color indexed="10"/>
        <rFont val="Times New Roman"/>
        <family val="1"/>
        <charset val="238"/>
      </rPr>
      <t>13T1</t>
    </r>
  </si>
  <si>
    <r>
      <t xml:space="preserve">zdroj 11T2; </t>
    </r>
    <r>
      <rPr>
        <b/>
        <sz val="12"/>
        <color indexed="10"/>
        <rFont val="Times New Roman"/>
        <family val="1"/>
        <charset val="238"/>
      </rPr>
      <t>13T2</t>
    </r>
  </si>
  <si>
    <t>- za vydanie dokladov o absolvovaní štúdia v štátnom jazyku a v jazyku požadovanom študentom a ich kópií  (§ 92 ods. 15 zákona) (účet 649 024)</t>
  </si>
  <si>
    <r>
      <t xml:space="preserve"> - za uznávanie rovnocennosti dokladov o štúdiu (§ 92 ods. 15 zákona) (účet 649 025) </t>
    </r>
    <r>
      <rPr>
        <vertAlign val="superscript"/>
        <sz val="12"/>
        <rFont val="Times New Roman"/>
        <family val="1"/>
        <charset val="238"/>
      </rPr>
      <t/>
    </r>
  </si>
  <si>
    <r>
      <rPr>
        <vertAlign val="superscript"/>
        <sz val="12"/>
        <rFont val="Times New Roman"/>
        <family val="1"/>
        <charset val="238"/>
      </rPr>
      <t>1)</t>
    </r>
    <r>
      <rPr>
        <sz val="12"/>
        <rFont val="Times New Roman"/>
        <family val="1"/>
        <charset val="238"/>
      </rPr>
      <t xml:space="preserve">  v riadku 6 sa uvádzajú len cudzinci, ktorým nevznikla povinnosť uhradiť školné z dôvodov uvedených v riadkoch 2 až 5</t>
    </r>
  </si>
  <si>
    <r>
      <t xml:space="preserve"> - cudzinci podľa prechodných ustanovení </t>
    </r>
    <r>
      <rPr>
        <vertAlign val="superscript"/>
        <sz val="12"/>
        <color theme="1"/>
        <rFont val="Times New Roman"/>
        <family val="1"/>
      </rPr>
      <t>1)</t>
    </r>
  </si>
  <si>
    <r>
      <t xml:space="preserve">Spolu </t>
    </r>
    <r>
      <rPr>
        <sz val="12"/>
        <rFont val="Times New Roman"/>
        <family val="1"/>
      </rPr>
      <t>[R1+R14+R21+R22+R27+R35+R38+R39+R55+SUM (R61:R63) +SUM (R70:R74)+R84+R93+R94]</t>
    </r>
  </si>
  <si>
    <t>Náklady
hlavnej činnosti
2015</t>
  </si>
  <si>
    <t>T6a_V1</t>
  </si>
  <si>
    <t>T3_R21_SA (SC) = T4_R1_SA (SB),
T3_R22_SA (SC) = T4_R7_SA (SB)</t>
  </si>
  <si>
    <t>T13_R9_SF = T4_R15_SB</t>
  </si>
  <si>
    <t>Súvzťažnosť tvorby štipendijného fondu z výnosov zo školného v T13_R9_SF na T4_R15_SB.</t>
  </si>
  <si>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 a iné napr. zdroj 35</t>
    </r>
  </si>
  <si>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</si>
  <si>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V prípade, že časť dotácie škola posúva na zmluvné zariadenia, uveďe to do poznámky pod tabuľkou.</t>
  </si>
  <si>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</si>
  <si>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</si>
  <si>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</si>
  <si>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 xml:space="preserve"> na miestach pridelených MŠVVaŠ SR
pred 1.9. 2012</t>
  </si>
  <si>
    <t>uvádzajú sa len štipendiá vyplatené z vlastných zdrojov, v CRŠ kód 9</t>
  </si>
  <si>
    <r>
      <t xml:space="preserve">3) uvádzajú sa </t>
    </r>
    <r>
      <rPr>
        <b/>
        <sz val="11"/>
        <rFont val="Times New Roman"/>
        <family val="1"/>
        <charset val="238"/>
      </rPr>
      <t>jedlá vydané študentom len vo vlastnej jedálni</t>
    </r>
    <r>
      <rPr>
        <sz val="11"/>
        <rFont val="Times New Roman"/>
        <family val="1"/>
        <charset val="238"/>
      </rPr>
      <t>, na ktoré sa poskytuje dotácia</t>
    </r>
  </si>
  <si>
    <t>- počet vydaných jedál študentom vo vlastných stravovacích zariadeniach3)</t>
  </si>
  <si>
    <t>z toho PČ (jednou sumou z R15,SG)</t>
  </si>
  <si>
    <r>
      <t xml:space="preserve">  - náklady na časť štipendia prevyšujúce 9. platovú triedu a 1. platový stupeň   </t>
    </r>
    <r>
      <rPr>
        <i/>
        <sz val="12"/>
        <rFont val="Times New Roman"/>
        <family val="1"/>
        <charset val="238"/>
      </rPr>
      <t>(kód 16)</t>
    </r>
  </si>
  <si>
    <r>
      <t xml:space="preserve">  - náklady na časť štipendia prevyšujúce 10. platovú triedu a 1. platový stupeň </t>
    </r>
    <r>
      <rPr>
        <i/>
        <sz val="12"/>
        <rFont val="Times New Roman"/>
        <family val="1"/>
        <charset val="238"/>
      </rPr>
      <t xml:space="preserve"> (kód 16)</t>
    </r>
  </si>
  <si>
    <t>T16_R18_SB = výkazníctvo, súvaha, časť Aktíva, riadok 053,</t>
  </si>
  <si>
    <t>T11_R2_SA (SB) = T13_R2_SC (SD)</t>
  </si>
  <si>
    <t>Ak položke požadovanej v tabuľke zodpovedá podľa predpísanej analytickej evidencie na príslušnom syntetickom  účte  nejaký špecifikcký kód (napríklad kód ekonomickej klasifikácie), uvedie sa tento kód za názvom položky.</t>
  </si>
  <si>
    <t>Tabuľka č. 7 poskytuje informácie o  počte interných doktorandov, o nákladoch vysokej školy na štipendiá doktorandov a o ich krytí výnosmi.</t>
  </si>
  <si>
    <t>V stĺpci SA, resp. SC sa uvedú výdavky z dotácie na sociálne štipendiá poskytnuté študentom v danom kalendárnom roku, uvedené v Centrálnom registri študentov pod kódom 1.</t>
  </si>
  <si>
    <t>T13_SG(SH) uvádzajte tvorbu fondu podľa §16a bod d) zákona 131/2002 Z.z.,  t.j. fondu na podporu štúdia študentov so špecifickými potrebami</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</si>
  <si>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</si>
  <si>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</si>
  <si>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Tabuľka č.19 poskytuje informácie o objeme a štruktúre mot. štipendií  vyplácaných verejnou vysokou školou z vlastných zdrojov uvedených v Centrálnom registri študentov s kódom 9.</t>
  </si>
  <si>
    <t>V stĺpci SB sa uvedú príjmy z dotácie na mot. štipendiá poskytnuté študentom v danom kalendárnom roku, uvedené v Centrálnom registri študentov s kódom 19.
V stĺpci SC sa uvedú príjmy z dotácie na mot. štipendiá poskytnuté študentom v danom kalendárnom roku, uvedené v Centrálnom registri študentov s kódmi 4, 5, 6, 7, 8.</t>
  </si>
  <si>
    <t>V stĺpci SB sa uvedú výdavky z dotácie na mot. štipendiá poskytnuté študentom v danom kalendárnom roku, uvedené v Centrálnom registri študentov s kódom 19.
V stĺpci SC sa uvedú výdavky z dotácie na mot. štipendiá poskytnuté študentom v danom kalendárnom roku, uvedené v Centrálnom registri študentov s kódmi 4, 5, 6, 7, 8.</t>
  </si>
  <si>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</si>
  <si>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2) uvádzajú sa len motivačné štipendiá vyplatené podľa § 96a, ods.1, písm. a) (kód CRŠ 19)</t>
  </si>
  <si>
    <t>3) uvádzajú sa len motivačné štipendiá vyplatené podľa § 96a, ods.1, písm. b) (kódy v  CRŠ: 4, 5, 6, 7, 8)</t>
  </si>
  <si>
    <t xml:space="preserve"> - za cudzojazyčné štúdium dennou formou (§ 92 ods. 8 a 9) (649 002, 649 023)</t>
  </si>
  <si>
    <t>- za súbežné štúdium v dennej forme  (§ 92 ods. 5, 649 026)</t>
  </si>
  <si>
    <t>Výpočet</t>
  </si>
  <si>
    <t>Priemerné platy mužov</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</si>
  <si>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</si>
  <si>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</si>
  <si>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</si>
  <si>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</si>
  <si>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</si>
  <si>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r>
      <t xml:space="preserve">Do tabuľky sa uvádzajú aj </t>
    </r>
    <r>
      <rPr>
        <b/>
        <sz val="10"/>
        <color indexed="10"/>
        <rFont val="Times New Roman"/>
        <family val="1"/>
        <charset val="238"/>
      </rPr>
      <t>motivačné štipendiá doktorandov</t>
    </r>
    <r>
      <rPr>
        <sz val="10"/>
        <color indexed="10"/>
        <rFont val="Times New Roman"/>
        <family val="1"/>
      </rPr>
      <t>, nie však "normálne" štipendiá doktorandov podľa platovej tabuľky!!</t>
    </r>
  </si>
  <si>
    <t>súčet HČ+PČ</t>
  </si>
  <si>
    <t>súčet HČ+PČ-daň z príjmov</t>
  </si>
  <si>
    <r>
      <t>na miestach nepridelených MŠVVaŠ SR do 31.8.2012</t>
    </r>
    <r>
      <rPr>
        <b/>
        <sz val="12"/>
        <color indexed="10"/>
        <rFont val="Times New Roman"/>
        <family val="1"/>
        <charset val="238"/>
      </rPr>
      <t xml:space="preserve">
 kódy (12 - 17)</t>
    </r>
  </si>
  <si>
    <r>
      <t xml:space="preserve">na miestach nepridelených MŠVVaŠ SR po 1.9.2012 </t>
    </r>
    <r>
      <rPr>
        <b/>
        <sz val="12"/>
        <color indexed="10"/>
        <rFont val="Times New Roman"/>
        <family val="1"/>
        <charset val="238"/>
      </rPr>
      <t xml:space="preserve">
</t>
    </r>
    <r>
      <rPr>
        <b/>
        <sz val="12"/>
        <color indexed="12"/>
        <rFont val="Times New Roman"/>
        <family val="1"/>
        <charset val="238"/>
      </rPr>
      <t>kódy (12 - 17)</t>
    </r>
  </si>
  <si>
    <t>L= G+H+I+J+K</t>
  </si>
  <si>
    <t>-za dosiahnutie vynikajúceho výsledku v oblasti štúdia [R6+R7]</t>
  </si>
  <si>
    <r>
      <t xml:space="preserve">  - poskytované mesačne </t>
    </r>
    <r>
      <rPr>
        <vertAlign val="superscript"/>
        <sz val="12"/>
        <color rgb="FFFF0000"/>
        <rFont val="Times New Roman"/>
        <family val="1"/>
      </rPr>
      <t>1)</t>
    </r>
  </si>
  <si>
    <t>-za dosiahnutie vynikajúceho výsledku vo výskume a vývoji [R9+R10]</t>
  </si>
  <si>
    <r>
      <t xml:space="preserve">- za umeleckú alebo športovú činnosť </t>
    </r>
    <r>
      <rPr>
        <sz val="12"/>
        <rFont val="Times New Roman"/>
        <family val="1"/>
        <charset val="238"/>
      </rPr>
      <t xml:space="preserve">[R11+R12]  </t>
    </r>
    <r>
      <rPr>
        <b/>
        <sz val="12"/>
        <rFont val="Times New Roman"/>
        <family val="1"/>
        <charset val="238"/>
      </rPr>
      <t xml:space="preserve">                                                     </t>
    </r>
  </si>
  <si>
    <r>
      <t xml:space="preserve">- na sociálnu podporu </t>
    </r>
    <r>
      <rPr>
        <sz val="12"/>
        <rFont val="Times New Roman"/>
        <family val="1"/>
        <charset val="238"/>
      </rPr>
      <t>[R15+R16]</t>
    </r>
  </si>
  <si>
    <r>
      <t xml:space="preserve">Štipendiá z vlastných zdrojov vysokej školy (§ 97 zákona) spolu </t>
    </r>
    <r>
      <rPr>
        <sz val="12"/>
        <rFont val="Times New Roman"/>
        <family val="1"/>
        <charset val="238"/>
      </rPr>
      <t xml:space="preserve">[R2+R5+R8+R11+R14] </t>
    </r>
  </si>
  <si>
    <r>
      <t>T13_R5_SC=T5_R90_(SA+S</t>
    </r>
    <r>
      <rPr>
        <b/>
        <sz val="12"/>
        <color rgb="FF00B0F0"/>
        <rFont val="Times New Roman"/>
        <family val="1"/>
        <charset val="238"/>
      </rPr>
      <t>B</t>
    </r>
    <r>
      <rPr>
        <sz val="12"/>
        <rFont val="Times New Roman"/>
        <family val="1"/>
        <charset val="238"/>
      </rPr>
      <t>)
T13_R5_SD=T5_R90_(SC+SD)</t>
    </r>
  </si>
  <si>
    <t>Súvzťažnosti tabuliek výročnej správy o hospodárení verejnej vysokej školy za rok 2016</t>
  </si>
  <si>
    <r>
      <t xml:space="preserve">Výnosy sú kontrolované na údaje z výkazníctva - výkaz ziskov a strát, časť </t>
    </r>
    <r>
      <rPr>
        <b/>
        <sz val="12"/>
        <rFont val="Times New Roman"/>
        <family val="1"/>
        <charset val="238"/>
      </rPr>
      <t>výnosy</t>
    </r>
    <r>
      <rPr>
        <sz val="12"/>
        <rFont val="Times New Roman"/>
        <family val="1"/>
        <charset val="238"/>
      </rPr>
      <t>. 
Údaje v T3 z roku 2015</t>
    </r>
    <r>
      <rPr>
        <sz val="12"/>
        <color indexed="10"/>
        <rFont val="Times New Roman"/>
        <family val="1"/>
        <charset val="238"/>
      </rPr>
      <t xml:space="preserve"> </t>
    </r>
    <r>
      <rPr>
        <sz val="12"/>
        <rFont val="Times New Roman"/>
        <family val="1"/>
        <charset val="238"/>
      </rPr>
      <t xml:space="preserve"> a údaje z roku 2016 sa uvádzajú v eurách s presnosťou na dve desatinné miestá ( </t>
    </r>
    <r>
      <rPr>
        <i/>
        <sz val="12"/>
        <rFont val="Times New Roman"/>
        <family val="1"/>
        <charset val="238"/>
      </rPr>
      <t>pričom zobrazenie tabuliek je nastavené na Eur)</t>
    </r>
    <r>
      <rPr>
        <sz val="12"/>
        <rFont val="Times New Roman"/>
        <family val="1"/>
        <charset val="238"/>
      </rPr>
      <t>. 
Výnosy zo školného, resp. z poplatkov  spojených so štúdiom za hlavnú činnosť v T3_R21, R22 sa taktiež kontrolujú na T4_R1_SB a T4_R</t>
    </r>
    <r>
      <rPr>
        <sz val="12"/>
        <color indexed="10"/>
        <rFont val="Times New Roman"/>
        <family val="1"/>
        <charset val="238"/>
      </rPr>
      <t>7</t>
    </r>
    <r>
      <rPr>
        <sz val="12"/>
        <rFont val="Times New Roman"/>
        <family val="1"/>
        <charset val="238"/>
      </rPr>
      <t>_SB.</t>
    </r>
  </si>
  <si>
    <r>
      <t>T6_R1..R6, R7, R9, R13, R14, R16, R17 = Škol 2-04 za 2016</t>
    </r>
    <r>
      <rPr>
        <sz val="12"/>
        <color indexed="10"/>
        <rFont val="Times New Roman"/>
        <family val="1"/>
        <charset val="238"/>
      </rPr>
      <t xml:space="preserve">, </t>
    </r>
    <r>
      <rPr>
        <sz val="12"/>
        <rFont val="Times New Roman"/>
        <family val="1"/>
        <charset val="238"/>
      </rPr>
      <t xml:space="preserve">
T6_R15a.. = dotačná zmluva na 2016, špecifiká</t>
    </r>
  </si>
  <si>
    <r>
      <t>Údaj v T8_R4_SA predstavuje zostatok nevyčerpanej dotácie z predchádzajúceho roka, t. j. k 31. 12. 2015</t>
    </r>
    <r>
      <rPr>
        <sz val="12"/>
        <color indexed="10"/>
        <rFont val="Times New Roman"/>
        <family val="1"/>
        <charset val="238"/>
      </rPr>
      <t xml:space="preserve"> </t>
    </r>
    <r>
      <rPr>
        <sz val="12"/>
        <rFont val="Times New Roman"/>
        <family val="1"/>
        <charset val="238"/>
      </rPr>
      <t>.  
Údaj v T8_R6_SA (SC) predstavuje zostatok nevyčerpanej dotácie k 31. 12. príslušného roka (2015</t>
    </r>
    <r>
      <rPr>
        <sz val="12"/>
        <color indexed="10"/>
        <rFont val="Times New Roman"/>
        <family val="1"/>
        <charset val="238"/>
      </rPr>
      <t>,</t>
    </r>
    <r>
      <rPr>
        <sz val="12"/>
        <rFont val="Times New Roman"/>
        <family val="1"/>
        <charset val="238"/>
      </rPr>
      <t xml:space="preserve"> resp. 2016) a ich hodnoty sa vypočítajú z ostatných uvedených údajov. Zostatok nevyčerpanej dotácie k 31. 12. 2015 je totožný  s údajmi vykazovanými v tabuľke T8 výročnej správy za rok 2015.</t>
    </r>
  </si>
  <si>
    <t>T10_R12 = štatistické výkazy MŠVVaŠ SR 2015 (2016)</t>
  </si>
  <si>
    <r>
      <t xml:space="preserve">Údaje v T11_R2 - tvorba fondu reprodukcie za roky 2015 a 2016 sa musia rovnať údajom v T13_R2_SC (SD). 
</t>
    </r>
    <r>
      <rPr>
        <strike/>
        <sz val="12"/>
        <rFont val="Times New Roman"/>
        <family val="1"/>
        <charset val="238"/>
      </rPr>
      <t/>
    </r>
  </si>
  <si>
    <r>
      <t>Stavy fondov k 1.1. a k 31.12.2016</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</si>
  <si>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r>
      <t>Tvorba fondu reprodukcie z odpisov v roku 20</t>
    </r>
    <r>
      <rPr>
        <sz val="12"/>
        <color indexed="10"/>
        <rFont val="Times New Roman"/>
        <family val="1"/>
        <charset val="238"/>
      </rPr>
      <t>16</t>
    </r>
    <r>
      <rPr>
        <sz val="12"/>
        <rFont val="Times New Roman"/>
        <family val="1"/>
        <charset val="238"/>
      </rPr>
      <t xml:space="preserve"> sa rovná odpisom ostatného DN a HM za rok 2016 </t>
    </r>
    <r>
      <rPr>
        <sz val="12"/>
        <color indexed="8"/>
        <rFont val="Times New Roman"/>
        <family val="1"/>
        <charset val="238"/>
      </rPr>
      <t>(T5_R86_SC+SD)</t>
    </r>
  </si>
  <si>
    <r>
      <t>Globálna hodnota na bankových účtoch z R18 sa kontroluje na Súvahu, časť Aktíva, r. 053.
Ak nie je údaj v R2 (dotačný účet) k 31. 12. 2016</t>
    </r>
    <r>
      <rPr>
        <sz val="12"/>
        <color indexed="10"/>
        <rFont val="Times New Roman"/>
        <family val="1"/>
        <charset val="238"/>
      </rPr>
      <t xml:space="preserve"> </t>
    </r>
    <r>
      <rPr>
        <b/>
        <u/>
        <sz val="12"/>
        <rFont val="Times New Roman"/>
        <family val="1"/>
        <charset val="238"/>
      </rPr>
      <t>vynulovaný,  je potrebné doplniť vysvetlenie v stĺpci C.</t>
    </r>
  </si>
  <si>
    <t xml:space="preserve">Údaje v T17 sú kontrolované na hodnoty z výkazníctva, finančné prostriedky z EÚ (vrátane spolufinancovania zo štátneho rozpočtu), zabezpečované prostredníctvom MŠVVaŠ SR v roku 2016. </t>
  </si>
  <si>
    <t xml:space="preserve">T21_R1_SF  = výkazníctvo 2015 súvaha, časť pasíva, riadok 103, predchádzajúce účtovné obdobie
T21_R1_SL = výkazníctvo 2016, súvaha, časť pasíva, riadok 103, bežné účtovné obdobie </t>
  </si>
  <si>
    <r>
      <t>Zmeny tabuliek výročnej správy o hospodárení za rok 2016</t>
    </r>
    <r>
      <rPr>
        <b/>
        <sz val="14"/>
        <color indexed="10"/>
        <rFont val="Times New Roman"/>
        <family val="1"/>
        <charset val="238"/>
      </rPr>
      <t xml:space="preserve"> </t>
    </r>
    <r>
      <rPr>
        <b/>
        <sz val="14"/>
        <rFont val="Times New Roman"/>
        <family val="1"/>
        <charset val="238"/>
      </rPr>
      <t>v porovnaní s rokom 2015</t>
    </r>
  </si>
  <si>
    <t xml:space="preserve">príjmy verejnej vysokej školy  v roku 2016 majúce charakter dotácie </t>
  </si>
  <si>
    <r>
      <t>výnosy verejnej vysokej školy v roku 2016</t>
    </r>
    <r>
      <rPr>
        <sz val="12"/>
        <color rgb="FFFF0000"/>
        <rFont val="Times New Roman"/>
        <family val="1"/>
        <charset val="238"/>
      </rPr>
      <t xml:space="preserve"> </t>
    </r>
    <r>
      <rPr>
        <sz val="12"/>
        <rFont val="Times New Roman"/>
        <family val="1"/>
        <charset val="238"/>
      </rPr>
      <t>v oblasti sociálnej podpory študentov</t>
    </r>
  </si>
  <si>
    <r>
      <t>náklady verejnej vysokej školy  v roku 2016</t>
    </r>
    <r>
      <rPr>
        <sz val="12"/>
        <color rgb="FFFF0000"/>
        <rFont val="Times New Roman"/>
        <family val="1"/>
        <charset val="238"/>
      </rPr>
      <t xml:space="preserve"> </t>
    </r>
    <r>
      <rPr>
        <sz val="12"/>
        <rFont val="Times New Roman"/>
        <family val="1"/>
        <charset val="238"/>
      </rPr>
      <t>v oblasti sociálnej podpory študentov</t>
    </r>
  </si>
  <si>
    <t>Vysvetlivky k tabuľkám výročnej správy o hospodárení verejnej vysokej školy za rok 2016</t>
  </si>
  <si>
    <r>
      <t xml:space="preserve">Ak nie je uvedené inak, všetky údaje o výške finančných prostriedkov  z roku 2015 a 2016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</si>
  <si>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2016.</t>
    </r>
  </si>
  <si>
    <r>
      <t xml:space="preserve">Tabuľka č. 3 poskytuje informácie o objeme a štruktúre výnosov  verejnej vysokej školy v rokoch 2015 a 2016.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</si>
  <si>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r>
      <t>Minimálna výška prídelu do štipendijného fondu v roku 2015 a 2016</t>
    </r>
    <r>
      <rPr>
        <b/>
        <sz val="12"/>
        <color rgb="FFFF0000"/>
        <rFont val="Times New Roman"/>
        <family val="1"/>
        <charset val="238"/>
      </rPr>
      <t xml:space="preserve"> </t>
    </r>
    <r>
      <rPr>
        <b/>
        <sz val="12"/>
        <rFont val="Times New Roman"/>
        <family val="1"/>
        <charset val="238"/>
      </rPr>
      <t>je 20 % príjmov zo školného.</t>
    </r>
  </si>
  <si>
    <r>
      <t>Tabuľka č. 5 poskytuje informácie o objeme a štruktúre nákladov verejnej vysokej školy v rokoch 2015</t>
    </r>
    <r>
      <rPr>
        <b/>
        <sz val="12"/>
        <color indexed="10"/>
        <rFont val="Times New Roman"/>
        <family val="1"/>
        <charset val="238"/>
      </rPr>
      <t xml:space="preserve"> </t>
    </r>
    <r>
      <rPr>
        <b/>
        <sz val="12"/>
        <rFont val="Times New Roman"/>
        <family val="1"/>
        <charset val="238"/>
      </rPr>
      <t xml:space="preserve">a  2016.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</si>
  <si>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Údaje vychádzajú z platného analytického členenia účtov  na rok 2016.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 .</t>
  </si>
  <si>
    <r>
      <t>V stĺpcoch A, B, C uvedie vysoká škola priemerný evidenčný prepočítaný počet zamestnancov za rok 2016</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</si>
  <si>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2016</t>
    </r>
    <r>
      <rPr>
        <sz val="12"/>
        <color indexed="10"/>
        <rFont val="Times New Roman"/>
        <family val="1"/>
        <charset val="238"/>
      </rPr>
      <t xml:space="preserve"> </t>
    </r>
    <r>
      <rPr>
        <sz val="12"/>
        <rFont val="Times New Roman"/>
        <family val="1"/>
        <charset val="238"/>
      </rPr>
      <t>platených z dotácie MŠVVaŠ SR, t.j. z prostriedkov uvedených v stĺpci F.</t>
    </r>
  </si>
  <si>
    <r>
      <t>V stĺpci C uvedie vysoká škola priemerný evidenčný prepočítaný počet zamestnancov za rok 2016</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</si>
  <si>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r>
      <t>Príspevok na jedno jedlo zo štátneho rozpočtu bol po celý rok  2016</t>
    </r>
    <r>
      <rPr>
        <b/>
        <sz val="12"/>
        <color indexed="8"/>
        <rFont val="Times New Roman"/>
        <family val="1"/>
        <charset val="238"/>
      </rPr>
      <t xml:space="preserve"> vo výške  1 euro. </t>
    </r>
  </si>
  <si>
    <r>
      <t>Uvedie sa objem prijatej kapitálovej dotácie z rozpočtu kapitoly MŠVVaŠ SR a z iných rozpočtových kapitol v roku 2016</t>
    </r>
    <r>
      <rPr>
        <sz val="12"/>
        <color indexed="10"/>
        <rFont val="Times New Roman"/>
        <family val="1"/>
        <charset val="238"/>
      </rPr>
      <t xml:space="preserve"> </t>
    </r>
    <r>
      <rPr>
        <sz val="12"/>
        <color indexed="8"/>
        <rFont val="Times New Roman"/>
        <family val="1"/>
        <charset val="238"/>
      </rPr>
      <t>zo zdroja 111 (kapitálová dotácia, ktorá bola verejnej vysokej škole poukázaná na účet (cash) v sledovanom období,  účet 346002 - strana DAL)</t>
    </r>
  </si>
  <si>
    <r>
      <t>Uvedie sa zostatok kapitálovej dotácie na obstaranie a technické zhodnotenie dlhodobého majetku (nevyčerpané finančné  prostriedky k 31. 12. 2015</t>
    </r>
    <r>
      <rPr>
        <sz val="12"/>
        <color indexed="10"/>
        <rFont val="Times New Roman"/>
        <family val="1"/>
        <charset val="238"/>
      </rPr>
      <t xml:space="preserve"> </t>
    </r>
    <r>
      <rPr>
        <sz val="12"/>
        <color indexed="8"/>
        <rFont val="Times New Roman"/>
        <family val="1"/>
        <charset val="238"/>
      </rPr>
      <t>(stĺpec SA v R11), resp. k 31. 12. 2016 (stĺpec SB v R11) na zdrojoch 131x, 13S1, 13S2, 13T1,13T2.....(zostatky zo ŠR aj zo ŠF)</t>
    </r>
  </si>
  <si>
    <t>Tabuľka č. 12 poskytuje informácie o štruktúre a objeme výdavkov, ktoré verejná vysoká škola  použila na obstaranie a technické zhodnotenie dlhodobého majetku v roku 2016.</t>
  </si>
  <si>
    <r>
      <t>Výdavky na obstaranie majetku kryté v priebehu roku 2016</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</si>
  <si>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t>Tabuľka č. 13 poskytuje informácie o stave a vývoji finančných fondov verejnej vysokej školy v rokoch 2015 a 2016.</t>
  </si>
  <si>
    <r>
      <t>Uvedú sa sumárne stavy ostatných  fondov, ktoré vysoká škola vytvorila za roky 2015</t>
    </r>
    <r>
      <rPr>
        <sz val="12"/>
        <color indexed="10"/>
        <rFont val="Times New Roman"/>
        <family val="1"/>
        <charset val="238"/>
      </rPr>
      <t xml:space="preserve"> </t>
    </r>
    <r>
      <rPr>
        <sz val="12"/>
        <rFont val="Times New Roman"/>
        <family val="1"/>
        <charset val="238"/>
      </rPr>
      <t>a 2016 v zmysle §16a ods. 1 zákona č. 131/2002 Z. z. o vysokých školách v znení neskorších predpisov.</t>
    </r>
  </si>
  <si>
    <t>Tabuľka č. 16 poskytuje informácie o objeme a štruktúre finančných prostriedkov na bankových účtoch verejnej vysokej školy  k 31. 12. 2016 v členení podľa jednotlivých skupín účtov. Celkový objem finančných prostriedkov za všetky účty v Štátnej pokladnici musí byť v súlade s údajmi, ktoré vykazuje Štátna pokladnica za každého klienta ŠP osobitne. V stĺpci C vysoká škola uvedie osobitne, okrem prípadných poznámok, aj čísla všetkých účtov (s názvami) zahrnutých v príslušnom riadku vrátane kódu banky.</t>
  </si>
  <si>
    <r>
      <t>Ak má VVŠ finančné prostriedky zaúčtované na účte 261 - peniaze na ceste, z dôvodu kontroly stavu na bankových účtoch k 31. 12. 2016</t>
    </r>
    <r>
      <rPr>
        <sz val="12"/>
        <color rgb="FFFF0000"/>
        <rFont val="Times New Roman"/>
        <family val="1"/>
        <charset val="238"/>
      </rPr>
      <t xml:space="preserve"> </t>
    </r>
    <r>
      <rPr>
        <sz val="12"/>
        <rFont val="Times New Roman"/>
        <family val="1"/>
        <charset val="238"/>
      </rPr>
      <t xml:space="preserve">na údaje zo súvahy, uvedie ich v tomto riadku. </t>
    </r>
  </si>
  <si>
    <t xml:space="preserve">Ak VVŠ obdržala finančné prostriedky aj z inej kapitoly štátneho rozpočtu, uvádzajú sa osobitne. Tieto dotácie sa evidujú na zdrojoch podľa platnej rozpočtovej klasifikácie na rok 2016 a nie sú súčasťou dotácií, vykazovaných v T2_R1.  </t>
  </si>
  <si>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2016</t>
    </r>
    <r>
      <rPr>
        <b/>
        <sz val="14"/>
        <color rgb="FFFF0000"/>
        <rFont val="Times New Roman"/>
        <family val="1"/>
        <charset val="238"/>
      </rPr>
      <t xml:space="preserve">  </t>
    </r>
    <r>
      <rPr>
        <b/>
        <sz val="14"/>
        <rFont val="Times New Roman"/>
        <family val="1"/>
      </rPr>
      <t xml:space="preserve">na programe 077 </t>
    </r>
  </si>
  <si>
    <r>
      <t>Tabuľka č. 2: Príjmy verejnej vysokej školy v roku 2016</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</si>
  <si>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3: Výnosy verejnej vysokej školy v rokoch 2015 a 2016</t>
  </si>
  <si>
    <t>Rozdiel 2016-2015</t>
  </si>
  <si>
    <r>
      <t>Tabuľka č. 4: Výnosy verejnej vysokej školy zo školného a z poplatkov spojených so štúdiom  
v rokoch 2015</t>
    </r>
    <r>
      <rPr>
        <b/>
        <sz val="14"/>
        <color rgb="FFFF0000"/>
        <rFont val="Times New Roman"/>
        <family val="1"/>
        <charset val="238"/>
      </rPr>
      <t xml:space="preserve"> </t>
    </r>
    <r>
      <rPr>
        <b/>
        <sz val="14"/>
        <rFont val="Times New Roman"/>
        <family val="1"/>
        <charset val="238"/>
      </rPr>
      <t>a 2016</t>
    </r>
    <r>
      <rPr>
        <b/>
        <sz val="14"/>
        <color rgb="FFFF0000"/>
        <rFont val="Times New Roman"/>
        <family val="1"/>
        <charset val="238"/>
      </rPr>
      <t xml:space="preserve"> </t>
    </r>
  </si>
  <si>
    <t>Tabuľka č. 5: Náklady verejnej vysokej školy v rokoch 2015 a 2016</t>
  </si>
  <si>
    <t>Priemerný evidenčný prepočítaný počet zamestnancov za rok 2016</t>
  </si>
  <si>
    <t>Tabuľka č. 6: Zamestnanci a náklady na mzdy verejnej vysokej školy v roku 2016</t>
  </si>
  <si>
    <r>
      <t>Tabuľka č. 6a: Zamestnanci a náklady na mzdy verejnej vysokej školy v roku 2016</t>
    </r>
    <r>
      <rPr>
        <b/>
        <sz val="14"/>
        <color rgb="FFFF0000"/>
        <rFont val="Times New Roman"/>
        <family val="1"/>
        <charset val="238"/>
      </rPr>
      <t xml:space="preserve"> </t>
    </r>
    <r>
      <rPr>
        <b/>
        <sz val="14"/>
        <rFont val="Times New Roman"/>
        <family val="1"/>
        <charset val="238"/>
      </rPr>
      <t xml:space="preserve">  -   len  ženy</t>
    </r>
    <r>
      <rPr>
        <b/>
        <sz val="14"/>
        <color indexed="10"/>
        <rFont val="Times New Roman"/>
        <family val="1"/>
        <charset val="238"/>
      </rPr>
      <t xml:space="preserve">  a výpočet priemerného platu mužov</t>
    </r>
  </si>
  <si>
    <r>
      <t xml:space="preserve">Priemerný evidenčný prepočítaný počet </t>
    </r>
    <r>
      <rPr>
        <b/>
        <sz val="12"/>
        <rFont val="Times New Roman"/>
        <family val="1"/>
        <charset val="238"/>
      </rPr>
      <t>žien</t>
    </r>
    <r>
      <rPr>
        <b/>
        <sz val="12"/>
        <rFont val="Times New Roman"/>
        <family val="1"/>
      </rPr>
      <t xml:space="preserve"> za rok 2016</t>
    </r>
  </si>
  <si>
    <t xml:space="preserve">Tabuľka č. 7: Náklady verejnej vysokej školy na štipendiá interných doktorandov v roku 2016 </t>
  </si>
  <si>
    <t>v januári  2017 za december 2016</t>
  </si>
  <si>
    <t>Tabuľka č. 8: Údaje o systéme sociálnej podpory - časť  sociálne štipendiá  (§ 96 zákona) 
za roky 2015 a 2016</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</si>
  <si>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2015 a 2016</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</si>
  <si>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2015 a 2016 </t>
    </r>
  </si>
  <si>
    <t>Tabuľka č. 11: Zdroje verejnej vysokej školy na obstaranie a technické zhodnotenie dlhodobého  majetku v rokoch 2015 a 2016</t>
  </si>
  <si>
    <t>Tabuľka č. 12: Výdavky verejnej vysokej školy na obstaranie a technické zhodnotenie dlhodobého majetku v roku 2016</t>
  </si>
  <si>
    <t>Čerpanie kapitálovej dotácie v roku 2016
zo štátneho rozpočtu</t>
  </si>
  <si>
    <r>
      <t xml:space="preserve">Čerpanie kapitálovej dotácie v roku 2016
</t>
    </r>
    <r>
      <rPr>
        <b/>
        <sz val="11"/>
        <color indexed="8"/>
        <rFont val="Times New Roman"/>
        <family val="1"/>
      </rPr>
      <t>z prostriedkov EÚ (štrukturálnych fondov)</t>
    </r>
  </si>
  <si>
    <t xml:space="preserve">Čerpanie bežnej dotácie v roku 2016 prostredníctvom fondu reprodukcie </t>
  </si>
  <si>
    <t>Tabuľka č. 13: Stav a vývoj finančných fondov verejnej vysokej školy v rokoch 2015 a 2016</t>
  </si>
  <si>
    <t>Tabuľka č. 16: Štruktúra a stav finančných prostriedkov na bankových účtoch verejnej vysokej školy
   k 31. decembru 2016</t>
  </si>
  <si>
    <t>Stav účtu k 31.12.2016</t>
  </si>
  <si>
    <t>Tabuľka č. 17: Príjmy verejnej vysokej školy z prostriedkov EÚ a z prostriedkov na ich spolufinancovanie 
zo štátneho rozpočtu z kapitoly MŠVVaŠ SR a z iných kapitol štátneho rozpočtu v roku 2016</t>
  </si>
  <si>
    <r>
      <t>Tabuľka č. 18: Príjmy z dotácií verejnej vysokej škole zo štátneho rozpočtu z kapitoly MŠVVaŠ SR 
poskytnuté mimo programu 077 a mimo príjmov z prostriedkov EÚ (zo štrukturálnych fondov) v roku 2016</t>
    </r>
    <r>
      <rPr>
        <sz val="14"/>
        <color rgb="FFFF0000"/>
        <rFont val="Times New Roman"/>
        <family val="1"/>
        <charset val="238"/>
      </rPr>
      <t xml:space="preserve"> </t>
    </r>
    <r>
      <rPr>
        <sz val="14"/>
        <rFont val="Times New Roman"/>
        <family val="1"/>
      </rPr>
      <t xml:space="preserve">
</t>
    </r>
  </si>
  <si>
    <t xml:space="preserve">Tabuľka č. 19: Štipendiá z vlastných zdrojov podľa § 97 zákona v rokoch 2015 a 2016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</si>
  <si>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2015 a 2016</t>
    </r>
    <r>
      <rPr>
        <b/>
        <sz val="14"/>
        <color rgb="FFFF0000"/>
        <rFont val="Times New Roman"/>
        <family val="1"/>
        <charset val="238"/>
      </rPr>
      <t xml:space="preserve"> </t>
    </r>
  </si>
  <si>
    <t>Stav k 31. 12. 2015</t>
  </si>
  <si>
    <t>Stav k 31. 12. 2016</t>
  </si>
  <si>
    <t xml:space="preserve">Tabuľka č. 22: Výnosy verejnej vysokej školy v roku 2016 v oblasti sociálnej podpory študentov </t>
  </si>
  <si>
    <t>Výnosy
v hlavnej činnosti
2015</t>
  </si>
  <si>
    <r>
      <t>Výnosy
hlavnej činnosti
2016</t>
    </r>
    <r>
      <rPr>
        <sz val="12"/>
        <color indexed="10"/>
        <rFont val="Times New Roman"/>
        <family val="1"/>
        <charset val="238"/>
      </rPr>
      <t xml:space="preserve"> </t>
    </r>
  </si>
  <si>
    <t xml:space="preserve">Tabuľka č .23:  Náklady verejnej vysokej školy  v roku 2016 v oblasti sociálnej podpory študentov </t>
  </si>
  <si>
    <t>Náklady
hlavnej činnosti
2016</t>
  </si>
  <si>
    <r>
      <t>Rozdiel 2016-2015</t>
    </r>
    <r>
      <rPr>
        <sz val="12"/>
        <color indexed="10"/>
        <rFont val="Times New Roman"/>
        <family val="1"/>
        <charset val="238"/>
      </rPr>
      <t xml:space="preserve"> </t>
    </r>
  </si>
  <si>
    <t>Obsah tabuľkovej prílohy výročnej správy o hospodárení verejnej vysokej školy za rok 2016</t>
  </si>
  <si>
    <t>Vysvetlivky k tabuľkám výročnej správy o hospodárení verejných vysokých škôl za rok 2016</t>
  </si>
  <si>
    <t>Súvzťažnosti tabuliek výročnej správy o hospodárení verejných vysokých škôl za rok 2016</t>
  </si>
  <si>
    <r>
      <t>Príjmy z dotácií verejnej vysokej škole zo štátneho rozpočtu z kapitoly MŠVVaŠ SR  poskytnuté na základe Zmluvy o poskytnutí dotácie zo štátneho rozpočtu
prostredníctvom rozpočtu Ministerstva školstva, vedy, výskumu a športu Slovenskej republiky na rok 2016</t>
    </r>
    <r>
      <rPr>
        <sz val="12"/>
        <color rgb="FF00B050"/>
        <rFont val="Times New Roman"/>
        <family val="1"/>
        <charset val="238"/>
      </rPr>
      <t xml:space="preserve"> </t>
    </r>
    <r>
      <rPr>
        <sz val="12"/>
        <rFont val="Times New Roman"/>
        <family val="1"/>
        <charset val="238"/>
      </rPr>
      <t xml:space="preserve"> na programe 077 </t>
    </r>
  </si>
  <si>
    <r>
      <t>Príjmy verejnej vysokej školy v roku 2016</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</si>
  <si>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r>
      <t>Výnosy verejnej vysokej školy zo školného a z poplatkov spojených so štúdiom v rokoch 2015</t>
    </r>
    <r>
      <rPr>
        <sz val="12"/>
        <color indexed="10"/>
        <rFont val="Times New Roman"/>
        <family val="1"/>
        <charset val="238"/>
      </rPr>
      <t xml:space="preserve"> </t>
    </r>
    <r>
      <rPr>
        <sz val="12"/>
        <rFont val="Times New Roman"/>
        <family val="1"/>
        <charset val="238"/>
      </rPr>
      <t>a 2016</t>
    </r>
  </si>
  <si>
    <t>Náklady verejnej vysokej školy v rokoch 2015 a 2016</t>
  </si>
  <si>
    <t>Zamestnanci a náklady na mzdy verejnej vysokej školy v roku 2016</t>
  </si>
  <si>
    <r>
      <t>Zamestnanci a náklady na mzdy verejnej vysokej školy v roku 2016</t>
    </r>
    <r>
      <rPr>
        <sz val="12"/>
        <color theme="1"/>
        <rFont val="Times New Roman"/>
        <family val="1"/>
        <charset val="238"/>
      </rPr>
      <t xml:space="preserve"> - len ženy</t>
    </r>
  </si>
  <si>
    <t>Náklady verejnej vysokej školy na štipendiá interných doktorandov v roku 2016</t>
  </si>
  <si>
    <t>Údaje o systéme sociálnej podpory  - časť  sociálne štipendiá  (§ 96 zákona) za roky 2015 a 2016</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</si>
  <si>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2015 a 2016</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</si>
  <si>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t>
    </r>
    <r>
      <rPr>
        <b/>
        <sz val="12"/>
        <rFont val="Times New Roman"/>
        <family val="1"/>
        <charset val="238"/>
      </rPr>
      <t xml:space="preserve">  </t>
    </r>
    <r>
      <rPr>
        <sz val="12"/>
        <rFont val="Times New Roman"/>
        <family val="1"/>
        <charset val="238"/>
      </rPr>
      <t>za roky 2015 a 2016</t>
    </r>
  </si>
  <si>
    <t>Zdroje verejnej vysokej školy na obstaranie a technické zhodnotenie dlhodobého  majetku v rokoch 2015 a 2016</t>
  </si>
  <si>
    <t>Výdavky verejnej vysokej školy na obstaranie a technické zhodnotenie dlhodobého majetku v roku 2016</t>
  </si>
  <si>
    <r>
      <t>Stav a vývoj finančných fondov verejnej vysokej školy v rokoch 2015</t>
    </r>
    <r>
      <rPr>
        <sz val="12"/>
        <color indexed="10"/>
        <rFont val="Times New Roman"/>
        <family val="1"/>
        <charset val="238"/>
      </rPr>
      <t xml:space="preserve"> </t>
    </r>
    <r>
      <rPr>
        <sz val="12"/>
        <rFont val="Times New Roman"/>
        <family val="1"/>
        <charset val="238"/>
      </rPr>
      <t>a 2016</t>
    </r>
  </si>
  <si>
    <r>
      <t>Štruktúra a stav finančných prostriedkov na bankových účtoch verejnej vysokej školy k 31. decembru 2016</t>
    </r>
    <r>
      <rPr>
        <sz val="12"/>
        <color rgb="FF00B050"/>
        <rFont val="Times New Roman"/>
        <family val="1"/>
        <charset val="238"/>
      </rPr>
      <t xml:space="preserve"> </t>
    </r>
  </si>
  <si>
    <t>Príjmy verejnej vysokej školy z prostriedkov EÚ a z prostriedkov na ich spolufinancovanie zo štátneho rozpočtu z kapitoly MŠVVaŠ SR a z iných kapitol štátneho rozpočtu v roku 2016</t>
  </si>
  <si>
    <r>
      <t>Príjmy z dotácií verejnej vysokej škole zo štátneho rozpočtu z kapitoly MŠVVaŠ SR poskytnuté mimo programu 077 a mimo príjmov z prostriedkov EÚ (zo štrukturálnych fondov) v roku 2016</t>
    </r>
    <r>
      <rPr>
        <sz val="12"/>
        <color rgb="FF00B050"/>
        <rFont val="Times New Roman"/>
        <family val="1"/>
        <charset val="238"/>
      </rPr>
      <t xml:space="preserve"> </t>
    </r>
  </si>
  <si>
    <t>Štipendiá z vlastných zdrojov podľa § 97 zákona v rokoch 2015 a 2016</t>
  </si>
  <si>
    <t xml:space="preserve">Motivačné štipendiá  v rokoch 2015 a 2016 (v zmysle § 96a  zákona ) </t>
  </si>
  <si>
    <t>Štruktúra účtu 384 - výnosy budúcich období v rokoch 2015 a 2016</t>
  </si>
  <si>
    <t>Výnosy verejnej vysokej školy v roku 2016 v oblasti sociálnej podpory študentov</t>
  </si>
  <si>
    <t>T4_R6</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</si>
  <si>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</si>
  <si>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</si>
  <si>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2016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2016. </t>
    </r>
  </si>
  <si>
    <t>doplnené riadky 8, 9, 10, v R1 upravené vzťahy</t>
  </si>
  <si>
    <t>v hlavičkách, vo vysvetlivkách a v súvsťažnostiach boli zmenené (aktualizované) roky</t>
  </si>
  <si>
    <t>Údaje vychádzajú z platného analytického členenia účtov na rok 2016.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</si>
  <si>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t>T10_R7_SA (SB) = dotačná zmluva 2015 (2016)_účelová dotácia na študentské jedálne</t>
  </si>
  <si>
    <t>- školné od cudzincov (§ 92 ods. 9 zákona) 649 002, 649 023</t>
  </si>
  <si>
    <t>- školné od externých študentov (§ 92 ods. 4  zákona) 649 020</t>
  </si>
  <si>
    <t>- poplatky za súbežné štúdium (§ 92, ods. 5) 649 026</t>
  </si>
  <si>
    <t>- poplatky za prijímacie konanie (§ 92, ods. 10) 649 003</t>
  </si>
  <si>
    <t>- poplatky za rigorózne konanie - vydanie diplómu 649 005</t>
  </si>
  <si>
    <t>- poplatky za vydanie dokladov o absolvovaní štúdia (§92, ods. 15, 649 024)</t>
  </si>
  <si>
    <t>- poplatky za uznávanie rovnocennosti dokladov o štúdiu (§92, ods. 15, 649 025)</t>
  </si>
  <si>
    <t>- poplatky za rigorózne konanie (§ 92, ods. 11) 649 004</t>
  </si>
  <si>
    <t>- školné za prekročenie štandardnej dĺžky štúdia 649 001</t>
  </si>
  <si>
    <r>
      <t>Výnosy zo školného (účet 649)</t>
    </r>
    <r>
      <rPr>
        <b/>
        <sz val="12"/>
        <color indexed="8"/>
        <rFont val="Times New Roman"/>
        <family val="1"/>
        <charset val="238"/>
      </rPr>
      <t xml:space="preserve"> </t>
    </r>
    <r>
      <rPr>
        <b/>
        <sz val="12"/>
        <color rgb="FF0000FF"/>
        <rFont val="Times New Roman"/>
        <family val="1"/>
        <charset val="238"/>
      </rPr>
      <t>[SUM(R21:R24)]</t>
    </r>
  </si>
  <si>
    <t>Údaje v T4 sú kontrolované na údaje z T3, a to na výnosy z hlavnej činnosti - školné (T3_R20), poplatky spojené so štúdiom (T3_R25). 
Údaj  v R15 - návrh na prídel do štipendijného fondu musí byť minimálne vo výške vykazovanom na riadku R14 - základ pre prídel do štipendijného fondu.</t>
  </si>
  <si>
    <t xml:space="preserve">T9_R6_SA (SB) = dotačná zmluva 2015 (2016) - účelové prostriedky na študentské domovy (vrátane dotácie na valorizáciu miezd ŠJ) </t>
  </si>
  <si>
    <r>
      <t xml:space="preserve">Výnos z dotácie zo štátneho rozpočtu na študentské domovy </t>
    </r>
    <r>
      <rPr>
        <b/>
        <sz val="12"/>
        <color rgb="FFFF0000"/>
        <rFont val="Times New Roman"/>
        <family val="1"/>
        <charset val="238"/>
      </rPr>
      <t>(vrátane zmluvných zariadení a valorizácie miezd ŠJ)</t>
    </r>
  </si>
  <si>
    <t>T23_R24_SA_(SB)≤T19_R1_SA_(SC)
T23_R30_SA_(SB)=T4_R15_SA_(SB)</t>
  </si>
  <si>
    <t>doplnené a zoskupené syntetické účty tak aby bolo možné kontrolovať sledované položky</t>
  </si>
  <si>
    <t>zmeny v riadku 6</t>
  </si>
  <si>
    <t>doplnené pomenovanie stĺpcov a súvsťažnosti na tabuľky T1, T4 a T18</t>
  </si>
  <si>
    <t>doplnené  pomenovanie stĺpcov a súvsťažnosti na tabuľky T4 a T19</t>
  </si>
  <si>
    <t xml:space="preserve">Údaje sa kontrolujú na poskytnutú dotáciu  na študentské domovy (vrátane zmluvných zariadení a dotácie na valorizáciu platov zamestnancov ŠJ) </t>
  </si>
  <si>
    <r>
      <t>Výnosy z poplatkov spojených so štúdiom (účet 649)</t>
    </r>
    <r>
      <rPr>
        <b/>
        <sz val="12"/>
        <color rgb="FF0000FF"/>
        <rFont val="Times New Roman"/>
        <family val="1"/>
        <charset val="238"/>
      </rPr>
      <t xml:space="preserve"> [SUM(R26:R31)] </t>
    </r>
  </si>
  <si>
    <t>Zmeny stavu zásob vlastnej výroby (účtová skupina 611-614)</t>
  </si>
  <si>
    <t>Aktivácia (účet 621-624)</t>
  </si>
  <si>
    <r>
      <t xml:space="preserve">Prijaté príspevky </t>
    </r>
    <r>
      <rPr>
        <b/>
        <sz val="12"/>
        <color rgb="FF0000FF"/>
        <rFont val="Times New Roman"/>
        <family val="1"/>
        <charset val="238"/>
      </rPr>
      <t xml:space="preserve">od fyzických osôb </t>
    </r>
    <r>
      <rPr>
        <b/>
        <sz val="12"/>
        <color theme="1"/>
        <rFont val="Times New Roman"/>
        <family val="1"/>
      </rPr>
      <t>663</t>
    </r>
  </si>
  <si>
    <t>Príspevky z podielu zaplatenej dane (účet 665)</t>
  </si>
  <si>
    <t>- ostatný materiál (účet 501 099, 501 030, 501 100, 501 599)</t>
  </si>
  <si>
    <t>- ostatné energie (502 099)</t>
  </si>
  <si>
    <t>- dopravné služby (účet 518 012, 518 512)</t>
  </si>
  <si>
    <r>
      <t>Poskytnuté príspevky</t>
    </r>
    <r>
      <rPr>
        <sz val="12"/>
        <color indexed="8"/>
        <rFont val="Times New Roman"/>
        <family val="1"/>
      </rPr>
      <t xml:space="preserve"> </t>
    </r>
    <r>
      <rPr>
        <b/>
        <sz val="12"/>
        <color indexed="8"/>
        <rFont val="Times New Roman"/>
        <family val="1"/>
      </rPr>
      <t xml:space="preserve">(účtová skupina 56: </t>
    </r>
    <r>
      <rPr>
        <b/>
        <sz val="12"/>
        <color rgb="FFFF0000"/>
        <rFont val="Times New Roman"/>
        <family val="1"/>
        <charset val="238"/>
      </rPr>
      <t>562 a 563</t>
    </r>
    <r>
      <rPr>
        <b/>
        <sz val="12"/>
        <color indexed="8"/>
        <rFont val="Times New Roman"/>
        <family val="1"/>
      </rPr>
      <t>)</t>
    </r>
  </si>
  <si>
    <t>- Náklady účtovnej skupiny 54  okrem nákladov účtu 549 (541 až 548)</t>
  </si>
  <si>
    <t>- ostatné náklady z účtovej skupiny 55 (účty 552, 553, 554, 557, 558, 559)</t>
  </si>
  <si>
    <r>
      <t xml:space="preserve">1) V prípade, že ešte niektorá VVŠ vypláca doktorandské štipendiá pozadu (ako "mzdy zamestancom"), výška nákladov vykazovaná k </t>
    </r>
    <r>
      <rPr>
        <sz val="12"/>
        <color indexed="10"/>
        <rFont val="Times New Roman"/>
        <family val="1"/>
        <charset val="238"/>
      </rPr>
      <t xml:space="preserve">31.12.2016 </t>
    </r>
    <r>
      <rPr>
        <sz val="12"/>
        <rFont val="Times New Roman"/>
        <family val="2"/>
        <charset val="238"/>
      </rPr>
      <t>zohľadňuje aj úhradu štipendií doktorandov, vyplatených</t>
    </r>
  </si>
  <si>
    <r>
      <t xml:space="preserve">Dotácia na štipendiá doktorandov poskytnutá v rámci dotačnej zmluvy v roku </t>
    </r>
    <r>
      <rPr>
        <sz val="12"/>
        <color indexed="10"/>
        <rFont val="Times New Roman"/>
        <family val="1"/>
        <charset val="238"/>
      </rPr>
      <t>2016</t>
    </r>
  </si>
  <si>
    <r>
      <t>Počet osobomesiacov za rok</t>
    </r>
    <r>
      <rPr>
        <sz val="12"/>
        <color indexed="10"/>
        <rFont val="Times New Roman"/>
        <family val="1"/>
        <charset val="238"/>
      </rPr>
      <t xml:space="preserve"> 2016</t>
    </r>
  </si>
  <si>
    <r>
      <t xml:space="preserve">Nevyčerpaná účelová dotácia (+) / nedoplatok účelovej dotácie (-) za rok </t>
    </r>
    <r>
      <rPr>
        <sz val="12"/>
        <color indexed="10"/>
        <rFont val="Times New Roman"/>
        <family val="1"/>
        <charset val="238"/>
      </rPr>
      <t>2016</t>
    </r>
  </si>
  <si>
    <t>Nevyčerpaná účelová dotácia (+) / nedoplatok účelovej dotácie (-) za rok 2015</t>
  </si>
  <si>
    <t xml:space="preserve"> - odpisy DN a HM nadobudnutého z kapitálových dotácií z EÚ (zo štrukturálnych fondov) (účet 551 300, 551 321, 551 323)</t>
  </si>
  <si>
    <t xml:space="preserve"> - odpisy ostatného DN a HM (účet 551 200, 551 221, 551 223, 551 400, 551 900, 551 921, 551 923)</t>
  </si>
  <si>
    <r>
      <t>T1 = dotačná zmluva na 201</t>
    </r>
    <r>
      <rPr>
        <sz val="12"/>
        <color rgb="FFFF0000"/>
        <rFont val="Times New Roman"/>
        <family val="1"/>
        <charset val="238"/>
      </rPr>
      <t>6</t>
    </r>
  </si>
  <si>
    <r>
      <rPr>
        <sz val="12"/>
        <color rgb="FFFF0000"/>
        <rFont val="Times New Roman"/>
        <family val="1"/>
        <charset val="238"/>
      </rPr>
      <t>T8_R5_SC= T1_R12_SA</t>
    </r>
    <r>
      <rPr>
        <sz val="12"/>
        <rFont val="Times New Roman"/>
        <family val="1"/>
        <charset val="238"/>
      </rPr>
      <t xml:space="preserve">
T8_R4_SA = zostatok k 31.12.2015
T8_R6_SA = T8_R4_SC 
T8_R1_SA (SC)  ≤ T13_R11_SE (SF)</t>
    </r>
  </si>
  <si>
    <t>- chemikálie a ostatný materiál pre zabezpečenie experimentálnej výučby  (účet 501 002, 501 052)</t>
  </si>
  <si>
    <t xml:space="preserve">    - Podpora štud. so špecifickými potrebami podľa §100  (549 018) </t>
  </si>
  <si>
    <t>81a</t>
  </si>
  <si>
    <r>
      <t xml:space="preserve">Daň z príjmov (účtová skupina 59: </t>
    </r>
    <r>
      <rPr>
        <b/>
        <sz val="12"/>
        <color rgb="FFFF0000"/>
        <rFont val="Times New Roman"/>
        <family val="1"/>
        <charset val="238"/>
      </rPr>
      <t>591 až 595</t>
    </r>
    <r>
      <rPr>
        <b/>
        <sz val="12"/>
        <color theme="1"/>
        <rFont val="Times New Roman"/>
        <family val="1"/>
      </rPr>
      <t>)</t>
    </r>
  </si>
  <si>
    <t>- náklady na tvorbu fondu reprodukcie (účet 556 400) (z predaja a likvidácie majetku)</t>
  </si>
  <si>
    <t xml:space="preserve"> - štipendiá z vlastných zdrojov (549 007-010, 549 019, 549 020) </t>
  </si>
  <si>
    <t>NOVÝ  RIADOK</t>
  </si>
  <si>
    <t xml:space="preserve"> - ostatné iné náklady (účet 549 098, 549 099, 549 011, 549 013)</t>
  </si>
  <si>
    <t xml:space="preserve"> - iné analyticky sledované náklady (účet 549 005-006, 549 012)</t>
  </si>
  <si>
    <r>
      <t xml:space="preserve">v R90 ide o náklady na tvorbu FR </t>
    </r>
    <r>
      <rPr>
        <i/>
        <sz val="12"/>
        <rFont val="Times New Roman"/>
        <family val="1"/>
        <charset val="238"/>
      </rPr>
      <t>z predaja a likvidácie majetku = T11R5=T13R5</t>
    </r>
  </si>
  <si>
    <t>- tvorba fondu z výnosov z predaja (a likvidácie) majetku (účet 413 117)</t>
  </si>
  <si>
    <t>- iné analyticky sledované výnosy (účty 602 002-007, 602 011-019, 602 099, 602 199)</t>
  </si>
  <si>
    <r>
      <t xml:space="preserve">1) V </t>
    </r>
    <r>
      <rPr>
        <sz val="12"/>
        <color rgb="FF0000FF"/>
        <rFont val="Times New Roman"/>
        <family val="1"/>
        <charset val="238"/>
      </rPr>
      <t xml:space="preserve">R50-54 </t>
    </r>
    <r>
      <rPr>
        <sz val="12"/>
        <color rgb="FFFF0000"/>
        <rFont val="Times New Roman"/>
        <family val="1"/>
      </rPr>
      <t xml:space="preserve">sa uvedú výnosy účtované v súvislosti s použitím  príslušného fondu.  </t>
    </r>
  </si>
  <si>
    <t>- dary (účet 649 009) (646 001)</t>
  </si>
  <si>
    <t>- vložné na konferencie (649 018)</t>
  </si>
  <si>
    <t>Prijaté príspevky z verejných zbierok (667)</t>
  </si>
  <si>
    <t>Premenovaný názov aj účet !</t>
  </si>
  <si>
    <r>
      <t xml:space="preserve"> - MZDY (účty 521 001-008, 521 012, 521 013, </t>
    </r>
    <r>
      <rPr>
        <sz val="12"/>
        <rFont val="Times New Roman"/>
        <family val="1"/>
        <charset val="238"/>
      </rPr>
      <t>581 003</t>
    </r>
    <r>
      <rPr>
        <sz val="12"/>
        <color theme="1"/>
        <rFont val="Times New Roman"/>
        <family val="1"/>
      </rPr>
      <t>)</t>
    </r>
  </si>
  <si>
    <t>Bežná a kapitálová dotácia je kontrolovaná na Zmluvu o poskytnutí  dotácií  zo štátneho rozpočtu prostredníctvom kapitoly MŠVVaŠ (ďalej len "dotačná zmluva") a jej dodatkov na rok 2016 na  programe  077.</t>
  </si>
  <si>
    <r>
      <t>Výnosy zo školného</t>
    </r>
    <r>
      <rPr>
        <sz val="12"/>
        <color indexed="8"/>
        <rFont val="Times New Roman"/>
        <family val="1"/>
      </rPr>
      <t xml:space="preserve">  [SUM (R2:R6)]</t>
    </r>
  </si>
  <si>
    <t>T4_R1_SA(SB) = T3_R20_SA(SC),
T4_R7_SA(SB) = T3_R25_SA(SC) 
T4_R15_SA(SB) = T13_R9_SE(SF)
T4_R15_SA(SB) = T22_R58</t>
  </si>
  <si>
    <t>581003=refundácia mzdy</t>
  </si>
  <si>
    <t>T5_R90_(SA+SB)=T13_R5_SC
T5_R90_(SC+SD)=T13_R5_SD</t>
  </si>
  <si>
    <t>Náklady sú kontrolované na údaje z výkazníctva - tvorba fondu z likvidovaného / predaného majetku</t>
  </si>
  <si>
    <r>
      <t>Údaje v riadkoch R1:R6, R7, R9, R13, R14, R16, R17  sú kontrolované s údajmi v štatistickom výkaze Škol (MŠ SR) 2-04 za rok 2016</t>
    </r>
    <r>
      <rPr>
        <sz val="12"/>
        <color indexed="10"/>
        <rFont val="Times New Roman"/>
        <family val="1"/>
        <charset val="238"/>
      </rPr>
      <t>.</t>
    </r>
    <r>
      <rPr>
        <sz val="12"/>
        <rFont val="Times New Roman"/>
        <family val="1"/>
        <charset val="238"/>
      </rPr>
      <t xml:space="preserve"> 
Údaje v riadkoch 15a ... (špecifiká) sú kontrolované na rozpis dotácie v roku 2016.</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</si>
  <si>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r>
      <t>Údaje v R1_</t>
    </r>
    <r>
      <rPr>
        <sz val="12"/>
        <color indexed="8"/>
        <rFont val="Times New Roman"/>
        <family val="1"/>
        <charset val="238"/>
      </rPr>
      <t>SE</t>
    </r>
    <r>
      <rPr>
        <sz val="12"/>
        <rFont val="Times New Roman"/>
        <family val="1"/>
        <charset val="238"/>
      </rPr>
      <t xml:space="preserve"> za rok 2016 sú kontrolované na T5_R77_SC a údaje </t>
    </r>
    <r>
      <rPr>
        <sz val="12"/>
        <color indexed="8"/>
        <rFont val="Times New Roman"/>
        <family val="1"/>
        <charset val="238"/>
      </rPr>
      <t>v R9_SA</t>
    </r>
    <r>
      <rPr>
        <sz val="12"/>
        <rFont val="Times New Roman"/>
        <family val="1"/>
        <charset val="238"/>
      </rPr>
      <t xml:space="preserve"> na poskytnutú </t>
    </r>
    <r>
      <rPr>
        <u/>
        <sz val="12"/>
        <rFont val="Times New Roman"/>
        <family val="1"/>
        <charset val="238"/>
      </rPr>
      <t>účelovú</t>
    </r>
    <r>
      <rPr>
        <sz val="12"/>
        <rFont val="Times New Roman"/>
        <family val="1"/>
        <charset val="238"/>
      </rPr>
      <t xml:space="preserve"> dotáciu na štipendiá doktorandov podľa dotačnej zmluvy. </t>
    </r>
  </si>
  <si>
    <r>
      <t xml:space="preserve"> T7_R1_SE = T5_R77_SC,
 T7_R9_SA = dotačná zmluva na 2016</t>
    </r>
    <r>
      <rPr>
        <sz val="12"/>
        <color indexed="8"/>
        <rFont val="Times New Roman"/>
        <family val="1"/>
        <charset val="238"/>
      </rPr>
      <t xml:space="preserve">_účelové prostriedky na štipendiá doktorandov </t>
    </r>
  </si>
  <si>
    <t>Údaje  sú kontrolované na  dotačné zmluvy a na účelovú dotáciu na rok 2015, 2016. Za rok 2016 na T1_R12_SA.
Údaje v T8_R1_SC by sa mali rovnať údajom z CRŠ kód 1.</t>
  </si>
  <si>
    <t>T9_R1 = štatistické výkazy MŠVVaŠ SR 2015 (2016)</t>
  </si>
  <si>
    <t>T8_R5_SA (SC) = dotačná zmluva na rok 2015 (2016), prvok 077 15 01 - účelové prostriedky na sociálne štipendiá</t>
  </si>
  <si>
    <r>
      <t>Údaje v R7_SA (SB) sú kontrolované na  dotačné zmluvy a na účelovú dotáciu na rok 2015</t>
    </r>
    <r>
      <rPr>
        <sz val="12"/>
        <color indexed="10"/>
        <rFont val="Times New Roman"/>
        <family val="1"/>
        <charset val="238"/>
      </rPr>
      <t>,</t>
    </r>
    <r>
      <rPr>
        <sz val="12"/>
        <rFont val="Times New Roman"/>
        <family val="1"/>
        <charset val="238"/>
      </rPr>
      <t xml:space="preserve"> 2016.</t>
    </r>
  </si>
  <si>
    <t>T11_SB_R10a = T17_SC+SD_R10</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</si>
  <si>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</si>
  <si>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r>
      <t xml:space="preserve">T12_R15_SG = výkazníctvo </t>
    </r>
    <r>
      <rPr>
        <sz val="12"/>
        <rFont val="Times New Roman"/>
        <family val="1"/>
        <charset val="238"/>
      </rPr>
      <t xml:space="preserve">2016, </t>
    </r>
    <r>
      <rPr>
        <sz val="12"/>
        <color indexed="8"/>
        <rFont val="Times New Roman"/>
        <family val="1"/>
        <charset val="238"/>
      </rPr>
      <t>kategória 700, všetky zdroje</t>
    </r>
  </si>
  <si>
    <r>
      <t>V stĺpci S</t>
    </r>
    <r>
      <rPr>
        <sz val="12"/>
        <color indexed="8"/>
        <rFont val="Times New Roman"/>
        <family val="1"/>
        <charset val="238"/>
      </rPr>
      <t>G</t>
    </r>
    <r>
      <rPr>
        <sz val="12"/>
        <rFont val="Times New Roman"/>
        <family val="1"/>
        <charset val="238"/>
      </rPr>
      <t xml:space="preserve"> sa zvyšok prijatej kapitálovej dotácie, používanej na kompenzáciu odpisov za rok 2016  rovná súčtu zvyšku prijatej kapitálovej dotácie na kompenzáciu odpisov z roku 2015 (stĺpec SA) a výšky kapitálovej dotácie (2016) z </t>
    </r>
    <r>
      <rPr>
        <sz val="12"/>
        <color indexed="8"/>
        <rFont val="Times New Roman"/>
        <family val="1"/>
        <charset val="238"/>
      </rPr>
      <t xml:space="preserve">T11_R10_SB, zníženému o odpisy, vykazované v T5_R85_SC. </t>
    </r>
  </si>
  <si>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2016  rovná súčtu zvyšku prijatej kapitálovej dotácie na kompenzáciu odpisov z roku 2015</t>
    </r>
    <r>
      <rPr>
        <sz val="12"/>
        <color indexed="10"/>
        <rFont val="Times New Roman"/>
        <family val="1"/>
        <charset val="238"/>
      </rPr>
      <t xml:space="preserve"> </t>
    </r>
    <r>
      <rPr>
        <sz val="12"/>
        <rFont val="Times New Roman"/>
        <family val="1"/>
        <charset val="238"/>
      </rPr>
      <t xml:space="preserve">(stĺpec SB) a výšky kapitálovej dotácie (2016) z </t>
    </r>
    <r>
      <rPr>
        <sz val="12"/>
        <color indexed="8"/>
        <rFont val="Times New Roman"/>
        <family val="1"/>
        <charset val="238"/>
      </rPr>
      <t xml:space="preserve">T11_R10a_SB, zníženému o odpisy, vykazované v T5_R86a_SC. </t>
    </r>
  </si>
  <si>
    <r>
      <t>T13_R1_</t>
    </r>
    <r>
      <rPr>
        <b/>
        <sz val="12"/>
        <color rgb="FF00B0F0"/>
        <rFont val="Times New Roman"/>
        <family val="1"/>
        <charset val="238"/>
      </rPr>
      <t>SK(SL)</t>
    </r>
    <r>
      <rPr>
        <sz val="12"/>
        <rFont val="Times New Roman"/>
        <family val="1"/>
        <charset val="238"/>
      </rPr>
      <t xml:space="preserve"> = výkazníctvo súvaha, časť Pasíva,  
riadky 064 + 065 + 069 + </t>
    </r>
    <r>
      <rPr>
        <b/>
        <sz val="12"/>
        <color rgb="FF00B0F0"/>
        <rFont val="Times New Roman"/>
        <family val="1"/>
        <charset val="238"/>
      </rPr>
      <t>070</t>
    </r>
    <r>
      <rPr>
        <sz val="12"/>
        <rFont val="Times New Roman"/>
        <family val="1"/>
        <charset val="238"/>
      </rPr>
      <t xml:space="preserve"> + 071 
(k 1. 1.)
T13_R12_</t>
    </r>
    <r>
      <rPr>
        <b/>
        <sz val="12"/>
        <color rgb="FF00B0F0"/>
        <rFont val="Times New Roman"/>
        <family val="1"/>
        <charset val="238"/>
      </rPr>
      <t>SK(SL)</t>
    </r>
    <r>
      <rPr>
        <sz val="12"/>
        <rFont val="Times New Roman"/>
        <family val="1"/>
        <charset val="238"/>
      </rPr>
      <t xml:space="preserve"> = výkazníctvo súvaha, časť Pasíva,  
riadky 064 + 065 + 069 + </t>
    </r>
    <r>
      <rPr>
        <b/>
        <sz val="12"/>
        <color rgb="FF00B0F0"/>
        <rFont val="Times New Roman"/>
        <family val="1"/>
        <charset val="238"/>
      </rPr>
      <t>070</t>
    </r>
    <r>
      <rPr>
        <sz val="12"/>
        <rFont val="Times New Roman"/>
        <family val="1"/>
        <charset val="238"/>
      </rPr>
      <t xml:space="preserve"> + 071 
(k 31. 12.)
</t>
    </r>
    <r>
      <rPr>
        <sz val="12"/>
        <color rgb="FFFF0000"/>
        <rFont val="Times New Roman"/>
        <family val="1"/>
        <charset val="238"/>
      </rPr>
      <t>T13_R1_SL = T13_R12_SK</t>
    </r>
  </si>
  <si>
    <r>
      <t xml:space="preserve">Uvedie sa dotácia z </t>
    </r>
    <r>
      <rPr>
        <b/>
        <sz val="12"/>
        <rFont val="Times New Roman"/>
        <family val="1"/>
        <charset val="238"/>
      </rPr>
      <t xml:space="preserve">Úradu vlády SR (na R3) </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xml:space="preserve">. Údaje budú kontrolované na hodnoty z výkazníctva - bežné a kapitálové výdavky evidované na zdrojoch 11E1, </t>
    </r>
    <r>
      <rPr>
        <sz val="12"/>
        <color rgb="FFFF0000"/>
        <rFont val="Times New Roman"/>
        <family val="1"/>
        <charset val="238"/>
      </rPr>
      <t>11E2</t>
    </r>
    <r>
      <rPr>
        <sz val="12"/>
        <rFont val="Times New Roman"/>
        <family val="1"/>
        <charset val="238"/>
      </rPr>
      <t xml:space="preserve">, 11E3, </t>
    </r>
    <r>
      <rPr>
        <sz val="12"/>
        <color rgb="FFFF0000"/>
        <rFont val="Times New Roman"/>
        <family val="1"/>
        <charset val="238"/>
      </rPr>
      <t>11E4</t>
    </r>
    <r>
      <rPr>
        <sz val="12"/>
        <rFont val="Times New Roman"/>
        <family val="1"/>
        <charset val="238"/>
      </rPr>
      <t xml:space="preserve"> a 121.</t>
    </r>
  </si>
  <si>
    <t>Výnosy verejnej vysokej školy v rokoch 2015 a 2016</t>
  </si>
  <si>
    <t xml:space="preserve">doplnené analytické účty a ich príp. zoskupenie </t>
  </si>
  <si>
    <r>
      <t>Náklady verejnej vysokej školy  v roku 2016</t>
    </r>
    <r>
      <rPr>
        <sz val="12"/>
        <color indexed="10"/>
        <rFont val="Times New Roman"/>
        <family val="1"/>
        <charset val="238"/>
      </rPr>
      <t xml:space="preserve"> </t>
    </r>
    <r>
      <rPr>
        <sz val="12"/>
        <rFont val="Times New Roman"/>
        <family val="1"/>
        <charset val="238"/>
      </rPr>
      <t>v oblasti sociálnej podpory študentov</t>
    </r>
  </si>
  <si>
    <t xml:space="preserve">V riadku 2 uvedie vysoká škola celkový objem príjmov z dotácií z rozpočtu obcí a VÚC. V riadkoch R2a ... rozpíše podrobnejšie jednotlivé druhy týchto dotácií, každú na osobitný riadok. </t>
  </si>
  <si>
    <t>Vysoká škola uvedie len cudzincov, ktorým nevznikla povinnosť uhradiť školné z dôvodov uvedených v riadkoch R2 až R5</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</si>
  <si>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</si>
  <si>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</si>
  <si>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</si>
  <si>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r>
      <t xml:space="preserve">Uveďte počet  vydaných jedál študentom </t>
    </r>
    <r>
      <rPr>
        <vertAlign val="superscript"/>
        <sz val="12"/>
        <color indexed="8"/>
        <rFont val="Times New Roman"/>
        <family val="1"/>
        <charset val="238"/>
      </rPr>
      <t xml:space="preserve">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</si>
  <si>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R11_R</t>
    </r>
    <r>
      <rPr>
        <sz val="12"/>
        <color rgb="FFFF0000"/>
        <rFont val="Times New Roman"/>
        <family val="1"/>
        <charset val="238"/>
      </rPr>
      <t>3</t>
    </r>
  </si>
  <si>
    <r>
      <t>Tabuľka č. 17 obsahuje informácie o celkovom objeme príjmov z dotácií, poskytnutých verejnej vysokej škole v roku 2016</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</si>
  <si>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t>Tabuľka č.19 poskytuje informácie o objeme a štruktúre štipendií  vyplácaných verejnou vysokou školou z vlastných zdrojov podľa § 97 zákona. Neobsahuje (2016) údaje o "normálnych" štipendiách vyplatených doktorandom (t.j. podľa §54, ods.18 zákona)</t>
  </si>
  <si>
    <t>T11_SB_R10 ≥ T1_SB_R15</t>
  </si>
  <si>
    <r>
      <t xml:space="preserve">Údaje v R15, SG - celkové výdavky na obstaranie a technické zhodnotenie majetku sa musia rovnať hodnotám, vykazovaným vo výkaze "Príjmy a výdavky" v kategórii 700 za všetky zdroje (štátny rozpočet, vlastné zdroje, prostriedky EÚ, </t>
    </r>
    <r>
      <rPr>
        <sz val="12"/>
        <color rgb="FFFF0000"/>
        <rFont val="Times New Roman"/>
        <family val="1"/>
        <charset val="238"/>
      </rPr>
      <t>PČ,</t>
    </r>
    <r>
      <rPr>
        <sz val="12"/>
        <color theme="1"/>
        <rFont val="Times New Roman"/>
        <family val="1"/>
        <charset val="238"/>
      </rPr>
      <t xml:space="preserve">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</si>
  <si>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r>
      <rPr>
        <b/>
        <sz val="11"/>
        <rFont val="Times New Roman"/>
        <family val="1"/>
        <charset val="238"/>
      </rPr>
      <t xml:space="preserve">Spolu </t>
    </r>
    <r>
      <rPr>
        <sz val="11"/>
        <rFont val="Times New Roman"/>
        <family val="1"/>
        <charset val="238"/>
      </rPr>
      <t>[R1+R6+SUM(R11:R16)+R19+R20+R25+R32+SUM(R44:R49)+SUM</t>
    </r>
    <r>
      <rPr>
        <sz val="11"/>
        <color indexed="10"/>
        <rFont val="Times New Roman"/>
        <family val="1"/>
        <charset val="238"/>
      </rPr>
      <t>(R55:R61)]</t>
    </r>
  </si>
  <si>
    <t>Údaje v T13_ R2_SC (SD) - tvorba fondu reprodukcie sa musia rovnať údajom v T11_R2_SA (SB). 
Údaje v T13_R8_SE (SF) majú súvzťažnosť s údajmi v T8_R5 (sociálne štipendiá), T20_R2 (motivačné štipendiá). Tvorba fondu z dotácie v T13_R8 má byť minimálne vo výške súčtu dotácie na sociálne štipendiá (T8_R5) a motivačné štipendiá (T20_R2). 
Údaje v T13_R13_SD(SF) majú byť totožné s údajmi v T16, účet štipendijného fondu (R10), účet fondu reprodukcie (R13).</t>
  </si>
  <si>
    <t xml:space="preserve">Celková hodnota účtu 384 za rok 2015 a 2016,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(2015), resp. SI (2016). 
Údaje za rok 2015 musia byť totožné s údajmi, ktoré VVŠ predložili k výsledkom hospodárenia VVŠ za rok 2015. </t>
  </si>
  <si>
    <r>
      <t xml:space="preserve">T22_R58_SA_(SB)=T4_R15_SA_(SB)
</t>
    </r>
    <r>
      <rPr>
        <sz val="11"/>
        <color rgb="FFFF0000"/>
        <rFont val="Times New Roman"/>
        <family val="1"/>
        <charset val="238"/>
      </rPr>
      <t>T22R_R64_SA_(SB)= T19_R1_SA_(SB)</t>
    </r>
  </si>
  <si>
    <r>
      <t xml:space="preserve">Uvedie sa objem prijatej kapitálovej dotácie z prostriedkov EÚ vrátane spolufinancovania (účet 346005 – 346008 strana DAL,  napr. zdroje 11S1, 11S2, 11T1, 11T2, (všetky zdroje EŠF na ktorých VVŠ účtuje, aj všetky analytické účty) okrem 11E1, </t>
    </r>
    <r>
      <rPr>
        <sz val="12"/>
        <color rgb="FFFF0000"/>
        <rFont val="Times New Roman"/>
        <family val="1"/>
        <charset val="238"/>
      </rPr>
      <t>11E2</t>
    </r>
    <r>
      <rPr>
        <sz val="12"/>
        <color theme="1"/>
        <rFont val="Times New Roman"/>
        <family val="1"/>
        <charset val="238"/>
      </rPr>
      <t xml:space="preserve">, 11E3, </t>
    </r>
    <r>
      <rPr>
        <sz val="12"/>
        <color rgb="FFFF0000"/>
        <rFont val="Times New Roman"/>
        <family val="1"/>
        <charset val="238"/>
      </rPr>
      <t>11E4</t>
    </r>
    <r>
      <rPr>
        <sz val="12"/>
        <color theme="1"/>
        <rFont val="Times New Roman"/>
        <family val="1"/>
        <charset val="238"/>
      </rPr>
      <t xml:space="preserve"> a 121 – viď riadok 13)</t>
    </r>
  </si>
  <si>
    <r>
      <t xml:space="preserve">Ak má verejná vysoká škola zriadené </t>
    </r>
    <r>
      <rPr>
        <sz val="12"/>
        <color rgb="FF0000FF"/>
        <rFont val="Times New Roman"/>
        <family val="1"/>
        <charset val="238"/>
      </rPr>
      <t>účty aj mimo Štátnu pokladnicu</t>
    </r>
    <r>
      <rPr>
        <sz val="12"/>
        <rFont val="Times New Roman"/>
        <family val="1"/>
        <charset val="238"/>
      </rPr>
      <t xml:space="preserve"> (napr. dobiehajúce účty na riešenie zahraničných výskumných projektov), uvedie súhrnný údaj o nich v tomto riadku. V komentári uvedie podrobnejšiu charakteristiku týchto účtov.</t>
    </r>
  </si>
  <si>
    <r>
      <t xml:space="preserve">Náklady sú kontrolované na údaje z výkazníctva - tvorba fondu z predaja </t>
    </r>
    <r>
      <rPr>
        <sz val="12"/>
        <color rgb="FFFF0000"/>
        <rFont val="Times New Roman"/>
        <family val="1"/>
        <charset val="238"/>
      </rPr>
      <t>a likvidácie</t>
    </r>
    <r>
      <rPr>
        <sz val="12"/>
        <rFont val="Times New Roman"/>
        <family val="1"/>
        <charset val="238"/>
      </rPr>
      <t xml:space="preserve"> majetku</t>
    </r>
  </si>
  <si>
    <r>
      <t xml:space="preserve">Výnosy z použitia fondov (účet 656) </t>
    </r>
    <r>
      <rPr>
        <b/>
        <sz val="12"/>
        <color indexed="10"/>
        <rFont val="Times New Roman"/>
        <family val="1"/>
        <charset val="238"/>
      </rPr>
      <t>[SUM(R50:R54)</t>
    </r>
    <r>
      <rPr>
        <b/>
        <sz val="12"/>
        <color indexed="8"/>
        <rFont val="Times New Roman"/>
        <family val="1"/>
      </rPr>
      <t xml:space="preserve">]  </t>
    </r>
    <r>
      <rPr>
        <b/>
        <vertAlign val="superscript"/>
        <sz val="12"/>
        <color indexed="8"/>
        <rFont val="Times New Roman"/>
        <family val="1"/>
      </rPr>
      <t xml:space="preserve"> 1)</t>
    </r>
  </si>
  <si>
    <r>
      <t>Iné ostatné výnosy (účet 649)</t>
    </r>
    <r>
      <rPr>
        <sz val="14"/>
        <color indexed="8"/>
        <rFont val="Times New Roman"/>
        <family val="1"/>
      </rPr>
      <t xml:space="preserve"> [SUM(R33:R43)]</t>
    </r>
  </si>
  <si>
    <r>
      <t>Spotreba materiálu (účet 501)</t>
    </r>
    <r>
      <rPr>
        <sz val="12"/>
        <color indexed="8"/>
        <rFont val="Times New Roman"/>
        <family val="1"/>
      </rPr>
      <t xml:space="preserve"> </t>
    </r>
    <r>
      <rPr>
        <sz val="12"/>
        <color rgb="FF0000FF"/>
        <rFont val="Times New Roman"/>
        <family val="1"/>
        <charset val="238"/>
      </rPr>
      <t>[SUM(R2:R13)]</t>
    </r>
  </si>
  <si>
    <r>
      <t>Spotreba energie (účet 502)</t>
    </r>
    <r>
      <rPr>
        <sz val="12"/>
        <color indexed="8"/>
        <rFont val="Times New Roman"/>
        <family val="1"/>
      </rPr>
      <t xml:space="preserve"> </t>
    </r>
    <r>
      <rPr>
        <sz val="12"/>
        <color rgb="FF0000FF"/>
        <rFont val="Times New Roman"/>
        <family val="1"/>
        <charset val="238"/>
      </rPr>
      <t>[SUM(R15:R20)]</t>
    </r>
  </si>
  <si>
    <r>
      <t>Predaný tovar (účet 504)</t>
    </r>
    <r>
      <rPr>
        <sz val="12"/>
        <color rgb="FF0000FF"/>
        <rFont val="Times New Roman"/>
        <family val="1"/>
        <charset val="238"/>
      </rPr>
      <t xml:space="preserve"> [SUM(R23:R26)]</t>
    </r>
  </si>
  <si>
    <r>
      <t>Opravy a udržiavanie (účet 511)</t>
    </r>
    <r>
      <rPr>
        <sz val="12"/>
        <color indexed="8"/>
        <rFont val="Times New Roman"/>
        <family val="1"/>
      </rPr>
      <t xml:space="preserve"> </t>
    </r>
    <r>
      <rPr>
        <sz val="12"/>
        <color rgb="FF0000FF"/>
        <rFont val="Times New Roman"/>
        <family val="1"/>
        <charset val="238"/>
      </rPr>
      <t>[SUM(R28:R34)]</t>
    </r>
  </si>
  <si>
    <r>
      <t>Cestovné (účet 512)</t>
    </r>
    <r>
      <rPr>
        <sz val="12"/>
        <color indexed="8"/>
        <rFont val="Times New Roman"/>
        <family val="1"/>
      </rPr>
      <t xml:space="preserve"> [</t>
    </r>
    <r>
      <rPr>
        <sz val="12"/>
        <color rgb="FF0000FF"/>
        <rFont val="Times New Roman"/>
        <family val="1"/>
        <charset val="238"/>
      </rPr>
      <t>SUM(R36:R37)]</t>
    </r>
  </si>
  <si>
    <r>
      <t>Ostatné služby (účet 518)</t>
    </r>
    <r>
      <rPr>
        <sz val="12"/>
        <color indexed="8"/>
        <rFont val="Times New Roman"/>
        <family val="1"/>
      </rPr>
      <t xml:space="preserve"> </t>
    </r>
    <r>
      <rPr>
        <sz val="12"/>
        <color rgb="FF0000FF"/>
        <rFont val="Times New Roman"/>
        <family val="1"/>
        <charset val="238"/>
      </rPr>
      <t>[SUM(R40:R54)]</t>
    </r>
  </si>
  <si>
    <r>
      <t>Mzdové náklady (účet 521)</t>
    </r>
    <r>
      <rPr>
        <sz val="12"/>
        <color indexed="8"/>
        <rFont val="Times New Roman"/>
        <family val="1"/>
      </rPr>
      <t xml:space="preserve">  </t>
    </r>
    <r>
      <rPr>
        <sz val="12"/>
        <color rgb="FF0000FF"/>
        <rFont val="Times New Roman"/>
        <family val="1"/>
        <charset val="238"/>
      </rPr>
      <t>[SUM(R56:R57)]</t>
    </r>
  </si>
  <si>
    <r>
      <t xml:space="preserve"> - OON </t>
    </r>
    <r>
      <rPr>
        <sz val="12"/>
        <color rgb="FF0000FF"/>
        <rFont val="Times New Roman"/>
        <family val="1"/>
        <charset val="238"/>
      </rPr>
      <t>[SUM(R58:R60)]</t>
    </r>
  </si>
  <si>
    <r>
      <t xml:space="preserve">Zákonné sociálne náklady (účet 527) </t>
    </r>
    <r>
      <rPr>
        <sz val="12"/>
        <color rgb="FF0000FF"/>
        <rFont val="Times New Roman"/>
        <family val="1"/>
        <charset val="238"/>
      </rPr>
      <t>[SUM(R64:R69)]</t>
    </r>
  </si>
  <si>
    <r>
      <t>Ostatné náklady (účtová skupina 54)</t>
    </r>
    <r>
      <rPr>
        <sz val="12"/>
        <color indexed="8"/>
        <rFont val="Times New Roman"/>
        <family val="1"/>
      </rPr>
      <t xml:space="preserve"> </t>
    </r>
    <r>
      <rPr>
        <sz val="12"/>
        <color rgb="FF0000FF"/>
        <rFont val="Times New Roman"/>
        <family val="1"/>
        <charset val="238"/>
      </rPr>
      <t>[R75+ R76]</t>
    </r>
  </si>
  <si>
    <r>
      <t xml:space="preserve">Odpisy, predaný majetok a opravné položky (účtová skupina 55: 551 až 558) </t>
    </r>
    <r>
      <rPr>
        <sz val="12"/>
        <color rgb="FF0000FF"/>
        <rFont val="Times New Roman"/>
        <family val="1"/>
        <charset val="238"/>
      </rPr>
      <t>[SUM(R85:R92)]</t>
    </r>
  </si>
  <si>
    <r>
      <t xml:space="preserve">Uvedie sa objem na obstaranie a technické zhodnotenie dlhodobého majetku z iných zdrojov v danom roku vrátane zostatkov na týchto zdrojoch (patria sem aj prostriedky zo zdroja 11E1, </t>
    </r>
    <r>
      <rPr>
        <sz val="12"/>
        <color rgb="FFFF0000"/>
        <rFont val="Times New Roman"/>
        <family val="1"/>
        <charset val="238"/>
      </rPr>
      <t>11E2</t>
    </r>
    <r>
      <rPr>
        <sz val="12"/>
        <color theme="1"/>
        <rFont val="Times New Roman"/>
        <family val="1"/>
        <charset val="238"/>
      </rPr>
      <t xml:space="preserve"> - Finančný mechanizmus EHP; 11E3, </t>
    </r>
    <r>
      <rPr>
        <sz val="12"/>
        <color rgb="FFFF0000"/>
        <rFont val="Times New Roman"/>
        <family val="1"/>
        <charset val="238"/>
      </rPr>
      <t>11E4</t>
    </r>
    <r>
      <rPr>
        <sz val="12"/>
        <color theme="1"/>
        <rFont val="Times New Roman"/>
        <family val="1"/>
        <charset val="238"/>
      </rPr>
      <t xml:space="preserve"> - Nórsky finančný mechanizmus a 121 - Všeobecná pokladničná správa vrátane ich zostatkov z predchádzajúcich rokov)</t>
    </r>
  </si>
  <si>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</si>
  <si>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Údaje v T2 nie je možné odkontrolovať na údaje z výkazníctva ani na údaje v iných tabuľkách, nakoľko ide o údaje účtované na rôznych účtoch. (691,649).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</si>
  <si>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t>Údaje v T18_R1 sú kontrolované na  rozpis bežnej a kapitálovej dotácie na programe 06K v roku 2016 poskytnuté vysokým školám mimo "dotačnej zmluvy" prostredníctvom  APVV resp. sekcie vedy a techniky.
Údaje v T18_R7 a R8 sú kontrolované na rozpis bežnej dotácie na podrograme 05T 08 a prvku 021 02 03 v roku 2016, poskytnuté vysokým školám mimo "dotačnej zmluvy" prostredníctvom sekcie medzinárodnej spolupráce.</t>
  </si>
  <si>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t>
  </si>
  <si>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2015, 2016.</t>
    </r>
  </si>
  <si>
    <t>Údaje sa kontrolujú na štatistické údaje MŠVVaŠ SR zasielané CVTI SR.</t>
  </si>
  <si>
    <t xml:space="preserve">Pri vypĺňaní tabuľky je potrebné dodržiavať "Metodické usmernenie k vedeniu účtovníctva od 1. januára 2008 pre verejné vysoké školy používajúce finančný informačný systém SOFIA " </t>
  </si>
  <si>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</si>
  <si>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</si>
  <si>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</si>
  <si>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</si>
  <si>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</si>
  <si>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</si>
  <si>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</si>
  <si>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číslo dotačného účtu univerzity 7000241041/8180</t>
  </si>
  <si>
    <t>––</t>
  </si>
  <si>
    <t>číslo účtu ŠD  7000528106/8180</t>
  </si>
  <si>
    <t>číslo účtu ŠJ  7000270299/8180</t>
  </si>
  <si>
    <t>číslo účtu univerzity  7000065543/8180</t>
  </si>
  <si>
    <t>číslo účtu univerzity  7000065519/8180</t>
  </si>
  <si>
    <t>0,- eur na účte univerzity vo VÚB č. 1802478158/0200,      0,- eur, na čísle účtu TF 1802170057/0200 a 0,- eur na čísle účtu FZSP 2938733255/0200</t>
  </si>
  <si>
    <t>účet univerzity (mzdový) 0,- eur číslo 7000287808/8180, účet univerzity projektu programu 0AE0301 Skvalitnenie a dobudovanie infraštruktúry TU 0,- eur číslo 7000454303/8180</t>
  </si>
  <si>
    <t>z toho zostatok  z roku 2015: 378 192,98 eur a zostatok z roku 2016: 2 011 759,80 eur na účte univerzity číslo: 7000133024/8180</t>
  </si>
  <si>
    <t>Program Erazmus, číslo účtu univerzity 7000065551/8180</t>
  </si>
  <si>
    <t xml:space="preserve">427 346,31 eur na č. účtu FF: 7000241228/8180,               2 680 245,51 eur na č. účtu PdF: 7000241199/8180,                     1 053 180,77  eur na č. účtu FZSP: 7000241201/8180,                                     325 080,44 eur na č. účtu TF: 7000241236/8180,                452 278,24 eur na č. účtu PF: 7000241244/8180,                                1 173 136,18 eur na č. účtu RTU a TU: 7000065500/8180  </t>
  </si>
  <si>
    <t>_____</t>
  </si>
  <si>
    <r>
      <t xml:space="preserve">- výpočtová technika  (713 002), </t>
    </r>
    <r>
      <rPr>
        <sz val="12"/>
        <color rgb="FFFF0000"/>
        <rFont val="Times New Roman"/>
        <family val="1"/>
        <charset val="238"/>
      </rPr>
      <t>komunikačná          infraštruktúra (713 006)</t>
    </r>
  </si>
  <si>
    <r>
      <t>Počet študentov, ktorým bolo priznané motivačné štipendium</t>
    </r>
    <r>
      <rPr>
        <b/>
        <vertAlign val="superscript"/>
        <sz val="12"/>
        <rFont val="Times New Roman"/>
        <family val="1"/>
        <charset val="238"/>
      </rPr>
      <t xml:space="preserve"> 1)</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</si>
  <si>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</si>
  <si>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 xml:space="preserve">Príjem z dotácie na motivačné štipendiá z kapitoly MŠVVaŠ SR v kalendárnom roku </t>
    </r>
    <r>
      <rPr>
        <sz val="12"/>
        <rFont val="Times New Roman"/>
        <family val="1"/>
        <charset val="238"/>
      </rPr>
      <t xml:space="preserve"> </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</si>
  <si>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</si>
  <si>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r>
      <t xml:space="preserve">mot. štipendiá podľa 
§ 96a, ods.1, písm. a)
</t>
    </r>
    <r>
      <rPr>
        <b/>
        <sz val="12"/>
        <rFont val="Times New Roman"/>
        <family val="1"/>
        <charset val="238"/>
      </rPr>
      <t>(kód v CRŠ: 19)</t>
    </r>
    <r>
      <rPr>
        <vertAlign val="superscript"/>
        <sz val="12"/>
        <rFont val="Times New Roman"/>
        <family val="1"/>
        <charset val="238"/>
      </rPr>
      <t>2)</t>
    </r>
  </si>
  <si>
    <t xml:space="preserve">Tabuľka č. 20: Motivačné štipendiá  v rokoch 2015 a 2016 (v zmysle § 96a zákona )  </t>
  </si>
  <si>
    <t>-----</t>
  </si>
  <si>
    <t>Zabezpečenie prevádzky špecifického pracoviska v Keni</t>
  </si>
  <si>
    <t>Ministerstvo kultúry SR: Budovanie knižničného fondu univerzitnej knižnice TU</t>
  </si>
  <si>
    <t>SAAIC-národná agentúra: Mobility študentov a zamestnancov vysokých škôl</t>
  </si>
  <si>
    <t>4c</t>
  </si>
  <si>
    <t>4d</t>
  </si>
  <si>
    <t>European Commission, Consumers, Health, Agriculture and Food Executive Agency 717275-SH-CAPAC</t>
  </si>
  <si>
    <t>4e</t>
  </si>
  <si>
    <t>EU - FP7 - Collaborative European Neuro Trauma Effectiveness Research in TBI</t>
  </si>
  <si>
    <t>4f</t>
  </si>
  <si>
    <t>Education, Audiovisual and Culture Executive Agency - FINALLY</t>
  </si>
  <si>
    <t>4g</t>
  </si>
  <si>
    <t>Education, Audiovisual and Culture Executive Agency - e-Roma Resource</t>
  </si>
  <si>
    <t>4h</t>
  </si>
  <si>
    <t>4i</t>
  </si>
  <si>
    <t>Scholarship Management Services - štipendium Brežinová študent TU FZaSP</t>
  </si>
  <si>
    <t>4j</t>
  </si>
  <si>
    <t>Česká provincie Tovaryšstva Ježíšova: Zbierka divadelných hier Mariánskych kongregácií</t>
  </si>
  <si>
    <t>4k</t>
  </si>
  <si>
    <t>4l</t>
  </si>
  <si>
    <t>Česká provincie Tovaryšstva Ježíšova: Milosrdenstvo v konfrontácii spiritualít</t>
  </si>
  <si>
    <t>4m</t>
  </si>
  <si>
    <r>
      <t>- iné analyticky sledované náklady (účty 518 003, 518 013, 518 015-018, 518 020-030, 518 031-034, 518 040, 518 041, 518 529, 518 530, 518 599</t>
    </r>
    <r>
      <rPr>
        <sz val="12"/>
        <color theme="1"/>
        <rFont val="Times New Roman"/>
        <family val="1"/>
      </rPr>
      <t>)</t>
    </r>
  </si>
  <si>
    <r>
      <t xml:space="preserve">- iné analyticky sledované náklady (účty 501 005-006, 501 013-018, 501 077, </t>
    </r>
    <r>
      <rPr>
        <sz val="12"/>
        <color rgb="FFFF0000"/>
        <rFont val="Times New Roman"/>
        <family val="1"/>
        <charset val="238"/>
      </rPr>
      <t>501 019</t>
    </r>
    <r>
      <rPr>
        <sz val="12"/>
        <color theme="1"/>
        <rFont val="Times New Roman"/>
        <family val="1"/>
      </rPr>
      <t>)</t>
    </r>
  </si>
  <si>
    <t>3c</t>
  </si>
  <si>
    <t>3d</t>
  </si>
  <si>
    <t>3e</t>
  </si>
  <si>
    <t>Slavistický ústav J.Stanislava SAV na APVV: Cyrilské písomníctvo na Slovensku do konca 18 storočia</t>
  </si>
  <si>
    <t>Mesto Trnava: Séria medzinárodných odborných konferencií a prednášok Trnavskej univerzity v Trnave</t>
  </si>
  <si>
    <t>Mesto Trnava: Katalóg k umelecko - edukatívnemu projektu ADD-SHARE-LEARN</t>
  </si>
  <si>
    <t>Nadácia Volkswagen Slovakia  Bratislava: projekt: "Technika hrou od materských škôl II".</t>
  </si>
  <si>
    <t>SAIA n.o., CEEPUS-štipendium v rámci mobility študentov a vysokoškolských učiteľov</t>
  </si>
  <si>
    <t>Nadácia Volkswagen Slovakia Bratislava: projekt: "Technika hrou od základných škôl".</t>
  </si>
  <si>
    <t>Slovenské národné stredisko pre ľudské práva: "Dohoda o spolupráci-zabezpečenie zmluvného rámca pre spoluprácu vychádzajúcu z výskumných a publikačných aktivít oboch účastníkov".</t>
  </si>
  <si>
    <t>4n</t>
  </si>
  <si>
    <t>4o</t>
  </si>
  <si>
    <t>4p</t>
  </si>
  <si>
    <t>1c</t>
  </si>
  <si>
    <t>Univerzita Komenského, Lekárska fakulta na APVV: "Autizmus vo svetle emočných, kogniívnych  a biologických kontextov"</t>
  </si>
  <si>
    <t>7. rámcový program EÚ - PRI-SCI-NET č. 266647 - Veda a spoločnosť</t>
  </si>
  <si>
    <t>SCOPES: Swiss National Science Foundation: projekt: "Enabling Web-based Remote Laboratory Community and Infrastrukture".</t>
  </si>
  <si>
    <t>ERASMUS+ Program: projekt: "I_S.K.Y.P.E."</t>
  </si>
  <si>
    <t>Escuela Andaluza De Salud Públi, Campus Universitario Cartuje, Španielsko: Executive Agency for Health and Consumers - Training packages for health professionals to improve access and quality of health services for migrants and ethnic minorities, including the Roma - MEM -TP</t>
  </si>
  <si>
    <t>Renovabis projekt č. SK007205A: Počítačové vybavenie TF</t>
  </si>
  <si>
    <t>Renovabis projekt č. SK021121:  Sloboda v súčasnej kultúrnej pluralite Slovenska</t>
  </si>
  <si>
    <t>Česká provincie Tovaryšstva Ježíšova: Činnosť a prínos kongregácie milosrdných sestier Svätého kríža v ošetrovateľskom vzdelávaní</t>
  </si>
  <si>
    <t>FOSI Švajčiarsko: projekt č.OR2016-27650: "Open Education in Slovakia: Benefits For Education".</t>
  </si>
  <si>
    <t>V riadku 56 sú zvýšené náklady za rok 2016 oproti tabuľke č.6 o rozdiel zostatku nevyčerpaných dovoleniek rokov 2015 a 2016 v  čiastke +8 133,- Eur.</t>
  </si>
  <si>
    <t>Rozdiel mzdových nákladov a účtu 521 v tabuľke 5 predstavuje rozdiel zostatku nevyčerpaných dovoleniek rokov 2015 a 2016 zvýšením nákladov v čiastke +8 133,- Eur.</t>
  </si>
  <si>
    <t>Výdavky na štipendiá doktorandov za rok 2016 súhlasia s kódom CRŠ 12 a 13 podľa obdobia nároku štipendia za 1-12/2016.</t>
  </si>
  <si>
    <t>Výdavky na sociálne štipendiá za rok 2016 súhlasia s kódom CRŠ 1 podľa obdobia vyplatenia sociálneho štipendia za 1-12/2016.</t>
  </si>
  <si>
    <t>V riadku 6 stĺpec B je uvedená poskytnutá dotácia v roku 2016 vo výške 156 319,- Eur: z toho 15 568,- Eur bola použitá na náklady zmluvných zariadení, 130 127,- Eur na ubytovanie študentov vo vlastnom ŠD a 10 624,- Eur predstavuje mzdy a odvody za ŠJ. Skutočné výnosy z dotácie štátneho rozpočtu v účtovnej triede 6 bez zmluvných zariadení predstavuje sumu 129 892,47 Eur.</t>
  </si>
  <si>
    <t>Študenti, ktorí majú praktickú výučbu vo Fakultnej nemocnici v Trnave sa v zmluvnom zariadení aj stravujú a za rok 2016 bolo vydaných 221 jedál.</t>
  </si>
  <si>
    <t>Vo výkaze FIN1-12 na zdrojoch 131D, 131F, 111 a 13S2 predstavujú kapitálové výdavky 604 948,01 Eur, z toho 163 925,94 Eur predstavuje čerpanie prostredníctvom fondu reprodukcie (stĺpec A a C tabuľky).</t>
  </si>
  <si>
    <t xml:space="preserve">Rozdiel na ÚHK 691 v roku 2016 v porovnaní s T1_R14 predstavuje časové rozlíšenie výnosov v celkovej výške 10 459,29 Eur nasledovne:
a) na stravovaní študentov a doktorandov sú navýšené výnosy o zostatok výnosov z roku 2015 vo výške +25 699,33 Eur a zároveň sú znížené výnosy o zostatok výnosov z roku 2016 vo výške -17 794,33 Eur,
b) na zmluvné zariadenia a ubytovanie v študentskom domove sú navýšené výnosy vo výške krytia nákladov časového rozlíšenia za rok 2016 o +1 910,60 Eur, a zároveň sú znížené výnosy vo výške krytia nákladov časového rozlíšenia roku 2017 o -2 145,13 Eur.
c) na šport, kultúru a UPC sú navýšené výnosy o zostatok z roku 2015 vo výške +3 102,88 Eur a zároveň znížené výnosy o zostatok dotácie z roku 2016 vo výške  -314,06 Eur.
</t>
  </si>
  <si>
    <t>Riadok 90 sa nerovná tabuľke č. 13 stĺpec D riadok 5 z dôvodu, že pri predaji majetku so zostatkovou hodnotou bol použitý účet 552000 – zostatková cena predaného majetku na riadku 87.</t>
  </si>
  <si>
    <t>Stĺpec D riadok 5 sa nerovná tabuľke 5 riadok 90 z dôvodu, že pri predaji majetku so zostatkovou hodnotou bol použitý účet 552000 – zostatková cena predaného majetku uvedeného na riadku 87. Zároveň sa o túto čiastku navýšil fond reprodukcie.</t>
  </si>
  <si>
    <t>Stĺpec D riadok 10 predstavuje čiastku mimoriadnej tvorby z dôvodu, že dlhodobý majetok bol v minulom období nakúpený pôvodne z vlastných zdrojov, kde sa fond reprodukcie čerpal. Nákup dlhodobého majetku bol v roku 2016 preúčtovaný z vlastných zdrojov na dotácie zo štrukturálnych fondov z dôvodu uznania kapitálových výdavkov z prostriedkov EÚ. Pôvodne čerpané prostriedky z fondu reprodukcie pri kúpe boli preúčtovaním na dotačné zdroje vrátené späť do fondu.</t>
  </si>
  <si>
    <t>- poplatky za vydanie dokladov o štúdiu 649 006,</t>
  </si>
  <si>
    <t>- ostatné výnosy (účty 649 007, 649 012, 649 019, 649 021-022, 649 098-099)</t>
  </si>
  <si>
    <t>- za vydanie dokladov o štúdiu a ich kópií (§ 92 ods. 15 zákona) (účet 649 006)</t>
  </si>
  <si>
    <t xml:space="preserve">527 052 pridaný </t>
  </si>
  <si>
    <r>
      <t xml:space="preserve"> - príspevok zamestnancom na stravovanie  (účet 527 002, </t>
    </r>
    <r>
      <rPr>
        <sz val="12"/>
        <color rgb="FFFF0000"/>
        <rFont val="Times New Roman"/>
        <family val="1"/>
        <charset val="238"/>
      </rPr>
      <t>527 052</t>
    </r>
    <r>
      <rPr>
        <sz val="12"/>
        <color theme="1"/>
        <rFont val="Times New Roman"/>
        <family val="1"/>
      </rPr>
      <t>)</t>
    </r>
  </si>
  <si>
    <r>
      <t>T5_R56_SC+SD &gt;=&lt; T6_R18_SH
T5_R77_SC = T7_R1_SE
T5_R81_SC = T19_</t>
    </r>
    <r>
      <rPr>
        <sz val="12"/>
        <color rgb="FFFF0000"/>
        <rFont val="Times New Roman"/>
        <family val="1"/>
        <charset val="238"/>
      </rPr>
      <t>R1</t>
    </r>
    <r>
      <rPr>
        <sz val="12"/>
        <rFont val="Times New Roman"/>
        <family val="1"/>
        <charset val="238"/>
      </rPr>
      <t>_SC</t>
    </r>
  </si>
  <si>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2015 a údaje z roku 2016 sa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2016 -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 sa kontrolujú na údaje z T7_R1_SE. 
Prospechové štipendiá z vlastných zdrojov z T5_R81_SC sa kontrolujú na údaje v T19_</t>
    </r>
    <r>
      <rPr>
        <sz val="12"/>
        <color rgb="FFFF0000"/>
        <rFont val="Times New Roman"/>
        <family val="1"/>
        <charset val="238"/>
      </rPr>
      <t>R1</t>
    </r>
    <r>
      <rPr>
        <sz val="12"/>
        <rFont val="Times New Roman"/>
        <family val="1"/>
        <charset val="238"/>
      </rPr>
      <t xml:space="preserve">_SC. </t>
    </r>
  </si>
  <si>
    <t>oprava súvzťažnosti na R1 namiesto na R2 (v T19)</t>
  </si>
  <si>
    <r>
      <t xml:space="preserve">T13_R2_SC (SD) = T11_R2_SA (SB) 
</t>
    </r>
    <r>
      <rPr>
        <sz val="12"/>
        <color rgb="FFFF0000"/>
        <rFont val="Times New Roman"/>
        <family val="1"/>
        <charset val="238"/>
      </rPr>
      <t>T13_R8_SF ≥ T8_R5_SC + T20_R2_(SC + SD)</t>
    </r>
    <r>
      <rPr>
        <sz val="12"/>
        <rFont val="Times New Roman"/>
        <family val="1"/>
        <charset val="238"/>
      </rPr>
      <t xml:space="preserve">
T13_R13_SD = T16_R13_SB
T13_R13_SF = T16_R10_SB</t>
    </r>
  </si>
  <si>
    <t>T13_R12_SF ≥T8_R6_SC + T20_R4_(SC +SD)</t>
  </si>
  <si>
    <t>Stav štipendijného fondu k 31. 12. uvedený v R12_SF nemá byť nižší ako súčet zostatku nevyčerpanej dotácie na sociálne štipendiá v T8_R6_SC a na motivačné štipendiá v T20_R4_(SC +SD).</t>
  </si>
  <si>
    <t>T13_V7</t>
  </si>
  <si>
    <t>T13_R11_SF=T8_R1_SC+T19_R1_SC+T20_R3_(SC+SD)</t>
  </si>
  <si>
    <t>Čerpanie štipendijného fondu je vo výške čerpania soc. štipendií , čerpania  motivač. štipendií a čerpania štipendií z vlastných zdrojov.</t>
  </si>
  <si>
    <t>T19_R1_SC + T20_R3(SC+SD) + T8_R1_SC  = T13_R11_SF</t>
  </si>
  <si>
    <t>T20_R2 = dotačná zmluva 2015 (2016)_účelová dotácia na motivačné štipendiá</t>
  </si>
  <si>
    <r>
      <t xml:space="preserve">Údaje v R2 sú kontrolované na dotačnú zmluvu </t>
    </r>
    <r>
      <rPr>
        <sz val="12"/>
        <rFont val="Times New Roman"/>
        <family val="1"/>
        <charset val="238"/>
      </rPr>
      <t>a na rozpis účelových dotácií na podprograme 077 15 02. Údaje v R3 sú kontrolované na údaje v CRŠ.</t>
    </r>
  </si>
  <si>
    <t>Mínusová suma v stĺpci D riadku 12 predstavuje refundáciu faktúr uhradených z vlastných zdrojov v roku 2015 a refundovaných zo štrukturálnych fondov v roku 2016.</t>
  </si>
  <si>
    <t>Pri predaji majetku so zostatkovou hodnotou bol použitý účet 552000 – zostatková cena predaného majetku uvedeného na riadku T5R87.</t>
  </si>
  <si>
    <t>rozdiel vzniká zaokrúhlovaním na celé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</si>
</sst>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S_k_-;\-* #,##0.00\ _S_k_-;_-* &quot;-&quot;??\ _S_k_-;_-@_-"/>
    <numFmt numFmtId="165" formatCode="#,##0.00_ ;[Red]\-#,##0.00\ "/>
    <numFmt numFmtId="166" formatCode="#,##0.0"/>
    <numFmt numFmtId="167" formatCode="#,##0_ ;[Red]\-#,##0\ "/>
  </numFmts>
  <fonts count="136" x14ac:knownFonts="1">
    <font>
      <sz val="10"/>
      <name val="Arial"/>
      <charset val="238"/>
    </font>
    <font>
      <sz val="11"/>
      <color theme="1"/>
      <name val="Calibri"/>
      <family val="2"/>
      <charset val="238"/>
      <scheme val="minor"/>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b/>
      <vertAlign val="superscript"/>
      <sz val="12"/>
      <color indexed="8"/>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vertAlign val="superscript"/>
      <sz val="12"/>
      <color indexed="8"/>
      <name val="Times New Roman"/>
      <family val="1"/>
      <charset val="238"/>
    </font>
    <font>
      <sz val="12"/>
      <name val="Times New Roman"/>
      <family val="2"/>
      <charset val="238"/>
    </font>
    <font>
      <b/>
      <sz val="12"/>
      <color indexed="17"/>
      <name val="Times New Roman"/>
      <family val="1"/>
      <charset val="238"/>
    </font>
    <font>
      <strike/>
      <sz val="12"/>
      <name val="Times New Roman"/>
      <family val="1"/>
      <charset val="238"/>
    </font>
    <font>
      <strike/>
      <sz val="12"/>
      <name val="Times New Roman"/>
      <family val="1"/>
    </font>
    <font>
      <sz val="11"/>
      <name val="Times New Roman"/>
      <family val="1"/>
    </font>
    <font>
      <sz val="10"/>
      <color indexed="8"/>
      <name val="Tahoma"/>
      <family val="2"/>
      <charset val="238"/>
    </font>
    <font>
      <sz val="12"/>
      <color indexed="8"/>
      <name val="Tahoma"/>
      <family val="2"/>
      <charset val="238"/>
    </font>
    <font>
      <b/>
      <sz val="10"/>
      <color indexed="8"/>
      <name val="Tahoma"/>
      <family val="2"/>
      <charset val="238"/>
    </font>
    <font>
      <b/>
      <sz val="10"/>
      <name val="Arial"/>
      <family val="2"/>
      <charset val="238"/>
    </font>
    <font>
      <sz val="14"/>
      <name val="Times New Roman"/>
      <family val="1"/>
    </font>
    <font>
      <sz val="8"/>
      <color indexed="81"/>
      <name val="Tahoma"/>
      <family val="2"/>
      <charset val="238"/>
    </font>
    <font>
      <b/>
      <sz val="8"/>
      <color indexed="81"/>
      <name val="Tahoma"/>
      <family val="2"/>
      <charset val="238"/>
    </font>
    <font>
      <sz val="12"/>
      <color indexed="8"/>
      <name val="Times New Roman"/>
      <family val="1"/>
    </font>
    <font>
      <b/>
      <vertAlign val="superscript"/>
      <sz val="12"/>
      <name val="Times New Roman"/>
      <family val="1"/>
    </font>
    <font>
      <sz val="12"/>
      <color indexed="12"/>
      <name val="Times New Roman"/>
      <family val="1"/>
      <charset val="238"/>
    </font>
    <font>
      <b/>
      <u/>
      <sz val="14"/>
      <name val="Times New Roman"/>
      <family val="1"/>
      <charset val="238"/>
    </font>
    <font>
      <b/>
      <sz val="11"/>
      <name val="Times New Roman"/>
      <family val="1"/>
    </font>
    <font>
      <sz val="10"/>
      <color indexed="81"/>
      <name val="Tahoma"/>
      <family val="2"/>
      <charset val="238"/>
    </font>
    <font>
      <u/>
      <sz val="10"/>
      <color indexed="81"/>
      <name val="Tahoma"/>
      <family val="2"/>
      <charset val="238"/>
    </font>
    <font>
      <b/>
      <sz val="10"/>
      <color indexed="81"/>
      <name val="Tahoma"/>
      <family val="2"/>
      <charset val="238"/>
    </font>
    <font>
      <b/>
      <sz val="10"/>
      <color indexed="8"/>
      <name val="Times New Roman"/>
      <family val="1"/>
      <charset val="238"/>
    </font>
    <font>
      <b/>
      <sz val="11"/>
      <color indexed="8"/>
      <name val="Times New Roman"/>
      <family val="1"/>
    </font>
    <font>
      <u/>
      <sz val="12"/>
      <color indexed="8"/>
      <name val="Times New Roman"/>
      <family val="1"/>
      <charset val="238"/>
    </font>
    <font>
      <b/>
      <sz val="12"/>
      <color indexed="8"/>
      <name val="Times New Roman"/>
      <family val="1"/>
    </font>
    <font>
      <b/>
      <sz val="14"/>
      <color indexed="10"/>
      <name val="Times New Roman"/>
      <family val="1"/>
      <charset val="238"/>
    </font>
    <font>
      <b/>
      <vertAlign val="superscript"/>
      <sz val="12"/>
      <color indexed="8"/>
      <name val="Times New Roman"/>
      <family val="1"/>
    </font>
    <font>
      <vertAlign val="superscript"/>
      <sz val="12"/>
      <color indexed="8"/>
      <name val="Times New Roman"/>
      <family val="1"/>
    </font>
    <font>
      <sz val="10"/>
      <color indexed="10"/>
      <name val="Times New Roman"/>
      <family val="1"/>
    </font>
    <font>
      <b/>
      <sz val="10"/>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000000"/>
      <name val="Tahoma"/>
      <family val="2"/>
      <charset val="238"/>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i/>
      <sz val="12"/>
      <color rgb="FFFF0000"/>
      <name val="Times New Roman"/>
      <family val="1"/>
      <charset val="238"/>
    </font>
    <font>
      <b/>
      <sz val="12"/>
      <color rgb="FFFF0000"/>
      <name val="Times New Roman"/>
      <family val="1"/>
      <charset val="238"/>
    </font>
    <font>
      <b/>
      <sz val="12"/>
      <color rgb="FFFF0000"/>
      <name val="Times New Roman"/>
      <family val="1"/>
    </font>
    <font>
      <b/>
      <sz val="12"/>
      <color rgb="FFFF0000"/>
      <name val="Arial"/>
      <family val="2"/>
      <charset val="238"/>
    </font>
    <font>
      <sz val="10"/>
      <color rgb="FFFF0000"/>
      <name val="Times New Roman"/>
      <family val="1"/>
    </font>
    <font>
      <b/>
      <sz val="14"/>
      <color rgb="FFFF0000"/>
      <name val="Times New Roman"/>
      <family val="1"/>
      <charset val="238"/>
    </font>
    <font>
      <sz val="14"/>
      <color rgb="FFFF0000"/>
      <name val="Times New Roman"/>
      <family val="1"/>
      <charset val="238"/>
    </font>
    <font>
      <sz val="12"/>
      <color rgb="FF00B050"/>
      <name val="Times New Roman"/>
      <family val="1"/>
      <charset val="238"/>
    </font>
    <font>
      <vertAlign val="superscript"/>
      <sz val="12"/>
      <color theme="1"/>
      <name val="Times New Roman"/>
      <family val="1"/>
    </font>
    <font>
      <u/>
      <sz val="12"/>
      <color theme="1"/>
      <name val="Times New Roman"/>
      <family val="1"/>
      <charset val="238"/>
    </font>
    <font>
      <i/>
      <sz val="12"/>
      <color rgb="FF0000FF"/>
      <name val="Times New Roman"/>
      <family val="1"/>
      <charset val="238"/>
    </font>
    <font>
      <vertAlign val="superscript"/>
      <sz val="11"/>
      <name val="Times New Roman"/>
      <family val="1"/>
      <charset val="238"/>
    </font>
    <font>
      <b/>
      <sz val="11"/>
      <color rgb="FFFF0000"/>
      <name val="Times New Roman"/>
      <family val="1"/>
    </font>
    <font>
      <sz val="12"/>
      <color rgb="FF0070C0"/>
      <name val="Times New Roman"/>
      <family val="1"/>
    </font>
    <font>
      <sz val="10"/>
      <color rgb="FF0000FF"/>
      <name val="Arial"/>
      <family val="2"/>
      <charset val="238"/>
    </font>
    <font>
      <vertAlign val="superscript"/>
      <sz val="12"/>
      <color rgb="FFFF0000"/>
      <name val="Times New Roman"/>
      <family val="1"/>
    </font>
    <font>
      <b/>
      <sz val="12"/>
      <color rgb="FF00B0F0"/>
      <name val="Times New Roman"/>
      <family val="1"/>
      <charset val="238"/>
    </font>
    <font>
      <sz val="14"/>
      <color indexed="8"/>
      <name val="Times New Roman"/>
      <family val="1"/>
    </font>
    <font>
      <b/>
      <sz val="12"/>
      <color rgb="FF0000FF"/>
      <name val="Times New Roman"/>
      <family val="1"/>
      <charset val="238"/>
    </font>
    <font>
      <sz val="12"/>
      <color rgb="FF0000FF"/>
      <name val="Times New Roman"/>
      <family val="1"/>
    </font>
    <font>
      <sz val="12"/>
      <color rgb="FF0000FF"/>
      <name val="Times New Roman"/>
      <family val="1"/>
      <charset val="238"/>
    </font>
    <font>
      <b/>
      <sz val="12"/>
      <color rgb="FF0000FF"/>
      <name val="Times New Roman"/>
      <family val="1"/>
    </font>
    <font>
      <sz val="11"/>
      <color indexed="10"/>
      <name val="Times New Roman"/>
      <family val="1"/>
      <charset val="238"/>
    </font>
    <font>
      <sz val="11"/>
      <color rgb="FFFF0000"/>
      <name val="Times New Roman"/>
      <family val="1"/>
      <charset val="238"/>
    </font>
    <font>
      <sz val="11"/>
      <color rgb="FF0000FF"/>
      <name val="Arial"/>
      <family val="2"/>
      <charset val="238"/>
    </font>
    <font>
      <b/>
      <sz val="10"/>
      <color indexed="12"/>
      <name val="Arial"/>
      <family val="2"/>
      <charset val="238"/>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rgb="FFFFFFCC"/>
        <bgColor indexed="64"/>
      </patternFill>
    </fill>
  </fills>
  <borders count="82">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s>
  <cellStyleXfs count="130">
    <xf numFmtId="0" fontId="0" fillId="0" borderId="0"/>
    <xf numFmtId="0" fontId="41" fillId="2" borderId="0" applyNumberFormat="0" applyBorder="0" applyAlignment="0" applyProtection="0"/>
    <xf numFmtId="0" fontId="41" fillId="3" borderId="0" applyNumberFormat="0" applyBorder="0" applyAlignment="0" applyProtection="0"/>
    <xf numFmtId="0" fontId="41" fillId="4" borderId="0" applyNumberFormat="0" applyBorder="0" applyAlignment="0" applyProtection="0"/>
    <xf numFmtId="0" fontId="41" fillId="5"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8"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5" borderId="0" applyNumberFormat="0" applyBorder="0" applyAlignment="0" applyProtection="0"/>
    <xf numFmtId="0" fontId="41" fillId="8" borderId="0" applyNumberFormat="0" applyBorder="0" applyAlignment="0" applyProtection="0"/>
    <xf numFmtId="0" fontId="41" fillId="11" borderId="0" applyNumberFormat="0" applyBorder="0" applyAlignment="0" applyProtection="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43" fillId="3" borderId="0" applyNumberFormat="0" applyBorder="0" applyAlignment="0" applyProtection="0"/>
    <xf numFmtId="0" fontId="44" fillId="20" borderId="1" applyNumberFormat="0" applyAlignment="0" applyProtection="0"/>
    <xf numFmtId="164" fontId="2" fillId="0" borderId="0" applyFont="0" applyFill="0" applyBorder="0" applyAlignment="0" applyProtection="0"/>
    <xf numFmtId="164" fontId="20" fillId="0" borderId="0" applyFont="0" applyFill="0" applyBorder="0" applyAlignment="0" applyProtection="0"/>
    <xf numFmtId="0" fontId="46" fillId="0" borderId="0" applyNumberFormat="0" applyFill="0" applyBorder="0" applyAlignment="0" applyProtection="0"/>
    <xf numFmtId="0" fontId="47" fillId="4" borderId="0" applyNumberFormat="0" applyBorder="0" applyAlignment="0" applyProtection="0"/>
    <xf numFmtId="0" fontId="48" fillId="0" borderId="2"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0" applyNumberFormat="0" applyFill="0" applyBorder="0" applyAlignment="0" applyProtection="0"/>
    <xf numFmtId="0" fontId="6" fillId="0" borderId="0" applyNumberFormat="0" applyFill="0" applyBorder="0" applyAlignment="0" applyProtection="0">
      <alignment vertical="top"/>
      <protection locked="0"/>
    </xf>
    <xf numFmtId="0" fontId="51" fillId="21" borderId="5" applyNumberFormat="0" applyAlignment="0" applyProtection="0"/>
    <xf numFmtId="0" fontId="52" fillId="7" borderId="1" applyNumberFormat="0" applyAlignment="0" applyProtection="0"/>
    <xf numFmtId="0" fontId="53" fillId="0" borderId="6" applyNumberFormat="0" applyFill="0" applyAlignment="0" applyProtection="0"/>
    <xf numFmtId="0" fontId="54" fillId="22" borderId="0" applyNumberFormat="0" applyBorder="0" applyAlignment="0" applyProtection="0"/>
    <xf numFmtId="0" fontId="20" fillId="0" borderId="0"/>
    <xf numFmtId="0" fontId="98" fillId="0" borderId="0"/>
    <xf numFmtId="0" fontId="20" fillId="0" borderId="0"/>
    <xf numFmtId="0" fontId="20" fillId="0" borderId="0"/>
    <xf numFmtId="0" fontId="65" fillId="0" borderId="0"/>
    <xf numFmtId="0" fontId="24" fillId="0" borderId="0"/>
    <xf numFmtId="0" fontId="55" fillId="0" borderId="0"/>
    <xf numFmtId="0" fontId="45" fillId="23" borderId="7" applyNumberFormat="0" applyFont="0" applyAlignment="0" applyProtection="0"/>
    <xf numFmtId="0" fontId="56" fillId="20" borderId="8" applyNumberFormat="0" applyAlignment="0" applyProtection="0"/>
    <xf numFmtId="4" fontId="15" fillId="22" borderId="9" applyNumberFormat="0" applyProtection="0">
      <alignment vertical="center"/>
    </xf>
    <xf numFmtId="4" fontId="16" fillId="24" borderId="9" applyNumberFormat="0" applyProtection="0">
      <alignment vertical="center"/>
    </xf>
    <xf numFmtId="4" fontId="15" fillId="24" borderId="9" applyNumberFormat="0" applyProtection="0">
      <alignment horizontal="left" vertical="center" indent="1"/>
    </xf>
    <xf numFmtId="0" fontId="15" fillId="24" borderId="9" applyNumberFormat="0" applyProtection="0">
      <alignment horizontal="left" vertical="top" indent="1"/>
    </xf>
    <xf numFmtId="4" fontId="17" fillId="3" borderId="9" applyNumberFormat="0" applyProtection="0">
      <alignment horizontal="right" vertical="center"/>
    </xf>
    <xf numFmtId="4" fontId="17" fillId="9" borderId="9" applyNumberFormat="0" applyProtection="0">
      <alignment horizontal="right" vertical="center"/>
    </xf>
    <xf numFmtId="4" fontId="17" fillId="17" borderId="9" applyNumberFormat="0" applyProtection="0">
      <alignment horizontal="right" vertical="center"/>
    </xf>
    <xf numFmtId="4" fontId="17" fillId="11" borderId="9" applyNumberFormat="0" applyProtection="0">
      <alignment horizontal="right" vertical="center"/>
    </xf>
    <xf numFmtId="4" fontId="17" fillId="15" borderId="9" applyNumberFormat="0" applyProtection="0">
      <alignment horizontal="right" vertical="center"/>
    </xf>
    <xf numFmtId="4" fontId="17" fillId="19" borderId="9" applyNumberFormat="0" applyProtection="0">
      <alignment horizontal="right" vertical="center"/>
    </xf>
    <xf numFmtId="4" fontId="17" fillId="18" borderId="9" applyNumberFormat="0" applyProtection="0">
      <alignment horizontal="right" vertical="center"/>
    </xf>
    <xf numFmtId="4" fontId="17" fillId="25" borderId="9" applyNumberFormat="0" applyProtection="0">
      <alignment horizontal="right" vertical="center"/>
    </xf>
    <xf numFmtId="4" fontId="17" fillId="10" borderId="9" applyNumberFormat="0" applyProtection="0">
      <alignment horizontal="right" vertical="center"/>
    </xf>
    <xf numFmtId="4" fontId="15" fillId="26" borderId="10" applyNumberFormat="0" applyProtection="0">
      <alignment horizontal="left" vertical="center" indent="1"/>
    </xf>
    <xf numFmtId="4" fontId="17" fillId="27" borderId="0" applyNumberFormat="0" applyProtection="0">
      <alignment horizontal="left" vertical="center" indent="1"/>
    </xf>
    <xf numFmtId="4" fontId="18" fillId="28" borderId="0" applyNumberFormat="0" applyProtection="0">
      <alignment horizontal="left" vertical="center" indent="1"/>
    </xf>
    <xf numFmtId="4" fontId="17" fillId="29" borderId="9" applyNumberFormat="0" applyProtection="0">
      <alignment horizontal="right" vertical="center"/>
    </xf>
    <xf numFmtId="4" fontId="19" fillId="27" borderId="0" applyNumberFormat="0" applyProtection="0">
      <alignment horizontal="left" vertical="center" indent="1"/>
    </xf>
    <xf numFmtId="4" fontId="19" fillId="30" borderId="0" applyNumberFormat="0" applyProtection="0">
      <alignment horizontal="left" vertical="center" indent="1"/>
    </xf>
    <xf numFmtId="0" fontId="20" fillId="28" borderId="9" applyNumberFormat="0" applyProtection="0">
      <alignment horizontal="left" vertical="center" indent="1"/>
    </xf>
    <xf numFmtId="0" fontId="20" fillId="28" borderId="9" applyNumberFormat="0" applyProtection="0">
      <alignment horizontal="left" vertical="top" indent="1"/>
    </xf>
    <xf numFmtId="0" fontId="20" fillId="30" borderId="9" applyNumberFormat="0" applyProtection="0">
      <alignment horizontal="left" vertical="center" indent="1"/>
    </xf>
    <xf numFmtId="0" fontId="20" fillId="30" borderId="9" applyNumberFormat="0" applyProtection="0">
      <alignment horizontal="left" vertical="top" indent="1"/>
    </xf>
    <xf numFmtId="0" fontId="20" fillId="31" borderId="9" applyNumberFormat="0" applyProtection="0">
      <alignment horizontal="left" vertical="center" indent="1"/>
    </xf>
    <xf numFmtId="0" fontId="20" fillId="31" borderId="9" applyNumberFormat="0" applyProtection="0">
      <alignment horizontal="left" vertical="top" indent="1"/>
    </xf>
    <xf numFmtId="0" fontId="20" fillId="32" borderId="9" applyNumberFormat="0" applyProtection="0">
      <alignment horizontal="left" vertical="center" indent="1"/>
    </xf>
    <xf numFmtId="0" fontId="20" fillId="32" borderId="9" applyNumberFormat="0" applyProtection="0">
      <alignment horizontal="left" vertical="top" indent="1"/>
    </xf>
    <xf numFmtId="4" fontId="15" fillId="30" borderId="0" applyNumberFormat="0" applyProtection="0">
      <alignment horizontal="left" vertical="center" indent="1"/>
    </xf>
    <xf numFmtId="4" fontId="17" fillId="33" borderId="9" applyNumberFormat="0" applyProtection="0">
      <alignment vertical="center"/>
    </xf>
    <xf numFmtId="4" fontId="21" fillId="33" borderId="9" applyNumberFormat="0" applyProtection="0">
      <alignment vertical="center"/>
    </xf>
    <xf numFmtId="4" fontId="17" fillId="33" borderId="9" applyNumberFormat="0" applyProtection="0">
      <alignment horizontal="left" vertical="center" indent="1"/>
    </xf>
    <xf numFmtId="0" fontId="17" fillId="33" borderId="9" applyNumberFormat="0" applyProtection="0">
      <alignment horizontal="left" vertical="top" indent="1"/>
    </xf>
    <xf numFmtId="4" fontId="17" fillId="27" borderId="9" applyNumberFormat="0" applyProtection="0">
      <alignment horizontal="right" vertical="center"/>
    </xf>
    <xf numFmtId="4" fontId="21" fillId="27" borderId="9" applyNumberFormat="0" applyProtection="0">
      <alignment horizontal="right" vertical="center"/>
    </xf>
    <xf numFmtId="4" fontId="17" fillId="29" borderId="9" applyNumberFormat="0" applyProtection="0">
      <alignment horizontal="left" vertical="center" indent="1"/>
    </xf>
    <xf numFmtId="0" fontId="17" fillId="30" borderId="9" applyNumberFormat="0" applyProtection="0">
      <alignment horizontal="left" vertical="top" indent="1"/>
    </xf>
    <xf numFmtId="4" fontId="22" fillId="34" borderId="0" applyNumberFormat="0" applyProtection="0">
      <alignment horizontal="left" vertical="center" indent="1"/>
    </xf>
    <xf numFmtId="4" fontId="23" fillId="27" borderId="9" applyNumberFormat="0" applyProtection="0">
      <alignment horizontal="right" vertical="center"/>
    </xf>
    <xf numFmtId="0" fontId="57" fillId="0" borderId="0" applyNumberFormat="0" applyFill="0" applyBorder="0" applyAlignment="0" applyProtection="0"/>
    <xf numFmtId="0" fontId="58" fillId="0" borderId="11" applyNumberFormat="0" applyFill="0" applyAlignment="0" applyProtection="0"/>
    <xf numFmtId="0" fontId="59" fillId="0" borderId="0" applyNumberFormat="0" applyFill="0" applyBorder="0" applyAlignment="0" applyProtection="0"/>
    <xf numFmtId="0" fontId="2" fillId="0" borderId="0"/>
    <xf numFmtId="164" fontId="2" fillId="0" borderId="0" applyFont="0" applyFill="0" applyBorder="0" applyAlignment="0" applyProtection="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2" fillId="0" borderId="0"/>
    <xf numFmtId="164" fontId="2" fillId="0" borderId="0" applyFont="0" applyFill="0" applyBorder="0" applyAlignment="0" applyProtection="0"/>
    <xf numFmtId="0" fontId="2" fillId="0" borderId="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164" fontId="2" fillId="0" borderId="0" applyFont="0" applyFill="0" applyBorder="0" applyAlignment="0" applyProtection="0"/>
    <xf numFmtId="0" fontId="2" fillId="0" borderId="0"/>
    <xf numFmtId="0" fontId="2" fillId="0" borderId="0"/>
    <xf numFmtId="0" fontId="9" fillId="23" borderId="7" applyNumberFormat="0" applyFont="0" applyAlignment="0" applyProtection="0"/>
    <xf numFmtId="0" fontId="2" fillId="28" borderId="9" applyNumberFormat="0" applyProtection="0">
      <alignment horizontal="left" vertical="center" indent="1"/>
    </xf>
    <xf numFmtId="0" fontId="2" fillId="28" borderId="9" applyNumberFormat="0" applyProtection="0">
      <alignment horizontal="left" vertical="top" indent="1"/>
    </xf>
    <xf numFmtId="0" fontId="2" fillId="30" borderId="9" applyNumberFormat="0" applyProtection="0">
      <alignment horizontal="left" vertical="center" indent="1"/>
    </xf>
    <xf numFmtId="0" fontId="2" fillId="30" borderId="9" applyNumberFormat="0" applyProtection="0">
      <alignment horizontal="left" vertical="top" indent="1"/>
    </xf>
    <xf numFmtId="0" fontId="2" fillId="31" borderId="9" applyNumberFormat="0" applyProtection="0">
      <alignment horizontal="left" vertical="center" indent="1"/>
    </xf>
    <xf numFmtId="0" fontId="2" fillId="31" borderId="9" applyNumberFormat="0" applyProtection="0">
      <alignment horizontal="left" vertical="top" indent="1"/>
    </xf>
    <xf numFmtId="0" fontId="2" fillId="32" borderId="9" applyNumberFormat="0" applyProtection="0">
      <alignment horizontal="left" vertical="center" indent="1"/>
    </xf>
    <xf numFmtId="0" fontId="2" fillId="32" borderId="9" applyNumberFormat="0" applyProtection="0">
      <alignment horizontal="left" vertical="top" indent="1"/>
    </xf>
    <xf numFmtId="0" fontId="1" fillId="0" borderId="0"/>
  </cellStyleXfs>
  <cellXfs count="920">
    <xf numFmtId="0" fontId="0" fillId="0" borderId="0" xfId="0"/>
    <xf numFmtId="0" fontId="4" fillId="0" borderId="0" xfId="0" applyFont="1"/>
    <xf numFmtId="0" fontId="4" fillId="0" borderId="0" xfId="0" applyFont="1" applyBorder="1"/>
    <xf numFmtId="0" fontId="4"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xf>
    <xf numFmtId="49" fontId="4" fillId="0" borderId="0" xfId="0" applyNumberFormat="1" applyFont="1"/>
    <xf numFmtId="0" fontId="5" fillId="0" borderId="0" xfId="0" applyFont="1" applyAlignment="1">
      <alignment horizontal="center" vertical="center" wrapText="1"/>
    </xf>
    <xf numFmtId="49" fontId="4" fillId="0" borderId="0" xfId="0" applyNumberFormat="1" applyFont="1" applyBorder="1"/>
    <xf numFmtId="49" fontId="4" fillId="0" borderId="0" xfId="0" applyNumberFormat="1" applyFont="1" applyAlignment="1">
      <alignment horizontal="left" vertical="center"/>
    </xf>
    <xf numFmtId="0" fontId="3" fillId="0" borderId="0" xfId="0" applyFont="1"/>
    <xf numFmtId="0" fontId="9"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vertical="center" wrapText="1"/>
    </xf>
    <xf numFmtId="0" fontId="3" fillId="0" borderId="13" xfId="0" applyFont="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Fill="1" applyBorder="1" applyAlignment="1">
      <alignment horizontal="center" vertical="center" wrapText="1"/>
    </xf>
    <xf numFmtId="49" fontId="3" fillId="0" borderId="13" xfId="0" applyNumberFormat="1"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Border="1" applyAlignment="1">
      <alignment horizontal="center" vertical="center" wrapText="1"/>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4" fillId="0" borderId="0" xfId="0" applyFont="1" applyAlignment="1">
      <alignment horizontal="right" vertical="center" wrapText="1"/>
    </xf>
    <xf numFmtId="0" fontId="4" fillId="0" borderId="0" xfId="0" applyFont="1" applyAlignment="1">
      <alignment horizontal="center" vertical="center" wrapText="1"/>
    </xf>
    <xf numFmtId="0" fontId="4" fillId="0" borderId="13" xfId="0" applyFont="1" applyBorder="1" applyAlignment="1">
      <alignment horizontal="center" vertical="center" wrapText="1"/>
    </xf>
    <xf numFmtId="0" fontId="4" fillId="0" borderId="0" xfId="0" applyFont="1" applyBorder="1" applyAlignment="1">
      <alignment horizontal="left" vertical="center" wrapText="1"/>
    </xf>
    <xf numFmtId="49" fontId="4" fillId="0" borderId="13" xfId="0" applyNumberFormat="1" applyFont="1" applyBorder="1" applyAlignment="1">
      <alignment horizontal="left" vertical="center" wrapText="1" indent="1"/>
    </xf>
    <xf numFmtId="49" fontId="3" fillId="0" borderId="13" xfId="0" applyNumberFormat="1" applyFont="1" applyBorder="1" applyAlignment="1">
      <alignment vertical="top"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8" fillId="0" borderId="14" xfId="0" applyFont="1" applyBorder="1" applyAlignment="1">
      <alignment horizontal="center" vertical="center" wrapText="1"/>
    </xf>
    <xf numFmtId="0" fontId="9" fillId="0" borderId="0" xfId="0" applyFont="1" applyAlignment="1">
      <alignment horizontal="left" vertical="center" wrapText="1"/>
    </xf>
    <xf numFmtId="0" fontId="4" fillId="0" borderId="13" xfId="0" applyFont="1" applyFill="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14" xfId="0" applyNumberFormat="1" applyFont="1" applyFill="1" applyBorder="1" applyAlignment="1">
      <alignment horizontal="center" vertical="center" wrapText="1"/>
    </xf>
    <xf numFmtId="3" fontId="8" fillId="0" borderId="13"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3" fontId="4" fillId="0" borderId="13" xfId="0" applyNumberFormat="1" applyFont="1" applyFill="1" applyBorder="1" applyAlignment="1">
      <alignment horizontal="center" vertical="center" wrapText="1"/>
    </xf>
    <xf numFmtId="0" fontId="4" fillId="0" borderId="0" xfId="0" applyFont="1" applyFill="1"/>
    <xf numFmtId="49" fontId="3" fillId="0" borderId="13" xfId="0" applyNumberFormat="1" applyFont="1" applyBorder="1" applyAlignment="1">
      <alignment horizontal="left" vertical="center" wrapText="1" indent="1"/>
    </xf>
    <xf numFmtId="49" fontId="4" fillId="0" borderId="13" xfId="0" applyNumberFormat="1" applyFont="1" applyFill="1" applyBorder="1" applyAlignment="1">
      <alignment horizontal="left" vertical="center" wrapText="1" indent="1"/>
    </xf>
    <xf numFmtId="49" fontId="3" fillId="0" borderId="17" xfId="0" applyNumberFormat="1" applyFont="1" applyBorder="1" applyAlignment="1">
      <alignment horizontal="left" vertical="center" wrapText="1" indent="1"/>
    </xf>
    <xf numFmtId="49" fontId="4" fillId="0" borderId="0" xfId="0" applyNumberFormat="1" applyFont="1" applyBorder="1" applyAlignment="1">
      <alignment horizontal="left" vertical="center" wrapText="1" indent="1"/>
    </xf>
    <xf numFmtId="49" fontId="4" fillId="0" borderId="0" xfId="0" applyNumberFormat="1" applyFont="1" applyAlignment="1">
      <alignment horizontal="left" vertical="center" wrapText="1" indent="1"/>
    </xf>
    <xf numFmtId="3" fontId="3" fillId="24" borderId="13" xfId="0" applyNumberFormat="1" applyFont="1" applyFill="1" applyBorder="1" applyAlignment="1">
      <alignment horizontal="right" vertical="center" wrapText="1" indent="1"/>
    </xf>
    <xf numFmtId="3" fontId="3" fillId="24" borderId="14"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indent="1"/>
    </xf>
    <xf numFmtId="3" fontId="3" fillId="24" borderId="17" xfId="0" applyNumberFormat="1" applyFont="1" applyFill="1" applyBorder="1" applyAlignment="1" applyProtection="1">
      <alignment horizontal="right" vertical="center" wrapText="1" indent="1"/>
    </xf>
    <xf numFmtId="3" fontId="3" fillId="24" borderId="18" xfId="0" applyNumberFormat="1" applyFont="1" applyFill="1" applyBorder="1" applyAlignment="1">
      <alignment horizontal="right" vertical="center" wrapText="1" indent="1"/>
    </xf>
    <xf numFmtId="0" fontId="3" fillId="0" borderId="13" xfId="0" applyFont="1" applyBorder="1" applyAlignment="1">
      <alignment horizontal="left" vertical="top" wrapText="1" indent="1"/>
    </xf>
    <xf numFmtId="0" fontId="4" fillId="0" borderId="13" xfId="0" applyFont="1" applyBorder="1" applyAlignment="1">
      <alignment horizontal="left" vertical="top" wrapText="1" indent="1"/>
    </xf>
    <xf numFmtId="0" fontId="4" fillId="0" borderId="0" xfId="0" applyFont="1" applyAlignment="1">
      <alignment horizontal="left" indent="1"/>
    </xf>
    <xf numFmtId="49" fontId="3" fillId="0" borderId="13" xfId="0" applyNumberFormat="1" applyFont="1" applyBorder="1" applyAlignment="1">
      <alignment horizontal="left" vertical="top" wrapText="1" indent="1"/>
    </xf>
    <xf numFmtId="49" fontId="4" fillId="0" borderId="13" xfId="0" applyNumberFormat="1" applyFont="1" applyBorder="1" applyAlignment="1">
      <alignment horizontal="left" vertical="top" wrapText="1" indent="1"/>
    </xf>
    <xf numFmtId="3" fontId="8" fillId="24" borderId="13" xfId="0" applyNumberFormat="1" applyFont="1" applyFill="1" applyBorder="1" applyAlignment="1">
      <alignment horizontal="right" vertical="center" wrapText="1" indent="1"/>
    </xf>
    <xf numFmtId="3" fontId="8" fillId="24" borderId="17" xfId="0" applyNumberFormat="1" applyFont="1" applyFill="1" applyBorder="1" applyAlignment="1">
      <alignment horizontal="right" vertical="center" wrapText="1" indent="1"/>
    </xf>
    <xf numFmtId="49" fontId="8" fillId="0" borderId="13" xfId="0" applyNumberFormat="1" applyFont="1" applyBorder="1" applyAlignment="1">
      <alignment horizontal="left" vertical="center" wrapText="1" indent="1"/>
    </xf>
    <xf numFmtId="49" fontId="3" fillId="0" borderId="13" xfId="0" applyNumberFormat="1" applyFont="1" applyFill="1" applyBorder="1" applyAlignment="1">
      <alignment horizontal="left" vertical="center" wrapText="1" indent="1"/>
    </xf>
    <xf numFmtId="49" fontId="3" fillId="0" borderId="17" xfId="0" applyNumberFormat="1" applyFont="1" applyFill="1" applyBorder="1" applyAlignment="1">
      <alignment horizontal="left" vertical="center" wrapText="1" indent="1"/>
    </xf>
    <xf numFmtId="3" fontId="4" fillId="0" borderId="13" xfId="0" applyNumberFormat="1" applyFont="1" applyFill="1" applyBorder="1" applyAlignment="1">
      <alignment horizontal="right" vertical="center" wrapText="1" indent="1"/>
    </xf>
    <xf numFmtId="0" fontId="8" fillId="24" borderId="14" xfId="0" applyFont="1" applyFill="1" applyBorder="1" applyAlignment="1">
      <alignment horizontal="right" vertical="center" wrapText="1" indent="1"/>
    </xf>
    <xf numFmtId="0" fontId="8" fillId="0" borderId="13" xfId="0" applyFont="1" applyBorder="1" applyAlignment="1">
      <alignment horizontal="left" vertical="center" wrapText="1" indent="1"/>
    </xf>
    <xf numFmtId="0" fontId="9" fillId="0" borderId="13" xfId="0" applyFont="1" applyBorder="1" applyAlignment="1">
      <alignment horizontal="left" vertical="center" wrapText="1" indent="1"/>
    </xf>
    <xf numFmtId="0" fontId="9" fillId="0" borderId="0" xfId="0" applyFont="1" applyAlignment="1">
      <alignment horizontal="left" vertical="center" wrapText="1" indent="1"/>
    </xf>
    <xf numFmtId="49" fontId="4" fillId="0" borderId="0" xfId="0" applyNumberFormat="1" applyFont="1" applyAlignment="1">
      <alignment vertical="center" wrapText="1"/>
    </xf>
    <xf numFmtId="3" fontId="8" fillId="0" borderId="0" xfId="45" applyNumberFormat="1" applyFont="1" applyBorder="1" applyAlignment="1">
      <alignment vertical="center" wrapText="1"/>
    </xf>
    <xf numFmtId="3" fontId="8" fillId="0" borderId="0" xfId="45" applyNumberFormat="1" applyFont="1" applyBorder="1" applyAlignment="1">
      <alignment horizontal="center" vertical="center" wrapText="1"/>
    </xf>
    <xf numFmtId="3" fontId="9" fillId="0" borderId="0" xfId="45" applyNumberFormat="1"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vertical="center" wrapText="1"/>
    </xf>
    <xf numFmtId="0" fontId="9" fillId="24" borderId="18" xfId="0" applyFont="1" applyFill="1" applyBorder="1" applyAlignment="1">
      <alignment horizontal="right" vertical="center" wrapText="1" indent="1"/>
    </xf>
    <xf numFmtId="3" fontId="8" fillId="0" borderId="14" xfId="0" applyNumberFormat="1" applyFont="1" applyFill="1" applyBorder="1" applyAlignment="1">
      <alignment horizontal="center" vertical="center" wrapText="1"/>
    </xf>
    <xf numFmtId="49" fontId="8" fillId="0" borderId="13" xfId="0" applyNumberFormat="1" applyFont="1" applyFill="1" applyBorder="1" applyAlignment="1">
      <alignment horizontal="left" vertical="center" wrapText="1" indent="1"/>
    </xf>
    <xf numFmtId="0" fontId="8" fillId="0" borderId="17" xfId="0" applyFont="1" applyBorder="1" applyAlignment="1">
      <alignment horizontal="left" vertical="center" wrapText="1" indent="1"/>
    </xf>
    <xf numFmtId="49" fontId="3" fillId="0" borderId="13" xfId="0" applyNumberFormat="1" applyFont="1" applyBorder="1" applyAlignment="1">
      <alignment horizontal="left"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0" fillId="0" borderId="0" xfId="0" applyBorder="1"/>
    <xf numFmtId="0" fontId="8" fillId="0" borderId="13" xfId="0" applyFont="1" applyBorder="1" applyAlignment="1">
      <alignment horizontal="left" vertical="center" wrapText="1"/>
    </xf>
    <xf numFmtId="0" fontId="8" fillId="0" borderId="13" xfId="0" applyFont="1" applyFill="1" applyBorder="1" applyAlignment="1">
      <alignment horizontal="left" vertical="center" wrapText="1" indent="1"/>
    </xf>
    <xf numFmtId="0" fontId="9" fillId="0" borderId="0" xfId="0" applyFont="1"/>
    <xf numFmtId="1" fontId="4" fillId="0" borderId="13" xfId="0" applyNumberFormat="1" applyFont="1" applyFill="1" applyBorder="1" applyAlignment="1">
      <alignment horizontal="center" vertical="center" wrapText="1"/>
    </xf>
    <xf numFmtId="49" fontId="8" fillId="0" borderId="17" xfId="0" applyNumberFormat="1" applyFont="1" applyFill="1" applyBorder="1" applyAlignment="1">
      <alignment horizontal="left" vertical="center" wrapText="1" indent="1"/>
    </xf>
    <xf numFmtId="49" fontId="8" fillId="0" borderId="13" xfId="0" applyNumberFormat="1" applyFont="1" applyBorder="1" applyAlignment="1">
      <alignment vertical="center" wrapText="1"/>
    </xf>
    <xf numFmtId="0" fontId="8"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8" fillId="0" borderId="13" xfId="45" applyFont="1" applyBorder="1" applyAlignment="1">
      <alignment horizontal="center" vertical="center" wrapText="1"/>
    </xf>
    <xf numFmtId="3" fontId="9" fillId="0" borderId="13" xfId="45" applyNumberFormat="1" applyFont="1" applyBorder="1" applyAlignment="1">
      <alignment horizontal="center" vertical="center" wrapText="1"/>
    </xf>
    <xf numFmtId="0" fontId="8" fillId="0" borderId="14" xfId="45" applyFont="1" applyBorder="1" applyAlignment="1">
      <alignment horizontal="center" vertical="center" wrapText="1"/>
    </xf>
    <xf numFmtId="3" fontId="9" fillId="0" borderId="15" xfId="45" applyNumberFormat="1" applyFont="1" applyBorder="1" applyAlignment="1">
      <alignment vertical="center" wrapText="1"/>
    </xf>
    <xf numFmtId="3" fontId="9" fillId="0" borderId="14" xfId="45" applyNumberFormat="1" applyFont="1" applyBorder="1" applyAlignment="1">
      <alignment horizontal="center" vertical="center" wrapText="1"/>
    </xf>
    <xf numFmtId="3" fontId="9" fillId="0" borderId="16" xfId="45"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3" fillId="0" borderId="13" xfId="0" applyFont="1" applyBorder="1" applyAlignment="1">
      <alignment horizontal="left" vertical="center" wrapText="1" indent="1"/>
    </xf>
    <xf numFmtId="0" fontId="9" fillId="0" borderId="13" xfId="0" applyFont="1" applyBorder="1" applyAlignment="1">
      <alignment horizontal="center" vertical="center" wrapText="1"/>
    </xf>
    <xf numFmtId="0" fontId="8" fillId="0" borderId="15" xfId="0" applyFont="1" applyBorder="1" applyAlignment="1">
      <alignment horizontal="left" vertical="center" wrapText="1" indent="1"/>
    </xf>
    <xf numFmtId="0" fontId="8" fillId="0" borderId="19" xfId="0" applyFont="1" applyBorder="1" applyAlignment="1">
      <alignment horizontal="left" vertical="center" wrapText="1" indent="1"/>
    </xf>
    <xf numFmtId="49" fontId="9" fillId="0" borderId="13" xfId="0" applyNumberFormat="1" applyFont="1" applyBorder="1" applyAlignment="1">
      <alignment horizontal="left" vertical="center" wrapText="1" indent="1"/>
    </xf>
    <xf numFmtId="0" fontId="9" fillId="0" borderId="0" xfId="0" applyFont="1" applyFill="1" applyAlignment="1">
      <alignment vertical="center" wrapText="1"/>
    </xf>
    <xf numFmtId="0" fontId="9" fillId="0" borderId="0" xfId="0" applyFont="1" applyFill="1" applyAlignment="1">
      <alignment horizontal="left" vertical="center" wrapText="1" indent="1"/>
    </xf>
    <xf numFmtId="0" fontId="9" fillId="0" borderId="0" xfId="0" applyFont="1" applyFill="1" applyAlignment="1">
      <alignment horizontal="left" vertical="center" wrapText="1" indent="3"/>
    </xf>
    <xf numFmtId="0" fontId="9" fillId="0" borderId="0" xfId="0" applyFont="1" applyFill="1" applyAlignment="1">
      <alignment horizontal="left" vertical="center" wrapText="1" indent="2"/>
    </xf>
    <xf numFmtId="0" fontId="3" fillId="0" borderId="20" xfId="0" applyFont="1" applyBorder="1" applyAlignment="1">
      <alignment horizontal="center" vertical="center" wrapText="1"/>
    </xf>
    <xf numFmtId="0" fontId="34" fillId="0" borderId="0" xfId="0" applyFont="1" applyBorder="1"/>
    <xf numFmtId="49" fontId="4" fillId="0" borderId="19" xfId="0" applyNumberFormat="1" applyFont="1" applyBorder="1" applyAlignment="1">
      <alignment horizontal="left" vertical="center" wrapText="1" indent="1"/>
    </xf>
    <xf numFmtId="0" fontId="8" fillId="0" borderId="17" xfId="0" applyFont="1" applyFill="1" applyBorder="1" applyAlignment="1">
      <alignment horizontal="left" vertical="center" wrapText="1" indent="1"/>
    </xf>
    <xf numFmtId="0" fontId="4" fillId="0" borderId="0" xfId="0" applyFont="1" applyFill="1" applyAlignment="1">
      <alignment vertical="center" wrapText="1"/>
    </xf>
    <xf numFmtId="0" fontId="4" fillId="0" borderId="0" xfId="0" applyFont="1" applyBorder="1" applyAlignment="1">
      <alignment wrapText="1"/>
    </xf>
    <xf numFmtId="0" fontId="0" fillId="0" borderId="0" xfId="0" applyFill="1"/>
    <xf numFmtId="0" fontId="31" fillId="0" borderId="0" xfId="0" applyFont="1" applyFill="1" applyAlignment="1">
      <alignment vertical="center" wrapText="1"/>
    </xf>
    <xf numFmtId="0" fontId="3" fillId="0" borderId="22" xfId="0" applyFont="1" applyBorder="1" applyAlignment="1">
      <alignment vertical="center" wrapText="1"/>
    </xf>
    <xf numFmtId="0" fontId="9" fillId="35" borderId="14" xfId="0" applyFont="1" applyFill="1" applyBorder="1" applyAlignment="1">
      <alignment horizontal="left" vertical="center" wrapText="1" indent="1"/>
    </xf>
    <xf numFmtId="0" fontId="37" fillId="0" borderId="0" xfId="0" applyFont="1"/>
    <xf numFmtId="0" fontId="8" fillId="0" borderId="23" xfId="0" applyFont="1" applyFill="1" applyBorder="1" applyAlignment="1">
      <alignment horizontal="center" vertical="center" wrapText="1"/>
    </xf>
    <xf numFmtId="0" fontId="8" fillId="0" borderId="0" xfId="0" applyFont="1" applyFill="1" applyAlignment="1">
      <alignment vertical="center" wrapText="1"/>
    </xf>
    <xf numFmtId="49" fontId="10" fillId="0" borderId="0" xfId="0" applyNumberFormat="1" applyFont="1" applyAlignment="1">
      <alignment horizontal="left" vertical="center" wrapText="1" indent="1"/>
    </xf>
    <xf numFmtId="49" fontId="9" fillId="0" borderId="13" xfId="0" applyNumberFormat="1" applyFont="1" applyFill="1" applyBorder="1" applyAlignment="1">
      <alignment horizontal="left" vertical="center" wrapText="1" indent="1"/>
    </xf>
    <xf numFmtId="0" fontId="0" fillId="0" borderId="0" xfId="0" applyAlignment="1">
      <alignment wrapText="1"/>
    </xf>
    <xf numFmtId="0" fontId="9" fillId="0" borderId="15" xfId="0" applyFont="1" applyFill="1" applyBorder="1" applyAlignment="1">
      <alignment horizontal="center" vertical="center" wrapText="1"/>
    </xf>
    <xf numFmtId="3" fontId="3" fillId="0" borderId="14" xfId="0" applyNumberFormat="1" applyFont="1" applyFill="1" applyBorder="1" applyAlignment="1">
      <alignment horizontal="right" vertical="center" wrapText="1" indent="1"/>
    </xf>
    <xf numFmtId="49" fontId="4" fillId="0" borderId="0" xfId="0" applyNumberFormat="1" applyFont="1" applyAlignment="1">
      <alignment horizontal="left" wrapText="1"/>
    </xf>
    <xf numFmtId="0" fontId="4" fillId="0" borderId="0" xfId="0" applyFont="1" applyAlignment="1">
      <alignment horizontal="justify"/>
    </xf>
    <xf numFmtId="0" fontId="4" fillId="0" borderId="16" xfId="0" applyFont="1" applyFill="1" applyBorder="1" applyAlignment="1">
      <alignment horizontal="center" vertical="center"/>
    </xf>
    <xf numFmtId="0" fontId="3" fillId="0" borderId="17" xfId="0" applyFont="1" applyFill="1" applyBorder="1" applyAlignment="1">
      <alignment horizontal="left" wrapText="1" indent="1"/>
    </xf>
    <xf numFmtId="49" fontId="4" fillId="0" borderId="0" xfId="0" applyNumberFormat="1" applyFont="1" applyAlignment="1">
      <alignment horizontal="left" wrapText="1" indent="1"/>
    </xf>
    <xf numFmtId="0" fontId="4" fillId="0" borderId="0" xfId="0" applyFont="1" applyAlignment="1">
      <alignment vertical="center"/>
    </xf>
    <xf numFmtId="0" fontId="0" fillId="0" borderId="0" xfId="0" applyAlignment="1">
      <alignment vertical="center"/>
    </xf>
    <xf numFmtId="0" fontId="26" fillId="0" borderId="0" xfId="0" applyFont="1" applyBorder="1" applyAlignment="1">
      <alignment vertical="center"/>
    </xf>
    <xf numFmtId="0" fontId="3" fillId="0" borderId="15" xfId="0" applyFont="1" applyFill="1" applyBorder="1" applyAlignment="1">
      <alignment horizontal="center" vertical="center" wrapText="1"/>
    </xf>
    <xf numFmtId="0" fontId="26" fillId="35" borderId="14" xfId="0" applyFont="1" applyFill="1" applyBorder="1" applyAlignment="1">
      <alignment horizontal="left" vertical="center" wrapText="1" indent="1"/>
    </xf>
    <xf numFmtId="3" fontId="8" fillId="24" borderId="20" xfId="0" applyNumberFormat="1" applyFont="1" applyFill="1" applyBorder="1" applyAlignment="1">
      <alignment horizontal="right" vertical="center" wrapText="1" indent="1"/>
    </xf>
    <xf numFmtId="3" fontId="8" fillId="24" borderId="28" xfId="0" applyNumberFormat="1" applyFont="1" applyFill="1" applyBorder="1" applyAlignment="1">
      <alignment horizontal="right" vertical="center" wrapText="1" indent="1"/>
    </xf>
    <xf numFmtId="0" fontId="98" fillId="0" borderId="0" xfId="41"/>
    <xf numFmtId="0" fontId="99" fillId="0" borderId="13" xfId="41" applyFont="1" applyBorder="1" applyAlignment="1">
      <alignment horizontal="left" vertical="center" indent="1"/>
    </xf>
    <xf numFmtId="0" fontId="11" fillId="0" borderId="13" xfId="0" applyFont="1" applyFill="1" applyBorder="1" applyAlignment="1">
      <alignment horizontal="left" vertical="center" wrapText="1" indent="1"/>
    </xf>
    <xf numFmtId="0" fontId="9" fillId="32" borderId="15" xfId="0" applyFont="1" applyFill="1" applyBorder="1" applyAlignment="1">
      <alignment vertical="center" wrapText="1"/>
    </xf>
    <xf numFmtId="0" fontId="101" fillId="0" borderId="15" xfId="41" applyFont="1" applyBorder="1" applyAlignment="1">
      <alignment horizontal="center" vertical="center"/>
    </xf>
    <xf numFmtId="0" fontId="101" fillId="0" borderId="13" xfId="41" applyFont="1" applyBorder="1" applyAlignment="1">
      <alignment horizontal="left" vertical="center" wrapText="1" indent="1"/>
    </xf>
    <xf numFmtId="0" fontId="101" fillId="0" borderId="13" xfId="41" applyFont="1" applyBorder="1" applyAlignment="1">
      <alignment horizontal="left" vertical="center" indent="1"/>
    </xf>
    <xf numFmtId="0" fontId="101" fillId="0" borderId="17" xfId="41" applyFont="1" applyBorder="1" applyAlignment="1">
      <alignment horizontal="left" vertical="center" indent="1"/>
    </xf>
    <xf numFmtId="0" fontId="5" fillId="0" borderId="0" xfId="0" applyFont="1" applyBorder="1" applyAlignment="1">
      <alignment horizontal="center" vertical="center" wrapText="1"/>
    </xf>
    <xf numFmtId="0" fontId="8" fillId="0" borderId="0" xfId="0" applyFont="1" applyBorder="1" applyAlignment="1">
      <alignment horizontal="left" vertical="center" wrapText="1"/>
    </xf>
    <xf numFmtId="0" fontId="9" fillId="0" borderId="0" xfId="44" applyFont="1" applyAlignment="1">
      <alignment vertical="center" wrapText="1"/>
    </xf>
    <xf numFmtId="0" fontId="8" fillId="0" borderId="0" xfId="44" applyFont="1" applyAlignment="1">
      <alignment horizontal="center" vertical="center" wrapText="1"/>
    </xf>
    <xf numFmtId="0" fontId="0" fillId="0" borderId="0" xfId="0" applyNumberFormat="1" applyAlignment="1">
      <alignment vertical="center" wrapText="1"/>
    </xf>
    <xf numFmtId="165" fontId="64" fillId="37" borderId="13" xfId="76" quotePrefix="1" applyNumberFormat="1" applyFont="1" applyFill="1" applyBorder="1" applyAlignment="1" applyProtection="1">
      <alignment horizontal="left" vertical="center" wrapText="1" indent="1"/>
      <protection locked="0"/>
    </xf>
    <xf numFmtId="165" fontId="63" fillId="37" borderId="13" xfId="84" quotePrefix="1" applyNumberFormat="1" applyFont="1" applyFill="1" applyBorder="1" applyAlignment="1" applyProtection="1">
      <alignment horizontal="left" vertical="center" wrapText="1" indent="1"/>
      <protection locked="0"/>
    </xf>
    <xf numFmtId="165" fontId="63" fillId="37" borderId="13" xfId="83" quotePrefix="1" applyNumberFormat="1" applyFont="1" applyFill="1" applyBorder="1" applyProtection="1">
      <alignment horizontal="left" vertical="center" indent="1"/>
      <protection locked="0"/>
    </xf>
    <xf numFmtId="0" fontId="9" fillId="0" borderId="13" xfId="0" applyFont="1" applyBorder="1"/>
    <xf numFmtId="165" fontId="64" fillId="37" borderId="13" xfId="51" quotePrefix="1" applyNumberFormat="1" applyFont="1" applyFill="1" applyBorder="1">
      <alignment horizontal="left" vertical="center" indent="1"/>
    </xf>
    <xf numFmtId="165" fontId="64" fillId="37" borderId="13" xfId="51" applyNumberFormat="1" applyFont="1" applyFill="1" applyBorder="1">
      <alignment horizontal="left" vertical="center" indent="1"/>
    </xf>
    <xf numFmtId="165" fontId="63" fillId="37" borderId="13" xfId="83" applyNumberFormat="1" applyFont="1" applyFill="1" applyBorder="1" applyAlignment="1" applyProtection="1">
      <alignment vertical="center"/>
      <protection locked="0"/>
    </xf>
    <xf numFmtId="165" fontId="64" fillId="37" borderId="13" xfId="83" quotePrefix="1" applyNumberFormat="1" applyFont="1" applyFill="1" applyBorder="1" applyProtection="1">
      <alignment horizontal="left" vertical="center" indent="1"/>
      <protection locked="0"/>
    </xf>
    <xf numFmtId="165" fontId="63" fillId="37" borderId="13" xfId="84" applyNumberFormat="1" applyFont="1" applyFill="1" applyBorder="1" applyAlignment="1" applyProtection="1">
      <alignment horizontal="left" vertical="center" wrapText="1" indent="1"/>
      <protection locked="0"/>
    </xf>
    <xf numFmtId="49" fontId="9" fillId="0" borderId="20" xfId="42" applyNumberFormat="1" applyFont="1" applyBorder="1" applyAlignment="1">
      <alignment horizontal="center"/>
    </xf>
    <xf numFmtId="49" fontId="9" fillId="0" borderId="35" xfId="42" applyNumberFormat="1" applyFont="1" applyBorder="1" applyAlignment="1">
      <alignment horizontal="center"/>
    </xf>
    <xf numFmtId="49" fontId="9" fillId="0" borderId="37" xfId="42" applyNumberFormat="1" applyFont="1" applyBorder="1" applyAlignment="1">
      <alignment horizontal="center"/>
    </xf>
    <xf numFmtId="0" fontId="9" fillId="0" borderId="29" xfId="42" applyFont="1" applyBorder="1"/>
    <xf numFmtId="0" fontId="9" fillId="0" borderId="13" xfId="42" applyFont="1" applyBorder="1"/>
    <xf numFmtId="0" fontId="9" fillId="0" borderId="19" xfId="42" applyFont="1" applyBorder="1"/>
    <xf numFmtId="0" fontId="8" fillId="0" borderId="42" xfId="0" applyFont="1" applyFill="1" applyBorder="1" applyAlignment="1">
      <alignment horizontal="center" vertical="center" wrapText="1"/>
    </xf>
    <xf numFmtId="0" fontId="8" fillId="35" borderId="43" xfId="0" applyFont="1" applyFill="1" applyBorder="1" applyAlignment="1">
      <alignment horizontal="left" vertical="center" wrapText="1" indent="1"/>
    </xf>
    <xf numFmtId="0" fontId="9" fillId="0" borderId="43" xfId="0" applyFont="1" applyFill="1" applyBorder="1" applyAlignment="1">
      <alignment horizontal="left" vertical="center" wrapText="1" indent="1"/>
    </xf>
    <xf numFmtId="0" fontId="9" fillId="36" borderId="44" xfId="0" applyFont="1" applyFill="1" applyBorder="1" applyAlignment="1">
      <alignment horizontal="left" vertical="center" wrapText="1" indent="1"/>
    </xf>
    <xf numFmtId="0" fontId="9" fillId="0" borderId="45" xfId="0" applyFont="1" applyFill="1" applyBorder="1" applyAlignment="1">
      <alignment horizontal="left" vertical="center" wrapText="1" indent="1"/>
    </xf>
    <xf numFmtId="0" fontId="9" fillId="37" borderId="43" xfId="0" applyFont="1" applyFill="1" applyBorder="1" applyAlignment="1">
      <alignment horizontal="left" vertical="center" wrapText="1" indent="1"/>
    </xf>
    <xf numFmtId="0" fontId="9" fillId="0" borderId="44" xfId="0" applyFont="1" applyFill="1" applyBorder="1" applyAlignment="1">
      <alignment horizontal="left" vertical="center" wrapText="1" indent="1"/>
    </xf>
    <xf numFmtId="0" fontId="26" fillId="0" borderId="29" xfId="42" applyFont="1" applyBorder="1"/>
    <xf numFmtId="49" fontId="26" fillId="0" borderId="37" xfId="42" applyNumberFormat="1" applyFont="1" applyBorder="1" applyAlignment="1">
      <alignment horizontal="center"/>
    </xf>
    <xf numFmtId="0" fontId="26" fillId="0" borderId="13" xfId="42" applyFont="1" applyBorder="1"/>
    <xf numFmtId="49" fontId="26" fillId="0" borderId="20" xfId="42" applyNumberFormat="1" applyFont="1" applyBorder="1" applyAlignment="1">
      <alignment horizontal="center"/>
    </xf>
    <xf numFmtId="0" fontId="26" fillId="0" borderId="13" xfId="42" applyFont="1" applyBorder="1" applyAlignment="1">
      <alignment vertical="center"/>
    </xf>
    <xf numFmtId="49" fontId="60" fillId="32" borderId="20" xfId="42" applyNumberFormat="1" applyFont="1" applyFill="1" applyBorder="1" applyAlignment="1">
      <alignment horizontal="center"/>
    </xf>
    <xf numFmtId="49" fontId="60" fillId="0" borderId="20" xfId="42" applyNumberFormat="1" applyFont="1" applyBorder="1" applyAlignment="1">
      <alignment horizontal="center"/>
    </xf>
    <xf numFmtId="0" fontId="26" fillId="0" borderId="22" xfId="42" applyFont="1" applyBorder="1" applyAlignment="1">
      <alignment horizontal="left" indent="1"/>
    </xf>
    <xf numFmtId="0" fontId="26" fillId="0" borderId="15" xfId="42" applyFont="1" applyBorder="1" applyAlignment="1">
      <alignment horizontal="left" indent="1"/>
    </xf>
    <xf numFmtId="0" fontId="26" fillId="0" borderId="15" xfId="42" applyFont="1" applyFill="1" applyBorder="1" applyAlignment="1">
      <alignment horizontal="left" indent="1"/>
    </xf>
    <xf numFmtId="0" fontId="9" fillId="0" borderId="0" xfId="0" applyFont="1" applyBorder="1"/>
    <xf numFmtId="0" fontId="14" fillId="0" borderId="35" xfId="0" applyFont="1" applyBorder="1" applyAlignment="1">
      <alignment horizontal="center"/>
    </xf>
    <xf numFmtId="0" fontId="40" fillId="0" borderId="48" xfId="35" applyFont="1" applyBorder="1" applyAlignment="1" applyProtection="1">
      <alignment horizontal="center"/>
    </xf>
    <xf numFmtId="0" fontId="9" fillId="0" borderId="50" xfId="0" applyFont="1" applyBorder="1"/>
    <xf numFmtId="165" fontId="4" fillId="0" borderId="0" xfId="0" applyNumberFormat="1" applyFont="1" applyBorder="1"/>
    <xf numFmtId="0" fontId="31" fillId="0" borderId="0" xfId="0" applyFont="1" applyBorder="1" applyAlignment="1">
      <alignment horizontal="left"/>
    </xf>
    <xf numFmtId="0" fontId="31" fillId="0" borderId="0" xfId="0" applyFont="1" applyBorder="1" applyAlignment="1">
      <alignment horizontal="left" vertical="center"/>
    </xf>
    <xf numFmtId="0" fontId="100" fillId="0" borderId="0" xfId="0" applyFont="1" applyFill="1" applyAlignment="1">
      <alignment vertical="center" wrapText="1"/>
    </xf>
    <xf numFmtId="0" fontId="20" fillId="0" borderId="0" xfId="0" applyFont="1" applyAlignment="1"/>
    <xf numFmtId="0" fontId="102" fillId="0" borderId="0" xfId="0" applyFont="1"/>
    <xf numFmtId="0" fontId="101" fillId="0" borderId="43" xfId="0" applyFont="1" applyFill="1" applyBorder="1" applyAlignment="1">
      <alignment horizontal="left" vertical="center" wrapText="1" indent="1"/>
    </xf>
    <xf numFmtId="0" fontId="72" fillId="0" borderId="0" xfId="0" applyFont="1" applyFill="1" applyAlignment="1">
      <alignment horizontal="left" vertical="center" indent="1"/>
    </xf>
    <xf numFmtId="0" fontId="9" fillId="0" borderId="13" xfId="41" applyFont="1" applyBorder="1" applyAlignment="1">
      <alignment horizontal="left" vertical="center" wrapText="1" indent="1"/>
    </xf>
    <xf numFmtId="3" fontId="9" fillId="0" borderId="0" xfId="45" applyNumberFormat="1" applyFont="1" applyBorder="1" applyAlignment="1">
      <alignment horizontal="center" vertical="center" wrapText="1"/>
    </xf>
    <xf numFmtId="0" fontId="73" fillId="0" borderId="14" xfId="0" applyFont="1" applyFill="1" applyBorder="1" applyAlignment="1">
      <alignment horizontal="center" vertical="center" wrapText="1"/>
    </xf>
    <xf numFmtId="49" fontId="8" fillId="0" borderId="13" xfId="43" applyNumberFormat="1" applyFont="1" applyBorder="1" applyAlignment="1">
      <alignment horizontal="left" vertical="center" wrapText="1" indent="1"/>
    </xf>
    <xf numFmtId="0" fontId="4" fillId="0" borderId="13" xfId="43" applyFont="1" applyBorder="1" applyAlignment="1">
      <alignment horizontal="left" vertical="top" wrapText="1" indent="1"/>
    </xf>
    <xf numFmtId="0" fontId="4" fillId="0" borderId="19" xfId="43" applyFont="1" applyBorder="1" applyAlignment="1">
      <alignment horizontal="left" vertical="top" wrapText="1" indent="1"/>
    </xf>
    <xf numFmtId="0" fontId="11" fillId="0" borderId="0" xfId="0" applyFont="1" applyAlignment="1">
      <alignment horizontal="center" vertical="center"/>
    </xf>
    <xf numFmtId="0" fontId="11" fillId="0" borderId="0" xfId="0" applyFont="1" applyAlignment="1">
      <alignment horizontal="left" indent="1"/>
    </xf>
    <xf numFmtId="0" fontId="11" fillId="0" borderId="0" xfId="0" applyFont="1"/>
    <xf numFmtId="0" fontId="4" fillId="0" borderId="15" xfId="0" applyFont="1" applyFill="1" applyBorder="1" applyAlignment="1">
      <alignment horizontal="center" vertical="center"/>
    </xf>
    <xf numFmtId="0" fontId="26" fillId="0" borderId="43" xfId="0" applyFont="1" applyFill="1" applyBorder="1" applyAlignment="1">
      <alignment horizontal="left" vertical="center" wrapText="1" indent="1"/>
    </xf>
    <xf numFmtId="0" fontId="103" fillId="0" borderId="0" xfId="0" applyFont="1" applyAlignment="1">
      <alignment vertical="center"/>
    </xf>
    <xf numFmtId="0" fontId="100" fillId="0" borderId="0" xfId="0" applyFont="1" applyAlignment="1">
      <alignment wrapText="1"/>
    </xf>
    <xf numFmtId="0" fontId="40" fillId="0" borderId="20" xfId="35" applyFont="1" applyBorder="1" applyAlignment="1" applyProtection="1">
      <alignment horizontal="center"/>
    </xf>
    <xf numFmtId="0" fontId="40" fillId="0" borderId="37" xfId="35" applyFont="1" applyBorder="1" applyAlignment="1" applyProtection="1">
      <alignment horizontal="center"/>
    </xf>
    <xf numFmtId="0" fontId="9" fillId="0" borderId="52" xfId="0" applyFont="1" applyBorder="1"/>
    <xf numFmtId="0" fontId="0" fillId="0" borderId="0" xfId="0" applyFill="1" applyAlignment="1">
      <alignment wrapText="1"/>
    </xf>
    <xf numFmtId="0" fontId="101" fillId="37" borderId="43" xfId="0" applyFont="1" applyFill="1" applyBorder="1" applyAlignment="1">
      <alignment horizontal="left" vertical="center" wrapText="1" indent="1"/>
    </xf>
    <xf numFmtId="49" fontId="101" fillId="37" borderId="43" xfId="0" applyNumberFormat="1" applyFont="1" applyFill="1" applyBorder="1" applyAlignment="1">
      <alignment horizontal="left" vertical="center" wrapText="1" indent="1"/>
    </xf>
    <xf numFmtId="0" fontId="4" fillId="0" borderId="0" xfId="0" applyFont="1" applyFill="1" applyBorder="1"/>
    <xf numFmtId="0" fontId="3" fillId="0" borderId="0" xfId="0" applyFont="1" applyFill="1" applyBorder="1" applyAlignment="1">
      <alignment horizontal="center" vertical="center"/>
    </xf>
    <xf numFmtId="49" fontId="3" fillId="0" borderId="13" xfId="0" applyNumberFormat="1" applyFont="1" applyFill="1" applyBorder="1" applyAlignment="1">
      <alignment horizontal="left" vertical="center" wrapText="1"/>
    </xf>
    <xf numFmtId="0" fontId="4" fillId="0" borderId="0" xfId="0" applyFont="1" applyFill="1" applyBorder="1" applyAlignment="1">
      <alignment vertical="center"/>
    </xf>
    <xf numFmtId="0" fontId="4" fillId="0" borderId="16" xfId="0" applyFont="1" applyFill="1" applyBorder="1" applyAlignment="1">
      <alignment horizontal="center" vertical="center" wrapText="1"/>
    </xf>
    <xf numFmtId="49" fontId="4" fillId="0" borderId="0" xfId="0" applyNumberFormat="1" applyFont="1" applyFill="1" applyBorder="1" applyAlignment="1">
      <alignment horizontal="left" indent="1"/>
    </xf>
    <xf numFmtId="0" fontId="26" fillId="0" borderId="0" xfId="0" applyFont="1" applyFill="1" applyBorder="1" applyAlignment="1">
      <alignment vertical="center"/>
    </xf>
    <xf numFmtId="0" fontId="33" fillId="0" borderId="0" xfId="40" applyFont="1" applyAlignment="1">
      <alignment horizontal="center" vertical="center" wrapText="1"/>
    </xf>
    <xf numFmtId="0" fontId="4" fillId="0" borderId="0" xfId="40" applyFont="1"/>
    <xf numFmtId="0" fontId="4" fillId="0" borderId="0" xfId="40" applyFont="1" applyAlignment="1">
      <alignment horizontal="center"/>
    </xf>
    <xf numFmtId="0" fontId="3" fillId="0" borderId="15" xfId="40" applyFont="1" applyBorder="1" applyAlignment="1">
      <alignment horizontal="center" vertical="center" wrapText="1"/>
    </xf>
    <xf numFmtId="49" fontId="3" fillId="0" borderId="13" xfId="40" applyNumberFormat="1" applyFont="1" applyBorder="1" applyAlignment="1">
      <alignment horizontal="center" vertical="center" wrapText="1"/>
    </xf>
    <xf numFmtId="0" fontId="3" fillId="0" borderId="13" xfId="40" applyFont="1" applyBorder="1" applyAlignment="1">
      <alignment horizontal="center" vertical="center" wrapText="1"/>
    </xf>
    <xf numFmtId="0" fontId="3" fillId="0" borderId="14" xfId="40" applyFont="1" applyBorder="1" applyAlignment="1">
      <alignment horizontal="center" vertical="center" wrapText="1"/>
    </xf>
    <xf numFmtId="0" fontId="4" fillId="0" borderId="15" xfId="40" applyFont="1" applyBorder="1" applyAlignment="1">
      <alignment horizontal="center" wrapText="1"/>
    </xf>
    <xf numFmtId="49" fontId="3" fillId="0" borderId="13" xfId="40" applyNumberFormat="1" applyFont="1" applyBorder="1" applyAlignment="1">
      <alignment vertical="top" wrapText="1"/>
    </xf>
    <xf numFmtId="3" fontId="4" fillId="0" borderId="13" xfId="40" applyNumberFormat="1" applyFont="1" applyFill="1" applyBorder="1" applyAlignment="1">
      <alignment horizontal="center" wrapText="1"/>
    </xf>
    <xf numFmtId="0" fontId="4" fillId="0" borderId="15" xfId="40" applyFont="1" applyBorder="1" applyAlignment="1">
      <alignment horizontal="center" vertical="center" wrapText="1"/>
    </xf>
    <xf numFmtId="49" fontId="3" fillId="0" borderId="13" xfId="40" applyNumberFormat="1" applyFont="1" applyBorder="1" applyAlignment="1">
      <alignment horizontal="left" vertical="center" wrapText="1" indent="1"/>
    </xf>
    <xf numFmtId="49" fontId="4" fillId="0" borderId="13" xfId="40" applyNumberFormat="1" applyFont="1" applyBorder="1" applyAlignment="1">
      <alignment horizontal="left" vertical="center" wrapText="1" indent="1"/>
    </xf>
    <xf numFmtId="0" fontId="4" fillId="0" borderId="0" xfId="40" applyFont="1" applyFill="1" applyAlignment="1">
      <alignment horizontal="center"/>
    </xf>
    <xf numFmtId="0" fontId="4" fillId="0" borderId="0" xfId="40" applyFont="1" applyFill="1"/>
    <xf numFmtId="49" fontId="9" fillId="36" borderId="13" xfId="40" applyNumberFormat="1" applyFont="1" applyFill="1" applyBorder="1" applyAlignment="1">
      <alignment horizontal="left" vertical="center" wrapText="1" indent="1"/>
    </xf>
    <xf numFmtId="49" fontId="3" fillId="0" borderId="17" xfId="40" applyNumberFormat="1" applyFont="1" applyBorder="1" applyAlignment="1">
      <alignment horizontal="left" vertical="center" wrapText="1" indent="1"/>
    </xf>
    <xf numFmtId="0" fontId="4" fillId="0" borderId="0" xfId="40" applyFont="1" applyFill="1" applyBorder="1" applyAlignment="1">
      <alignment horizontal="center" vertical="center" wrapText="1"/>
    </xf>
    <xf numFmtId="49" fontId="3" fillId="0" borderId="0" xfId="40" applyNumberFormat="1" applyFont="1" applyFill="1" applyBorder="1" applyAlignment="1">
      <alignment horizontal="left" vertical="top" wrapText="1" indent="1"/>
    </xf>
    <xf numFmtId="3" fontId="8" fillId="0" borderId="0" xfId="40" applyNumberFormat="1" applyFont="1" applyFill="1" applyBorder="1" applyAlignment="1">
      <alignment horizontal="right" vertical="center" wrapText="1" indent="1"/>
    </xf>
    <xf numFmtId="0" fontId="9" fillId="0" borderId="0" xfId="40" applyFont="1" applyAlignment="1">
      <alignment horizontal="center"/>
    </xf>
    <xf numFmtId="0" fontId="9" fillId="0" borderId="0" xfId="40" applyFont="1"/>
    <xf numFmtId="49" fontId="9" fillId="0" borderId="0" xfId="40" applyNumberFormat="1" applyFont="1"/>
    <xf numFmtId="49" fontId="4" fillId="0" borderId="0" xfId="40" applyNumberFormat="1" applyFont="1"/>
    <xf numFmtId="0" fontId="4" fillId="0" borderId="20" xfId="0" applyFont="1" applyFill="1" applyBorder="1" applyAlignment="1">
      <alignment horizontal="center" vertical="center" wrapText="1"/>
    </xf>
    <xf numFmtId="0" fontId="104" fillId="0" borderId="0" xfId="0" applyFont="1"/>
    <xf numFmtId="0" fontId="9" fillId="0" borderId="21" xfId="35" applyFont="1" applyBorder="1" applyAlignment="1" applyProtection="1">
      <alignment horizontal="left" vertical="center" indent="1"/>
    </xf>
    <xf numFmtId="0" fontId="99" fillId="35" borderId="43" xfId="0" applyFont="1" applyFill="1" applyBorder="1" applyAlignment="1">
      <alignment horizontal="left" vertical="center" wrapText="1" indent="1"/>
    </xf>
    <xf numFmtId="0" fontId="99" fillId="0" borderId="29" xfId="41" applyFont="1" applyBorder="1" applyAlignment="1">
      <alignment horizontal="center" vertical="center"/>
    </xf>
    <xf numFmtId="0" fontId="99" fillId="0" borderId="22" xfId="41" applyFont="1" applyBorder="1" applyAlignment="1">
      <alignment vertical="center"/>
    </xf>
    <xf numFmtId="0" fontId="99" fillId="0" borderId="29" xfId="41" applyFont="1" applyBorder="1" applyAlignment="1">
      <alignment vertical="center"/>
    </xf>
    <xf numFmtId="0" fontId="99" fillId="0" borderId="34" xfId="41" applyFont="1" applyBorder="1" applyAlignment="1">
      <alignment horizontal="center" vertical="center"/>
    </xf>
    <xf numFmtId="0" fontId="102" fillId="0" borderId="0" xfId="0" applyFont="1" applyBorder="1" applyAlignment="1">
      <alignment horizontal="left" vertical="center"/>
    </xf>
    <xf numFmtId="3" fontId="4" fillId="0" borderId="14" xfId="0" applyNumberFormat="1" applyFont="1" applyFill="1" applyBorder="1" applyAlignment="1">
      <alignment horizontal="center" vertical="center" wrapText="1"/>
    </xf>
    <xf numFmtId="0" fontId="4" fillId="0" borderId="15" xfId="43" applyFont="1" applyBorder="1" applyAlignment="1">
      <alignment horizontal="center" vertical="center" wrapText="1"/>
    </xf>
    <xf numFmtId="0" fontId="4" fillId="0" borderId="16" xfId="43" applyFont="1" applyBorder="1" applyAlignment="1">
      <alignment horizontal="center" vertical="center" wrapText="1"/>
    </xf>
    <xf numFmtId="3" fontId="4" fillId="0" borderId="38" xfId="40" applyNumberFormat="1" applyFont="1" applyFill="1" applyBorder="1" applyAlignment="1">
      <alignment horizontal="center" wrapText="1"/>
    </xf>
    <xf numFmtId="49" fontId="9" fillId="0" borderId="13" xfId="40" applyNumberFormat="1" applyFont="1" applyBorder="1" applyAlignment="1">
      <alignment horizontal="left" vertical="center" wrapText="1" indent="1"/>
    </xf>
    <xf numFmtId="49" fontId="4" fillId="0" borderId="13" xfId="40" applyNumberFormat="1" applyFont="1" applyFill="1" applyBorder="1" applyAlignment="1">
      <alignment horizontal="left" vertical="center" wrapText="1" indent="1"/>
    </xf>
    <xf numFmtId="0" fontId="101" fillId="0" borderId="16" xfId="41" applyFont="1" applyBorder="1" applyAlignment="1">
      <alignment horizontal="center" vertical="center"/>
    </xf>
    <xf numFmtId="0" fontId="4" fillId="0" borderId="15" xfId="0" applyFont="1" applyBorder="1" applyAlignment="1">
      <alignment horizontal="center" vertical="top"/>
    </xf>
    <xf numFmtId="0" fontId="4" fillId="0" borderId="0" xfId="0" applyFont="1" applyAlignment="1">
      <alignment horizontal="left" vertical="center"/>
    </xf>
    <xf numFmtId="0" fontId="99" fillId="0" borderId="37" xfId="41" applyFont="1" applyBorder="1" applyAlignment="1">
      <alignment horizontal="center" vertical="center"/>
    </xf>
    <xf numFmtId="0" fontId="9" fillId="0" borderId="20" xfId="0" applyFont="1" applyBorder="1" applyAlignment="1">
      <alignment horizontal="left" vertical="center" wrapText="1" indent="1"/>
    </xf>
    <xf numFmtId="0" fontId="9" fillId="37" borderId="20" xfId="0" applyFont="1" applyFill="1" applyBorder="1" applyAlignment="1">
      <alignment horizontal="left" vertical="center" wrapText="1" indent="1"/>
    </xf>
    <xf numFmtId="0" fontId="9" fillId="0" borderId="35" xfId="0" applyFont="1" applyBorder="1" applyAlignment="1">
      <alignment horizontal="left" vertical="center" wrapText="1" indent="1"/>
    </xf>
    <xf numFmtId="0" fontId="101" fillId="0" borderId="20" xfId="0" applyFont="1" applyBorder="1" applyAlignment="1">
      <alignment horizontal="left" vertical="center" wrapText="1" indent="1"/>
    </xf>
    <xf numFmtId="0" fontId="83" fillId="0" borderId="14" xfId="35" applyFont="1" applyBorder="1" applyAlignment="1" applyProtection="1">
      <alignment horizontal="left" vertical="center" indent="1"/>
    </xf>
    <xf numFmtId="49" fontId="60" fillId="32" borderId="53" xfId="42" applyNumberFormat="1" applyFont="1" applyFill="1" applyBorder="1" applyAlignment="1">
      <alignment horizontal="center" vertical="center"/>
    </xf>
    <xf numFmtId="0" fontId="9" fillId="0" borderId="15" xfId="42" applyFont="1" applyBorder="1" applyAlignment="1">
      <alignment horizontal="left" indent="1"/>
    </xf>
    <xf numFmtId="0" fontId="9" fillId="0" borderId="22" xfId="42" applyFont="1" applyBorder="1" applyAlignment="1">
      <alignment horizontal="left" indent="1"/>
    </xf>
    <xf numFmtId="0" fontId="9" fillId="0" borderId="15" xfId="42" applyFont="1" applyFill="1" applyBorder="1" applyAlignment="1">
      <alignment horizontal="left" indent="1"/>
    </xf>
    <xf numFmtId="0" fontId="9" fillId="0" borderId="21" xfId="42" applyFont="1" applyFill="1" applyBorder="1" applyAlignment="1">
      <alignment horizontal="left" indent="1"/>
    </xf>
    <xf numFmtId="0" fontId="100" fillId="0" borderId="14" xfId="35" applyFont="1" applyBorder="1" applyAlignment="1" applyProtection="1">
      <alignment horizontal="left" vertical="center" indent="1"/>
    </xf>
    <xf numFmtId="0" fontId="4" fillId="0" borderId="15" xfId="40" applyFont="1" applyFill="1" applyBorder="1" applyAlignment="1">
      <alignment horizontal="center" vertical="center" wrapText="1"/>
    </xf>
    <xf numFmtId="0" fontId="4" fillId="0" borderId="16" xfId="40" applyFont="1" applyFill="1" applyBorder="1" applyAlignment="1">
      <alignment horizontal="center" vertical="center" wrapText="1"/>
    </xf>
    <xf numFmtId="0" fontId="99" fillId="0" borderId="13" xfId="45" applyFont="1" applyBorder="1" applyAlignment="1">
      <alignment horizontal="center" vertical="center" wrapText="1"/>
    </xf>
    <xf numFmtId="0" fontId="101" fillId="0" borderId="19" xfId="42" applyFont="1" applyBorder="1"/>
    <xf numFmtId="0" fontId="4" fillId="0" borderId="0" xfId="0" applyFont="1" applyBorder="1" applyAlignment="1">
      <alignment vertical="center"/>
    </xf>
    <xf numFmtId="0" fontId="101" fillId="0" borderId="13" xfId="0" applyFont="1" applyFill="1" applyBorder="1" applyAlignment="1">
      <alignment horizontal="center" vertical="center" wrapText="1"/>
    </xf>
    <xf numFmtId="0" fontId="101" fillId="0" borderId="14" xfId="0" applyFont="1" applyFill="1" applyBorder="1" applyAlignment="1">
      <alignment horizontal="center" vertical="center" wrapText="1"/>
    </xf>
    <xf numFmtId="49" fontId="105" fillId="0" borderId="17" xfId="43" applyNumberFormat="1" applyFont="1" applyBorder="1" applyAlignment="1">
      <alignment horizontal="left" vertical="center" wrapText="1" indent="1"/>
    </xf>
    <xf numFmtId="49" fontId="9" fillId="0" borderId="13" xfId="43" applyNumberFormat="1" applyFont="1" applyBorder="1" applyAlignment="1">
      <alignment horizontal="left" vertical="center" wrapText="1" indent="1"/>
    </xf>
    <xf numFmtId="49" fontId="106" fillId="0" borderId="13" xfId="0" applyNumberFormat="1" applyFont="1" applyFill="1" applyBorder="1" applyAlignment="1">
      <alignment horizontal="left" vertical="top" wrapText="1" indent="1"/>
    </xf>
    <xf numFmtId="0" fontId="11" fillId="0" borderId="15" xfId="0" applyFont="1" applyBorder="1" applyAlignment="1">
      <alignment horizontal="center" vertical="center"/>
    </xf>
    <xf numFmtId="49" fontId="110" fillId="0" borderId="13" xfId="0" applyNumberFormat="1" applyFont="1" applyFill="1" applyBorder="1" applyAlignment="1">
      <alignment horizontal="left" vertical="top" wrapText="1" indent="1"/>
    </xf>
    <xf numFmtId="49" fontId="105" fillId="0" borderId="13" xfId="0" applyNumberFormat="1" applyFont="1" applyFill="1" applyBorder="1" applyAlignment="1">
      <alignment horizontal="left" vertical="top" wrapText="1" indent="1"/>
    </xf>
    <xf numFmtId="49" fontId="106" fillId="0" borderId="13" xfId="0" applyNumberFormat="1" applyFont="1" applyFill="1" applyBorder="1" applyAlignment="1">
      <alignment horizontal="left" wrapText="1" indent="1"/>
    </xf>
    <xf numFmtId="49" fontId="105" fillId="0" borderId="13" xfId="0" applyNumberFormat="1" applyFont="1" applyFill="1" applyBorder="1" applyAlignment="1">
      <alignment horizontal="left" vertical="top" wrapText="1"/>
    </xf>
    <xf numFmtId="49" fontId="106" fillId="0" borderId="13" xfId="0" applyNumberFormat="1" applyFont="1" applyFill="1" applyBorder="1" applyAlignment="1">
      <alignment horizontal="left" vertical="center" wrapText="1" indent="1"/>
    </xf>
    <xf numFmtId="49" fontId="106" fillId="0" borderId="13" xfId="0" applyNumberFormat="1" applyFont="1" applyFill="1" applyBorder="1" applyAlignment="1">
      <alignment horizontal="left" vertical="center" wrapText="1"/>
    </xf>
    <xf numFmtId="49" fontId="106" fillId="36" borderId="13" xfId="0" applyNumberFormat="1" applyFont="1" applyFill="1" applyBorder="1" applyAlignment="1">
      <alignment horizontal="left" vertical="top" wrapText="1" indent="1"/>
    </xf>
    <xf numFmtId="49" fontId="101" fillId="0" borderId="13" xfId="0" applyNumberFormat="1" applyFont="1" applyFill="1" applyBorder="1" applyAlignment="1">
      <alignment horizontal="left" vertical="center" wrapText="1" indent="1"/>
    </xf>
    <xf numFmtId="0" fontId="100" fillId="0" borderId="15" xfId="35" applyFont="1" applyBorder="1" applyAlignment="1" applyProtection="1">
      <alignment horizontal="left" vertical="center" indent="1"/>
    </xf>
    <xf numFmtId="0" fontId="101" fillId="0" borderId="13" xfId="0" applyFont="1" applyFill="1" applyBorder="1" applyAlignment="1">
      <alignment vertical="center" wrapText="1"/>
    </xf>
    <xf numFmtId="0" fontId="101" fillId="0" borderId="15" xfId="0" applyFont="1" applyFill="1" applyBorder="1" applyAlignment="1">
      <alignment horizontal="right" vertical="center" wrapText="1" indent="1"/>
    </xf>
    <xf numFmtId="0" fontId="101" fillId="0" borderId="16" xfId="0" applyFont="1" applyFill="1" applyBorder="1" applyAlignment="1">
      <alignment horizontal="right" vertical="center" wrapText="1" indent="1"/>
    </xf>
    <xf numFmtId="0" fontId="101" fillId="0" borderId="22" xfId="0" applyFont="1" applyFill="1" applyBorder="1" applyAlignment="1">
      <alignment horizontal="right" vertical="center" wrapText="1" indent="1"/>
    </xf>
    <xf numFmtId="0" fontId="99" fillId="0" borderId="30" xfId="0" applyFont="1" applyBorder="1" applyAlignment="1">
      <alignment horizontal="center" vertical="center"/>
    </xf>
    <xf numFmtId="0" fontId="99" fillId="0" borderId="31" xfId="0" applyFont="1" applyBorder="1" applyAlignment="1">
      <alignment horizontal="center" vertical="center"/>
    </xf>
    <xf numFmtId="0" fontId="99" fillId="0" borderId="36" xfId="0" applyFont="1" applyBorder="1" applyAlignment="1">
      <alignment horizontal="center" vertical="center"/>
    </xf>
    <xf numFmtId="14" fontId="101" fillId="0" borderId="34" xfId="0" applyNumberFormat="1" applyFont="1" applyFill="1" applyBorder="1" applyAlignment="1">
      <alignment horizontal="center" vertical="center" wrapText="1"/>
    </xf>
    <xf numFmtId="14" fontId="101" fillId="0" borderId="14" xfId="0" applyNumberFormat="1" applyFont="1" applyFill="1" applyBorder="1" applyAlignment="1">
      <alignment horizontal="center" vertical="center" wrapText="1"/>
    </xf>
    <xf numFmtId="14" fontId="101" fillId="0" borderId="18"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Border="1" applyAlignment="1">
      <alignment horizontal="center" vertical="center" wrapText="1"/>
    </xf>
    <xf numFmtId="3" fontId="8" fillId="37" borderId="20" xfId="0" applyNumberFormat="1" applyFont="1" applyFill="1" applyBorder="1" applyAlignment="1">
      <alignment horizontal="right" vertical="center" wrapText="1" indent="1"/>
    </xf>
    <xf numFmtId="3" fontId="8" fillId="24" borderId="43" xfId="0" applyNumberFormat="1" applyFont="1" applyFill="1" applyBorder="1" applyAlignment="1">
      <alignment horizontal="right" vertical="center" wrapText="1" indent="1"/>
    </xf>
    <xf numFmtId="3" fontId="8" fillId="24" borderId="56" xfId="0" applyNumberFormat="1" applyFont="1" applyFill="1" applyBorder="1" applyAlignment="1">
      <alignment horizontal="right" vertical="center" wrapText="1" indent="1"/>
    </xf>
    <xf numFmtId="49" fontId="105" fillId="0" borderId="13" xfId="0" applyNumberFormat="1" applyFont="1" applyFill="1" applyBorder="1" applyAlignment="1">
      <alignment horizontal="left" vertical="center" wrapText="1" indent="1"/>
    </xf>
    <xf numFmtId="49" fontId="102" fillId="0" borderId="13" xfId="0" applyNumberFormat="1" applyFont="1" applyFill="1" applyBorder="1" applyAlignment="1">
      <alignment horizontal="left" vertical="center" wrapText="1" indent="1"/>
    </xf>
    <xf numFmtId="0" fontId="106" fillId="0" borderId="0" xfId="0" applyFont="1" applyFill="1" applyBorder="1" applyAlignment="1">
      <alignment horizontal="left" vertical="center" wrapText="1" indent="1"/>
    </xf>
    <xf numFmtId="49" fontId="105" fillId="0" borderId="13" xfId="0" applyNumberFormat="1" applyFont="1" applyFill="1" applyBorder="1" applyAlignment="1">
      <alignment horizontal="left" vertical="center" indent="1"/>
    </xf>
    <xf numFmtId="49" fontId="105" fillId="37" borderId="13" xfId="0" applyNumberFormat="1" applyFont="1" applyFill="1" applyBorder="1" applyAlignment="1">
      <alignment horizontal="left" vertical="center" indent="1"/>
    </xf>
    <xf numFmtId="49" fontId="4" fillId="0" borderId="19" xfId="0" applyNumberFormat="1" applyFont="1" applyFill="1" applyBorder="1" applyAlignment="1">
      <alignment horizontal="left" vertical="center" wrapText="1" indent="1"/>
    </xf>
    <xf numFmtId="0" fontId="20" fillId="0" borderId="0" xfId="0" applyFont="1"/>
    <xf numFmtId="49" fontId="100" fillId="0" borderId="0" xfId="0" applyNumberFormat="1" applyFont="1" applyAlignment="1">
      <alignment horizontal="left" vertical="center"/>
    </xf>
    <xf numFmtId="0" fontId="101" fillId="43" borderId="13" xfId="0" applyFont="1" applyFill="1" applyBorder="1" applyAlignment="1">
      <alignment vertical="center" wrapText="1"/>
    </xf>
    <xf numFmtId="0" fontId="101" fillId="44" borderId="13" xfId="0" applyFont="1" applyFill="1" applyBorder="1" applyAlignment="1">
      <alignment vertical="center" wrapText="1"/>
    </xf>
    <xf numFmtId="0" fontId="101" fillId="45" borderId="29" xfId="0" applyFont="1" applyFill="1" applyBorder="1" applyAlignment="1">
      <alignment vertical="center" wrapText="1"/>
    </xf>
    <xf numFmtId="0" fontId="8" fillId="0" borderId="43" xfId="0" applyFont="1" applyFill="1" applyBorder="1" applyAlignment="1">
      <alignment horizontal="left" vertical="center" wrapText="1" indent="1"/>
    </xf>
    <xf numFmtId="3" fontId="4" fillId="35" borderId="13" xfId="0" applyNumberFormat="1" applyFont="1" applyFill="1" applyBorder="1" applyAlignment="1">
      <alignment horizontal="center" vertical="center" wrapText="1"/>
    </xf>
    <xf numFmtId="0" fontId="100" fillId="0" borderId="0" xfId="0" applyFont="1"/>
    <xf numFmtId="3" fontId="102" fillId="0" borderId="0" xfId="0" applyNumberFormat="1" applyFont="1"/>
    <xf numFmtId="3" fontId="71" fillId="0" borderId="0" xfId="0" applyNumberFormat="1" applyFont="1"/>
    <xf numFmtId="49" fontId="60" fillId="32" borderId="28" xfId="42" applyNumberFormat="1" applyFont="1" applyFill="1" applyBorder="1" applyAlignment="1">
      <alignment horizontal="center"/>
    </xf>
    <xf numFmtId="49" fontId="9" fillId="0" borderId="0" xfId="0" applyNumberFormat="1" applyFont="1" applyAlignment="1">
      <alignment horizontal="left" vertical="center"/>
    </xf>
    <xf numFmtId="0" fontId="3" fillId="0" borderId="15" xfId="0" applyFont="1" applyBorder="1" applyAlignment="1">
      <alignment horizontal="center" vertical="center" wrapText="1"/>
    </xf>
    <xf numFmtId="49" fontId="3" fillId="0" borderId="13" xfId="0" applyNumberFormat="1"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0" xfId="0" applyFont="1" applyAlignment="1"/>
    <xf numFmtId="0" fontId="4" fillId="0" borderId="0" xfId="0" applyFont="1" applyAlignment="1">
      <alignment vertical="top" wrapText="1"/>
    </xf>
    <xf numFmtId="49" fontId="4" fillId="0" borderId="13" xfId="0" applyNumberFormat="1" applyFont="1" applyFill="1" applyBorder="1" applyAlignment="1">
      <alignment horizontal="left" vertical="top" wrapText="1" indent="1"/>
    </xf>
    <xf numFmtId="49" fontId="3" fillId="0" borderId="13" xfId="0" applyNumberFormat="1" applyFont="1" applyFill="1" applyBorder="1" applyAlignment="1">
      <alignment horizontal="left" vertical="top" wrapText="1" indent="1"/>
    </xf>
    <xf numFmtId="49" fontId="3" fillId="0" borderId="17" xfId="0" applyNumberFormat="1" applyFont="1" applyFill="1" applyBorder="1" applyAlignment="1">
      <alignment horizontal="left" vertical="top" wrapText="1" indent="1"/>
    </xf>
    <xf numFmtId="0" fontId="101" fillId="0" borderId="15" xfId="35" applyFont="1" applyBorder="1" applyAlignment="1" applyProtection="1">
      <alignment horizontal="left" vertical="center" indent="1"/>
    </xf>
    <xf numFmtId="0" fontId="101" fillId="0" borderId="15" xfId="35" applyFont="1" applyFill="1" applyBorder="1" applyAlignment="1" applyProtection="1">
      <alignment horizontal="left" vertical="center" indent="1"/>
    </xf>
    <xf numFmtId="0" fontId="101" fillId="0" borderId="52" xfId="0" applyFont="1" applyBorder="1"/>
    <xf numFmtId="0" fontId="9" fillId="0" borderId="15" xfId="35" applyFont="1" applyBorder="1" applyAlignment="1" applyProtection="1">
      <alignment horizontal="left" vertical="center" indent="1"/>
    </xf>
    <xf numFmtId="0" fontId="99" fillId="0" borderId="43" xfId="0" applyFont="1" applyFill="1" applyBorder="1" applyAlignment="1">
      <alignment horizontal="left" vertical="center" wrapText="1" indent="1"/>
    </xf>
    <xf numFmtId="0" fontId="100" fillId="0" borderId="24" xfId="0" applyFont="1" applyBorder="1" applyAlignment="1">
      <alignment horizontal="left" vertical="center" wrapText="1" inden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4" xfId="0" applyFont="1" applyBorder="1" applyAlignment="1">
      <alignment horizontal="center" vertical="center" wrapText="1"/>
    </xf>
    <xf numFmtId="0" fontId="11" fillId="0" borderId="0" xfId="0" applyFont="1" applyBorder="1"/>
    <xf numFmtId="49" fontId="120" fillId="0" borderId="29" xfId="0" applyNumberFormat="1" applyFont="1" applyBorder="1" applyAlignment="1">
      <alignment horizontal="left" indent="1"/>
    </xf>
    <xf numFmtId="0" fontId="8" fillId="0" borderId="78" xfId="0" applyFont="1" applyBorder="1" applyAlignment="1">
      <alignment horizontal="left" vertical="center" wrapText="1" indent="1"/>
    </xf>
    <xf numFmtId="49" fontId="3" fillId="0" borderId="13" xfId="0" applyNumberFormat="1" applyFont="1" applyFill="1" applyBorder="1" applyAlignment="1">
      <alignment vertical="center" wrapText="1"/>
    </xf>
    <xf numFmtId="49" fontId="107" fillId="0" borderId="13" xfId="0" applyNumberFormat="1" applyFont="1" applyFill="1" applyBorder="1" applyAlignment="1">
      <alignment vertical="center" wrapText="1"/>
    </xf>
    <xf numFmtId="49" fontId="4" fillId="0" borderId="13" xfId="0" applyNumberFormat="1" applyFont="1" applyFill="1" applyBorder="1" applyAlignment="1">
      <alignment vertical="center" wrapText="1"/>
    </xf>
    <xf numFmtId="49" fontId="9" fillId="0" borderId="13" xfId="0" applyNumberFormat="1" applyFont="1" applyFill="1" applyBorder="1" applyAlignment="1">
      <alignment vertical="center" wrapText="1"/>
    </xf>
    <xf numFmtId="49" fontId="8" fillId="0" borderId="17" xfId="0" applyNumberFormat="1" applyFont="1" applyFill="1" applyBorder="1" applyAlignment="1">
      <alignment vertical="center" wrapText="1"/>
    </xf>
    <xf numFmtId="0" fontId="99" fillId="0" borderId="13" xfId="41" applyFont="1" applyBorder="1" applyAlignment="1">
      <alignment horizontal="center" vertical="center" wrapText="1"/>
    </xf>
    <xf numFmtId="0" fontId="69" fillId="0" borderId="35" xfId="41" applyFont="1" applyBorder="1"/>
    <xf numFmtId="0" fontId="98" fillId="0" borderId="46" xfId="41" applyBorder="1"/>
    <xf numFmtId="0" fontId="98" fillId="0" borderId="47" xfId="41" applyBorder="1"/>
    <xf numFmtId="0" fontId="98" fillId="0" borderId="37" xfId="41" applyBorder="1" applyAlignment="1">
      <alignment horizontal="left"/>
    </xf>
    <xf numFmtId="0" fontId="98" fillId="0" borderId="50" xfId="41" applyBorder="1"/>
    <xf numFmtId="0" fontId="98" fillId="0" borderId="32" xfId="41" applyBorder="1"/>
    <xf numFmtId="0" fontId="99" fillId="47" borderId="20" xfId="41" applyFont="1" applyFill="1" applyBorder="1" applyAlignment="1">
      <alignment horizontal="center" vertical="center" wrapText="1"/>
    </xf>
    <xf numFmtId="0" fontId="4" fillId="0" borderId="74" xfId="0" applyFont="1" applyFill="1" applyBorder="1" applyAlignment="1">
      <alignment horizontal="center" vertical="center" wrapText="1"/>
    </xf>
    <xf numFmtId="0" fontId="8" fillId="0" borderId="74" xfId="0" applyFont="1" applyFill="1" applyBorder="1" applyAlignment="1">
      <alignment horizontal="left" vertical="center" wrapText="1" indent="1"/>
    </xf>
    <xf numFmtId="0" fontId="8" fillId="0" borderId="74" xfId="0" applyFont="1" applyFill="1" applyBorder="1" applyAlignment="1">
      <alignment horizontal="center" vertical="center" wrapText="1"/>
    </xf>
    <xf numFmtId="0" fontId="4" fillId="0" borderId="74" xfId="0" applyFont="1" applyFill="1" applyBorder="1" applyAlignment="1">
      <alignment horizontal="right" vertical="center" wrapText="1" indent="1"/>
    </xf>
    <xf numFmtId="0" fontId="8" fillId="0" borderId="60" xfId="0" applyFont="1" applyFill="1" applyBorder="1" applyAlignment="1">
      <alignment horizontal="center" vertical="center" wrapText="1"/>
    </xf>
    <xf numFmtId="0" fontId="9" fillId="0" borderId="20" xfId="0" applyFont="1" applyFill="1" applyBorder="1" applyAlignment="1">
      <alignment horizontal="left" vertical="center" wrapText="1" indent="1"/>
    </xf>
    <xf numFmtId="0" fontId="101" fillId="0" borderId="20" xfId="0" applyFont="1" applyFill="1" applyBorder="1" applyAlignment="1">
      <alignment horizontal="left" vertical="center" wrapText="1" indent="1"/>
    </xf>
    <xf numFmtId="0" fontId="100" fillId="0" borderId="20" xfId="0" applyFont="1" applyFill="1" applyBorder="1" applyAlignment="1">
      <alignment horizontal="left" vertical="center" wrapText="1" indent="1"/>
    </xf>
    <xf numFmtId="0" fontId="9" fillId="0" borderId="43" xfId="0" applyNumberFormat="1" applyFont="1" applyFill="1" applyBorder="1" applyAlignment="1">
      <alignment horizontal="left" vertical="center" wrapText="1" indent="1"/>
    </xf>
    <xf numFmtId="0" fontId="123" fillId="0" borderId="79" xfId="0" applyFont="1" applyBorder="1" applyAlignment="1">
      <alignment horizontal="center" vertical="center" wrapText="1"/>
    </xf>
    <xf numFmtId="3" fontId="8" fillId="37" borderId="43" xfId="0" applyNumberFormat="1" applyFont="1" applyFill="1" applyBorder="1" applyAlignment="1">
      <alignment horizontal="right" vertical="center" wrapText="1" indent="1"/>
    </xf>
    <xf numFmtId="3" fontId="8" fillId="24" borderId="62" xfId="0" applyNumberFormat="1" applyFont="1" applyFill="1" applyBorder="1" applyAlignment="1">
      <alignment horizontal="right" vertical="center" wrapText="1" indent="1"/>
    </xf>
    <xf numFmtId="3" fontId="8" fillId="24" borderId="80" xfId="0" applyNumberFormat="1" applyFont="1" applyFill="1" applyBorder="1" applyAlignment="1">
      <alignment horizontal="right" vertical="center" wrapText="1" indent="1"/>
    </xf>
    <xf numFmtId="0" fontId="3" fillId="0" borderId="57" xfId="0" applyFont="1" applyBorder="1" applyAlignment="1">
      <alignment horizontal="center" vertical="center" wrapText="1"/>
    </xf>
    <xf numFmtId="0" fontId="3" fillId="0" borderId="12" xfId="0" applyFont="1" applyBorder="1" applyAlignment="1">
      <alignment horizontal="center" vertical="center" wrapText="1"/>
    </xf>
    <xf numFmtId="165" fontId="4" fillId="38" borderId="0" xfId="0" applyNumberFormat="1" applyFont="1" applyFill="1" applyAlignment="1">
      <alignment horizontal="right" vertical="center" indent="1"/>
    </xf>
    <xf numFmtId="4" fontId="4" fillId="0" borderId="0" xfId="0" applyNumberFormat="1" applyFont="1" applyFill="1" applyAlignment="1">
      <alignment horizontal="right" vertical="center" indent="1"/>
    </xf>
    <xf numFmtId="0" fontId="4" fillId="38" borderId="0" xfId="0" applyFont="1" applyFill="1"/>
    <xf numFmtId="165" fontId="4" fillId="38" borderId="0" xfId="0" applyNumberFormat="1" applyFont="1" applyFill="1"/>
    <xf numFmtId="165" fontId="4" fillId="0" borderId="0" xfId="0" applyNumberFormat="1" applyFont="1"/>
    <xf numFmtId="49" fontId="112" fillId="0" borderId="13" xfId="0" applyNumberFormat="1" applyFont="1" applyBorder="1" applyAlignment="1">
      <alignment horizontal="left" vertical="center" wrapText="1" indent="1"/>
    </xf>
    <xf numFmtId="49" fontId="102" fillId="0" borderId="13" xfId="0" applyNumberFormat="1" applyFont="1" applyBorder="1" applyAlignment="1">
      <alignment horizontal="left" vertical="center" wrapText="1" indent="1"/>
    </xf>
    <xf numFmtId="49" fontId="102" fillId="0" borderId="0" xfId="0" applyNumberFormat="1" applyFont="1" applyBorder="1" applyAlignment="1">
      <alignment horizontal="left" vertical="center" wrapText="1" indent="1"/>
    </xf>
    <xf numFmtId="49" fontId="102" fillId="0" borderId="13" xfId="0" applyNumberFormat="1" applyFont="1" applyFill="1" applyBorder="1" applyAlignment="1">
      <alignment horizontal="left" vertical="top" wrapText="1" indent="1"/>
    </xf>
    <xf numFmtId="0" fontId="126" fillId="0" borderId="0" xfId="0" applyFont="1" applyFill="1" applyAlignment="1">
      <alignment horizontal="left" vertical="center" wrapText="1" indent="3"/>
    </xf>
    <xf numFmtId="0" fontId="2" fillId="0" borderId="0" xfId="0" applyFont="1"/>
    <xf numFmtId="0" fontId="100" fillId="0" borderId="20" xfId="0" applyFont="1" applyBorder="1" applyAlignment="1">
      <alignment horizontal="left" vertical="center" wrapText="1" indent="1"/>
    </xf>
    <xf numFmtId="0" fontId="9" fillId="37" borderId="15" xfId="35" applyFont="1" applyFill="1" applyBorder="1" applyAlignment="1" applyProtection="1">
      <alignment horizontal="left" vertical="center" indent="1"/>
    </xf>
    <xf numFmtId="0" fontId="78" fillId="0" borderId="0" xfId="0" applyFont="1"/>
    <xf numFmtId="49" fontId="111" fillId="48" borderId="13" xfId="0" applyNumberFormat="1" applyFont="1" applyFill="1" applyBorder="1" applyAlignment="1">
      <alignment horizontal="left" vertical="center" wrapText="1" indent="1"/>
    </xf>
    <xf numFmtId="49" fontId="100" fillId="48" borderId="13" xfId="0" applyNumberFormat="1" applyFont="1" applyFill="1" applyBorder="1" applyAlignment="1">
      <alignment horizontal="left" vertical="center" wrapText="1" indent="1"/>
    </xf>
    <xf numFmtId="49" fontId="100" fillId="0" borderId="13" xfId="0" applyNumberFormat="1" applyFont="1" applyFill="1" applyBorder="1" applyAlignment="1">
      <alignment horizontal="left" vertical="center" wrapText="1" indent="1"/>
    </xf>
    <xf numFmtId="49" fontId="99" fillId="0" borderId="13" xfId="0" applyNumberFormat="1" applyFont="1" applyFill="1" applyBorder="1" applyAlignment="1">
      <alignment horizontal="left" vertical="center" wrapText="1" indent="1"/>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8" fillId="37" borderId="79" xfId="44" applyFont="1" applyFill="1" applyBorder="1" applyAlignment="1">
      <alignment horizontal="center" vertical="center" wrapText="1"/>
    </xf>
    <xf numFmtId="3" fontId="8" fillId="0" borderId="71" xfId="44" applyNumberFormat="1" applyFont="1" applyFill="1" applyBorder="1" applyAlignment="1">
      <alignment horizontal="center" vertical="center" wrapText="1"/>
    </xf>
    <xf numFmtId="0" fontId="8" fillId="37" borderId="72" xfId="44" applyFont="1" applyFill="1" applyBorder="1" applyAlignment="1">
      <alignment horizontal="center" vertical="center" wrapText="1"/>
    </xf>
    <xf numFmtId="0" fontId="8" fillId="37" borderId="76" xfId="44" applyFont="1" applyFill="1" applyBorder="1" applyAlignment="1">
      <alignment horizontal="center" vertical="center" wrapText="1"/>
    </xf>
    <xf numFmtId="3" fontId="8" fillId="0" borderId="13" xfId="44" applyNumberFormat="1" applyFont="1" applyFill="1" applyBorder="1" applyAlignment="1">
      <alignment horizontal="center" vertical="center" wrapText="1"/>
    </xf>
    <xf numFmtId="0" fontId="8" fillId="37" borderId="13" xfId="44" applyFont="1" applyFill="1" applyBorder="1" applyAlignment="1">
      <alignment horizontal="center" vertical="center" wrapText="1"/>
    </xf>
    <xf numFmtId="3" fontId="8" fillId="0" borderId="15" xfId="44" applyNumberFormat="1" applyFont="1" applyFill="1" applyBorder="1" applyAlignment="1">
      <alignment horizontal="center" vertical="center" wrapText="1"/>
    </xf>
    <xf numFmtId="0" fontId="8" fillId="37" borderId="14" xfId="44" applyFont="1" applyFill="1" applyBorder="1" applyAlignment="1">
      <alignment horizontal="center" vertical="center" wrapText="1"/>
    </xf>
    <xf numFmtId="0" fontId="8" fillId="0" borderId="71" xfId="44" applyNumberFormat="1" applyFont="1" applyFill="1" applyBorder="1" applyAlignment="1">
      <alignment horizontal="center" vertical="center" wrapText="1"/>
    </xf>
    <xf numFmtId="0" fontId="8" fillId="0" borderId="81" xfId="44" applyNumberFormat="1" applyFont="1" applyFill="1" applyBorder="1" applyAlignment="1">
      <alignment horizontal="center" vertical="center" wrapText="1"/>
    </xf>
    <xf numFmtId="0" fontId="8" fillId="0" borderId="13" xfId="44" applyNumberFormat="1" applyFont="1" applyFill="1" applyBorder="1" applyAlignment="1">
      <alignment horizontal="center" vertical="center" wrapText="1"/>
    </xf>
    <xf numFmtId="0" fontId="9" fillId="32" borderId="21" xfId="0" applyFont="1" applyFill="1" applyBorder="1" applyAlignment="1">
      <alignment vertical="center" wrapText="1"/>
    </xf>
    <xf numFmtId="0" fontId="9" fillId="0" borderId="35" xfId="0" applyFont="1" applyFill="1" applyBorder="1" applyAlignment="1">
      <alignment horizontal="left" vertical="center" wrapText="1" indent="1"/>
    </xf>
    <xf numFmtId="0" fontId="9" fillId="0" borderId="57" xfId="0" applyNumberFormat="1" applyFont="1" applyFill="1" applyBorder="1" applyAlignment="1">
      <alignment horizontal="left" vertical="center" wrapText="1" indent="1"/>
    </xf>
    <xf numFmtId="0" fontId="100" fillId="0" borderId="13" xfId="0" applyFont="1" applyFill="1" applyBorder="1" applyAlignment="1">
      <alignment vertical="center" wrapText="1"/>
    </xf>
    <xf numFmtId="0" fontId="100" fillId="0" borderId="13" xfId="0" applyFont="1" applyFill="1" applyBorder="1" applyAlignment="1">
      <alignment horizontal="left" vertical="center" wrapText="1" indent="1"/>
    </xf>
    <xf numFmtId="0" fontId="100" fillId="0" borderId="14" xfId="35" applyFont="1" applyBorder="1" applyAlignment="1" applyProtection="1">
      <alignment horizontal="left" vertical="center" wrapText="1" indent="1"/>
    </xf>
    <xf numFmtId="0" fontId="129" fillId="0" borderId="0" xfId="0" applyFont="1"/>
    <xf numFmtId="0" fontId="130" fillId="0" borderId="0" xfId="0" applyFont="1"/>
    <xf numFmtId="0" fontId="102" fillId="0" borderId="0" xfId="0" applyFont="1" applyFill="1"/>
    <xf numFmtId="0" fontId="100" fillId="0" borderId="0" xfId="0" applyFont="1" applyFill="1"/>
    <xf numFmtId="0" fontId="124" fillId="0" borderId="0" xfId="0" applyFont="1" applyFill="1" applyBorder="1" applyAlignment="1"/>
    <xf numFmtId="49" fontId="106" fillId="0" borderId="13" xfId="0" applyNumberFormat="1" applyFont="1" applyFill="1" applyBorder="1" applyAlignment="1" applyProtection="1">
      <alignment horizontal="left" vertical="top" wrapText="1" indent="1"/>
      <protection locked="0"/>
    </xf>
    <xf numFmtId="3" fontId="26" fillId="0" borderId="0" xfId="45" applyNumberFormat="1" applyFont="1" applyBorder="1" applyAlignment="1">
      <alignment vertical="center"/>
    </xf>
    <xf numFmtId="49" fontId="98" fillId="0" borderId="0" xfId="41" applyNumberFormat="1"/>
    <xf numFmtId="0" fontId="129" fillId="49" borderId="15" xfId="0" applyFont="1" applyFill="1" applyBorder="1" applyAlignment="1">
      <alignment horizontal="center" vertical="center"/>
    </xf>
    <xf numFmtId="0" fontId="102" fillId="49" borderId="0" xfId="0" applyFont="1" applyFill="1"/>
    <xf numFmtId="3" fontId="129" fillId="0" borderId="0" xfId="0" applyNumberFormat="1" applyFont="1"/>
    <xf numFmtId="49" fontId="131" fillId="50" borderId="13" xfId="0" applyNumberFormat="1" applyFont="1" applyFill="1" applyBorder="1" applyAlignment="1">
      <alignment horizontal="left" vertical="center" wrapText="1" indent="1"/>
    </xf>
    <xf numFmtId="0" fontId="102" fillId="50" borderId="0" xfId="0" applyFont="1" applyFill="1"/>
    <xf numFmtId="3" fontId="129" fillId="0" borderId="0" xfId="0" applyNumberFormat="1" applyFont="1" applyAlignment="1">
      <alignment horizontal="left"/>
    </xf>
    <xf numFmtId="0" fontId="130" fillId="0" borderId="0" xfId="0" applyFont="1" applyFill="1" applyAlignment="1">
      <alignment vertical="center" wrapText="1"/>
    </xf>
    <xf numFmtId="0" fontId="71" fillId="0" borderId="52" xfId="0" applyFont="1" applyBorder="1"/>
    <xf numFmtId="0" fontId="14" fillId="0" borderId="46" xfId="0" applyFont="1" applyFill="1" applyBorder="1" applyAlignment="1">
      <alignment vertical="center"/>
    </xf>
    <xf numFmtId="0" fontId="9" fillId="0" borderId="46" xfId="0" applyFont="1" applyFill="1" applyBorder="1" applyAlignment="1">
      <alignment vertical="center"/>
    </xf>
    <xf numFmtId="0" fontId="9" fillId="0" borderId="46" xfId="0" applyFont="1" applyBorder="1"/>
    <xf numFmtId="0" fontId="9" fillId="0" borderId="47" xfId="0" applyFont="1" applyBorder="1"/>
    <xf numFmtId="0" fontId="9" fillId="0" borderId="49" xfId="0" applyFont="1" applyBorder="1"/>
    <xf numFmtId="0" fontId="9" fillId="0" borderId="32" xfId="0" applyFont="1" applyBorder="1"/>
    <xf numFmtId="0" fontId="9" fillId="0" borderId="27" xfId="0" applyFont="1" applyBorder="1"/>
    <xf numFmtId="0" fontId="71" fillId="0" borderId="27" xfId="0" applyFont="1" applyBorder="1"/>
    <xf numFmtId="0" fontId="130" fillId="0" borderId="0" xfId="0" applyFont="1" applyAlignment="1">
      <alignment horizontal="center"/>
    </xf>
    <xf numFmtId="0" fontId="9" fillId="0" borderId="0" xfId="0" applyFont="1" applyAlignment="1">
      <alignment horizontal="center"/>
    </xf>
    <xf numFmtId="0" fontId="84" fillId="0" borderId="46" xfId="0" applyFont="1" applyFill="1" applyBorder="1" applyAlignment="1">
      <alignment vertical="center"/>
    </xf>
    <xf numFmtId="0" fontId="3" fillId="0" borderId="15" xfId="0" applyFont="1" applyBorder="1" applyAlignment="1">
      <alignment horizontal="center" vertical="center" wrapText="1"/>
    </xf>
    <xf numFmtId="0" fontId="3" fillId="0" borderId="13" xfId="0" applyFont="1" applyBorder="1" applyAlignment="1">
      <alignment horizontal="center" vertical="center" wrapText="1"/>
    </xf>
    <xf numFmtId="49" fontId="3"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4" fontId="8" fillId="24" borderId="17" xfId="0" applyNumberFormat="1" applyFont="1" applyFill="1" applyBorder="1" applyAlignment="1">
      <alignment horizontal="right" vertical="center" wrapText="1" indent="1"/>
    </xf>
    <xf numFmtId="0" fontId="9" fillId="0" borderId="12" xfId="0" applyFont="1" applyFill="1" applyBorder="1" applyAlignment="1">
      <alignment vertical="center" wrapText="1"/>
    </xf>
    <xf numFmtId="0" fontId="9" fillId="0" borderId="0" xfId="0" applyFont="1" applyFill="1" applyAlignment="1">
      <alignment vertical="center" wrapText="1"/>
    </xf>
    <xf numFmtId="0" fontId="113" fillId="0" borderId="0" xfId="0" applyFont="1" applyAlignment="1">
      <alignment horizontal="left"/>
    </xf>
    <xf numFmtId="0" fontId="0" fillId="0" borderId="0" xfId="0" applyAlignment="1">
      <alignment horizontal="left"/>
    </xf>
    <xf numFmtId="0" fontId="0" fillId="0" borderId="0" xfId="0" applyAlignment="1">
      <alignment horizontal="left" wrapText="1"/>
    </xf>
    <xf numFmtId="0" fontId="104" fillId="0" borderId="0" xfId="0" applyFont="1" applyAlignment="1">
      <alignment horizontal="left"/>
    </xf>
    <xf numFmtId="0" fontId="0" fillId="0" borderId="0" xfId="0" applyFill="1" applyAlignment="1">
      <alignment horizontal="left"/>
    </xf>
    <xf numFmtId="0" fontId="2" fillId="0" borderId="0" xfId="0" applyFont="1" applyAlignment="1">
      <alignment horizontal="left"/>
    </xf>
    <xf numFmtId="0" fontId="37" fillId="0" borderId="0" xfId="0" applyFont="1" applyAlignment="1">
      <alignment horizontal="left"/>
    </xf>
    <xf numFmtId="0" fontId="20" fillId="0" borderId="0" xfId="0" applyFont="1" applyAlignment="1">
      <alignment horizontal="left" vertical="center"/>
    </xf>
    <xf numFmtId="0" fontId="9" fillId="0" borderId="0" xfId="0" applyFont="1" applyFill="1" applyAlignment="1">
      <alignment horizontal="left" vertical="center" wrapText="1"/>
    </xf>
    <xf numFmtId="0" fontId="124" fillId="0" borderId="0" xfId="0" applyFont="1" applyAlignment="1">
      <alignment horizontal="left"/>
    </xf>
    <xf numFmtId="49" fontId="60" fillId="0" borderId="17" xfId="0" applyNumberFormat="1" applyFont="1" applyFill="1" applyBorder="1" applyAlignment="1">
      <alignment horizontal="left" vertical="center" wrapText="1" indent="1"/>
    </xf>
    <xf numFmtId="0" fontId="31" fillId="0" borderId="12" xfId="0" applyFont="1" applyFill="1" applyBorder="1" applyAlignment="1">
      <alignment vertical="center"/>
    </xf>
    <xf numFmtId="0" fontId="31" fillId="0" borderId="0" xfId="0" applyFont="1" applyFill="1" applyAlignment="1">
      <alignment vertical="center"/>
    </xf>
    <xf numFmtId="0" fontId="104" fillId="0" borderId="0" xfId="0" applyFont="1" applyFill="1" applyAlignment="1">
      <alignment horizontal="left"/>
    </xf>
    <xf numFmtId="0" fontId="9" fillId="49" borderId="0" xfId="0" applyFont="1" applyFill="1" applyBorder="1" applyAlignment="1"/>
    <xf numFmtId="0" fontId="134" fillId="0" borderId="0" xfId="0" applyFont="1" applyAlignment="1">
      <alignment horizontal="left" wrapText="1"/>
    </xf>
    <xf numFmtId="4" fontId="9" fillId="35" borderId="13" xfId="0" applyNumberFormat="1" applyFont="1" applyFill="1" applyBorder="1" applyAlignment="1">
      <alignment horizontal="right" vertical="center" wrapText="1" indent="1"/>
    </xf>
    <xf numFmtId="4" fontId="8" fillId="24" borderId="13" xfId="0" applyNumberFormat="1" applyFont="1" applyFill="1" applyBorder="1" applyAlignment="1">
      <alignment horizontal="right" vertical="center" wrapText="1" indent="1"/>
    </xf>
    <xf numFmtId="4" fontId="9" fillId="35" borderId="19" xfId="0" applyNumberFormat="1" applyFont="1" applyFill="1" applyBorder="1" applyAlignment="1">
      <alignment horizontal="right" vertical="center" wrapText="1" indent="1"/>
    </xf>
    <xf numFmtId="0" fontId="4" fillId="0" borderId="0" xfId="90" applyFont="1"/>
    <xf numFmtId="49" fontId="36" fillId="0" borderId="0" xfId="90" applyNumberFormat="1" applyFont="1"/>
    <xf numFmtId="49" fontId="4" fillId="0" borderId="0" xfId="90" applyNumberFormat="1" applyFont="1"/>
    <xf numFmtId="0" fontId="26" fillId="0" borderId="27" xfId="90" applyFont="1" applyBorder="1"/>
    <xf numFmtId="49" fontId="121" fillId="0" borderId="52" xfId="90" applyNumberFormat="1" applyFont="1" applyBorder="1"/>
    <xf numFmtId="0" fontId="26" fillId="0" borderId="52" xfId="90" applyFont="1" applyBorder="1" applyAlignment="1">
      <alignment vertical="center"/>
    </xf>
    <xf numFmtId="0" fontId="26" fillId="0" borderId="20" xfId="90" applyFont="1" applyBorder="1" applyAlignment="1">
      <alignment vertical="center"/>
    </xf>
    <xf numFmtId="0" fontId="4" fillId="0" borderId="0" xfId="90" applyFont="1" applyAlignment="1">
      <alignment vertical="center" wrapText="1"/>
    </xf>
    <xf numFmtId="0" fontId="8" fillId="0" borderId="0" xfId="90" applyFont="1" applyBorder="1" applyAlignment="1">
      <alignment horizontal="left" vertical="center" wrapText="1" indent="1"/>
    </xf>
    <xf numFmtId="0" fontId="4" fillId="0" borderId="0" xfId="90" applyFont="1" applyBorder="1" applyAlignment="1">
      <alignment horizontal="center" vertical="center" wrapText="1"/>
    </xf>
    <xf numFmtId="0" fontId="8" fillId="0" borderId="17" xfId="90" applyFont="1" applyBorder="1" applyAlignment="1">
      <alignment horizontal="left" vertical="center" wrapText="1" indent="1"/>
    </xf>
    <xf numFmtId="0" fontId="4" fillId="0" borderId="16" xfId="90" applyFont="1" applyBorder="1" applyAlignment="1">
      <alignment horizontal="center" vertical="center" wrapText="1"/>
    </xf>
    <xf numFmtId="0" fontId="8" fillId="0" borderId="13" xfId="90" applyFont="1" applyBorder="1" applyAlignment="1">
      <alignment horizontal="left" vertical="center" wrapText="1" indent="1"/>
    </xf>
    <xf numFmtId="0" fontId="4" fillId="0" borderId="15" xfId="90" applyFont="1" applyBorder="1" applyAlignment="1">
      <alignment horizontal="center" vertical="center" wrapText="1"/>
    </xf>
    <xf numFmtId="0" fontId="102" fillId="0" borderId="0" xfId="90" applyFont="1" applyAlignment="1">
      <alignment vertical="center" wrapText="1"/>
    </xf>
    <xf numFmtId="14" fontId="102" fillId="0" borderId="0" xfId="90" applyNumberFormat="1" applyFont="1" applyAlignment="1">
      <alignment vertical="center" wrapText="1"/>
    </xf>
    <xf numFmtId="0" fontId="8" fillId="0" borderId="14" xfId="90" applyFont="1" applyBorder="1" applyAlignment="1">
      <alignment horizontal="center" vertical="center" wrapText="1"/>
    </xf>
    <xf numFmtId="0" fontId="8" fillId="0" borderId="13" xfId="90" applyFont="1" applyBorder="1" applyAlignment="1">
      <alignment horizontal="center" vertical="center" wrapText="1"/>
    </xf>
    <xf numFmtId="0" fontId="3" fillId="0" borderId="13" xfId="90" applyFont="1" applyBorder="1" applyAlignment="1">
      <alignment horizontal="center" vertical="center" wrapText="1"/>
    </xf>
    <xf numFmtId="49" fontId="3" fillId="0" borderId="13" xfId="90" applyNumberFormat="1" applyFont="1" applyBorder="1" applyAlignment="1">
      <alignment horizontal="center" vertical="center" wrapText="1"/>
    </xf>
    <xf numFmtId="0" fontId="3" fillId="0" borderId="15" xfId="90" applyFont="1" applyBorder="1" applyAlignment="1">
      <alignment horizontal="center" vertical="center" wrapText="1"/>
    </xf>
    <xf numFmtId="0" fontId="9" fillId="0" borderId="14" xfId="90" applyFont="1" applyBorder="1" applyAlignment="1">
      <alignment horizontal="center" vertical="center" wrapText="1"/>
    </xf>
    <xf numFmtId="0" fontId="9" fillId="0" borderId="13" xfId="90" applyFont="1" applyBorder="1" applyAlignment="1">
      <alignment horizontal="center" vertical="center" wrapText="1"/>
    </xf>
    <xf numFmtId="4" fontId="0" fillId="0" borderId="0" xfId="0" applyNumberFormat="1" applyBorder="1"/>
    <xf numFmtId="166" fontId="8" fillId="24" borderId="13" xfId="0" applyNumberFormat="1" applyFont="1" applyFill="1" applyBorder="1" applyAlignment="1">
      <alignment horizontal="right" vertical="center" wrapText="1" indent="1"/>
    </xf>
    <xf numFmtId="166" fontId="4" fillId="35" borderId="13" xfId="27" applyNumberFormat="1" applyFont="1" applyFill="1" applyBorder="1" applyAlignment="1">
      <alignment horizontal="right" vertical="center" wrapText="1" indent="1"/>
    </xf>
    <xf numFmtId="166" fontId="4" fillId="37" borderId="13" xfId="27" applyNumberFormat="1" applyFont="1" applyFill="1" applyBorder="1" applyAlignment="1">
      <alignment horizontal="right" vertical="center" wrapText="1" indent="1"/>
    </xf>
    <xf numFmtId="166" fontId="8" fillId="37" borderId="13" xfId="0" applyNumberFormat="1" applyFont="1" applyFill="1" applyBorder="1" applyAlignment="1">
      <alignment horizontal="right" vertical="center" wrapText="1" indent="1"/>
    </xf>
    <xf numFmtId="166" fontId="8" fillId="24" borderId="17" xfId="0" applyNumberFormat="1" applyFont="1" applyFill="1" applyBorder="1" applyAlignment="1">
      <alignment horizontal="right" vertical="center" wrapText="1" indent="1"/>
    </xf>
    <xf numFmtId="3" fontId="4" fillId="35" borderId="13" xfId="27" applyNumberFormat="1" applyFont="1" applyFill="1" applyBorder="1" applyAlignment="1">
      <alignment horizontal="right" vertical="center" wrapText="1" indent="1"/>
    </xf>
    <xf numFmtId="3" fontId="4" fillId="37" borderId="13" xfId="27" applyNumberFormat="1" applyFont="1" applyFill="1" applyBorder="1" applyAlignment="1">
      <alignment horizontal="right" vertical="center" wrapText="1" indent="1"/>
    </xf>
    <xf numFmtId="0" fontId="4" fillId="0" borderId="21" xfId="0" applyFont="1" applyBorder="1" applyAlignment="1">
      <alignment horizontal="center" vertical="center"/>
    </xf>
    <xf numFmtId="0" fontId="4" fillId="0" borderId="13" xfId="90" applyFont="1" applyBorder="1" applyAlignment="1">
      <alignment horizontal="left" vertical="top" wrapText="1" indent="1"/>
    </xf>
    <xf numFmtId="0" fontId="4" fillId="0" borderId="0" xfId="0" applyFont="1"/>
    <xf numFmtId="0" fontId="4" fillId="0" borderId="13" xfId="90" applyFont="1" applyBorder="1" applyAlignment="1">
      <alignment horizontal="left" vertical="top" wrapText="1" indent="1"/>
    </xf>
    <xf numFmtId="0" fontId="4" fillId="0" borderId="0" xfId="0" applyFont="1"/>
    <xf numFmtId="0" fontId="4" fillId="0" borderId="0" xfId="0" applyFont="1" applyAlignment="1">
      <alignment horizontal="center" vertical="center"/>
    </xf>
    <xf numFmtId="0" fontId="4" fillId="0" borderId="16" xfId="0" applyFont="1" applyBorder="1" applyAlignment="1">
      <alignment horizontal="center" vertical="center"/>
    </xf>
    <xf numFmtId="0" fontId="3" fillId="0" borderId="17" xfId="0" applyFont="1" applyBorder="1" applyAlignment="1">
      <alignment horizontal="left" wrapText="1" indent="1"/>
    </xf>
    <xf numFmtId="0" fontId="4" fillId="0" borderId="0" xfId="0" applyFont="1" applyAlignment="1">
      <alignment horizontal="left" indent="1"/>
    </xf>
    <xf numFmtId="0" fontId="9" fillId="0" borderId="13" xfId="0" applyFont="1" applyBorder="1" applyAlignment="1">
      <alignment horizontal="left" vertical="top" wrapText="1" indent="1"/>
    </xf>
    <xf numFmtId="0" fontId="9" fillId="0" borderId="13" xfId="129" applyFont="1" applyBorder="1" applyAlignment="1">
      <alignment horizontal="left" vertical="top" wrapText="1" indent="1"/>
    </xf>
    <xf numFmtId="0" fontId="9" fillId="0" borderId="13" xfId="90" applyFont="1" applyBorder="1" applyAlignment="1">
      <alignment horizontal="left" vertical="top" wrapText="1" indent="1"/>
    </xf>
    <xf numFmtId="0" fontId="4" fillId="0" borderId="0" xfId="0" applyFont="1"/>
    <xf numFmtId="0" fontId="4" fillId="0" borderId="0" xfId="0" applyFont="1"/>
    <xf numFmtId="0" fontId="4" fillId="0" borderId="15" xfId="0" applyFont="1" applyBorder="1" applyAlignment="1">
      <alignment horizontal="center" vertical="center"/>
    </xf>
    <xf numFmtId="0" fontId="9" fillId="0" borderId="13" xfId="0" applyFont="1" applyBorder="1" applyAlignment="1">
      <alignment horizontal="left" vertical="top" wrapText="1" indent="1"/>
    </xf>
    <xf numFmtId="0" fontId="9" fillId="0" borderId="13" xfId="129" applyFont="1" applyBorder="1" applyAlignment="1">
      <alignment horizontal="left" vertical="top" wrapText="1" indent="1"/>
    </xf>
    <xf numFmtId="0" fontId="9" fillId="0" borderId="13" xfId="90" applyFont="1" applyBorder="1" applyAlignment="1">
      <alignment horizontal="left" vertical="top" wrapText="1" indent="1"/>
    </xf>
    <xf numFmtId="0" fontId="4" fillId="0" borderId="13" xfId="90" applyFont="1" applyBorder="1" applyAlignment="1">
      <alignment horizontal="left" vertical="top" wrapText="1" indent="1"/>
    </xf>
    <xf numFmtId="0" fontId="4" fillId="0" borderId="19" xfId="90" applyFont="1" applyBorder="1" applyAlignment="1">
      <alignment horizontal="left" vertical="top" wrapText="1" indent="1"/>
    </xf>
    <xf numFmtId="0" fontId="9" fillId="0" borderId="13" xfId="90" applyFont="1" applyFill="1" applyBorder="1" applyAlignment="1">
      <alignment horizontal="left" vertical="top" wrapText="1" indent="1"/>
    </xf>
    <xf numFmtId="4" fontId="4" fillId="0" borderId="0" xfId="0" applyNumberFormat="1" applyFont="1" applyAlignment="1">
      <alignment vertical="center" wrapText="1"/>
    </xf>
    <xf numFmtId="0" fontId="135" fillId="0" borderId="0" xfId="0" applyFont="1" applyFill="1" applyBorder="1"/>
    <xf numFmtId="3" fontId="8" fillId="24" borderId="14" xfId="0" applyNumberFormat="1" applyFont="1" applyFill="1" applyBorder="1" applyAlignment="1">
      <alignment horizontal="right" vertical="center" wrapText="1" indent="1"/>
    </xf>
    <xf numFmtId="3" fontId="4" fillId="35" borderId="13" xfId="90" applyNumberFormat="1" applyFont="1" applyFill="1" applyBorder="1" applyAlignment="1">
      <alignment horizontal="right" vertical="center" wrapText="1" indent="1"/>
    </xf>
    <xf numFmtId="3" fontId="4" fillId="35" borderId="13" xfId="129" applyNumberFormat="1" applyFont="1" applyFill="1" applyBorder="1" applyAlignment="1">
      <alignment horizontal="right" vertical="center" wrapText="1" indent="1"/>
    </xf>
    <xf numFmtId="3" fontId="9" fillId="35" borderId="13" xfId="129" applyNumberFormat="1" applyFont="1" applyFill="1" applyBorder="1" applyAlignment="1">
      <alignment horizontal="right" vertical="center" wrapText="1" indent="1"/>
    </xf>
    <xf numFmtId="3" fontId="9" fillId="35" borderId="13" xfId="0" applyNumberFormat="1" applyFont="1" applyFill="1" applyBorder="1" applyAlignment="1">
      <alignment horizontal="right" vertical="center" wrapText="1" indent="1"/>
    </xf>
    <xf numFmtId="3" fontId="9" fillId="35" borderId="13" xfId="90" applyNumberFormat="1" applyFont="1" applyFill="1" applyBorder="1" applyAlignment="1">
      <alignment horizontal="right" vertical="center" wrapText="1" indent="1"/>
    </xf>
    <xf numFmtId="3" fontId="4" fillId="35" borderId="19" xfId="90" applyNumberFormat="1" applyFont="1" applyFill="1" applyBorder="1" applyAlignment="1">
      <alignment horizontal="right" vertical="center" wrapText="1" indent="1"/>
    </xf>
    <xf numFmtId="3" fontId="9" fillId="35" borderId="19" xfId="90" applyNumberFormat="1" applyFont="1" applyFill="1" applyBorder="1" applyAlignment="1">
      <alignment horizontal="right" vertical="center" wrapText="1" indent="1"/>
    </xf>
    <xf numFmtId="3" fontId="4" fillId="35" borderId="19" xfId="0" applyNumberFormat="1" applyFont="1" applyFill="1" applyBorder="1" applyAlignment="1">
      <alignment horizontal="right" vertical="center" wrapText="1" indent="1"/>
    </xf>
    <xf numFmtId="3" fontId="8" fillId="24" borderId="26" xfId="0" applyNumberFormat="1" applyFont="1" applyFill="1" applyBorder="1" applyAlignment="1">
      <alignment horizontal="right" vertical="center" wrapText="1" indent="1"/>
    </xf>
    <xf numFmtId="3" fontId="3" fillId="24" borderId="17" xfId="0" applyNumberFormat="1" applyFont="1" applyFill="1" applyBorder="1" applyAlignment="1">
      <alignment horizontal="right" vertical="center" wrapText="1" indent="1"/>
    </xf>
    <xf numFmtId="3" fontId="8" fillId="24" borderId="18" xfId="0" applyNumberFormat="1" applyFont="1" applyFill="1" applyBorder="1" applyAlignment="1">
      <alignment horizontal="right" vertical="center" wrapText="1" indent="1"/>
    </xf>
    <xf numFmtId="3" fontId="8" fillId="24" borderId="13" xfId="0" applyNumberFormat="1" applyFont="1" applyFill="1" applyBorder="1" applyAlignment="1">
      <alignment horizontal="right" vertical="center" indent="1"/>
    </xf>
    <xf numFmtId="3" fontId="8" fillId="24" borderId="14" xfId="0" applyNumberFormat="1" applyFont="1" applyFill="1" applyBorder="1" applyAlignment="1">
      <alignment horizontal="right" vertical="center" indent="1"/>
    </xf>
    <xf numFmtId="3" fontId="4" fillId="35" borderId="13" xfId="0" applyNumberFormat="1" applyFont="1" applyFill="1" applyBorder="1" applyAlignment="1">
      <alignment vertical="center" wrapText="1"/>
    </xf>
    <xf numFmtId="3" fontId="4" fillId="35" borderId="13" xfId="0" applyNumberFormat="1" applyFont="1" applyFill="1" applyBorder="1" applyAlignment="1">
      <alignment vertical="center"/>
    </xf>
    <xf numFmtId="3" fontId="8" fillId="24" borderId="13" xfId="0" applyNumberFormat="1" applyFont="1" applyFill="1" applyBorder="1" applyAlignment="1">
      <alignment vertical="center" wrapText="1"/>
    </xf>
    <xf numFmtId="3" fontId="102" fillId="42" borderId="13" xfId="0" applyNumberFormat="1" applyFont="1" applyFill="1" applyBorder="1" applyAlignment="1">
      <alignment horizontal="center" vertical="center" wrapText="1"/>
    </xf>
    <xf numFmtId="3" fontId="4" fillId="0" borderId="19" xfId="0" applyNumberFormat="1" applyFont="1" applyFill="1" applyBorder="1" applyAlignment="1">
      <alignment vertical="center" wrapText="1"/>
    </xf>
    <xf numFmtId="3" fontId="4" fillId="35" borderId="19" xfId="0" applyNumberFormat="1" applyFont="1" applyFill="1" applyBorder="1" applyAlignment="1">
      <alignment vertical="center" wrapText="1"/>
    </xf>
    <xf numFmtId="3" fontId="8" fillId="24" borderId="17" xfId="0" applyNumberFormat="1" applyFont="1" applyFill="1" applyBorder="1" applyAlignment="1">
      <alignment horizontal="right" vertical="center" indent="1"/>
    </xf>
    <xf numFmtId="3" fontId="8" fillId="24" borderId="18" xfId="0" applyNumberFormat="1" applyFont="1" applyFill="1" applyBorder="1" applyAlignment="1">
      <alignment horizontal="right" vertical="center" indent="1"/>
    </xf>
    <xf numFmtId="3" fontId="3" fillId="24" borderId="38" xfId="0" applyNumberFormat="1" applyFont="1" applyFill="1" applyBorder="1" applyAlignment="1">
      <alignment horizontal="right" vertical="center" wrapText="1" indent="1"/>
    </xf>
    <xf numFmtId="3" fontId="4" fillId="35" borderId="38" xfId="0" applyNumberFormat="1" applyFont="1" applyFill="1" applyBorder="1" applyAlignment="1">
      <alignment horizontal="right" vertical="center" wrapText="1" indent="1"/>
    </xf>
    <xf numFmtId="3" fontId="9" fillId="35" borderId="38" xfId="0" applyNumberFormat="1" applyFont="1" applyFill="1" applyBorder="1" applyAlignment="1">
      <alignment horizontal="right" vertical="center" wrapText="1" indent="1"/>
    </xf>
    <xf numFmtId="3" fontId="8" fillId="24" borderId="38" xfId="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3" fillId="35" borderId="39" xfId="0" applyNumberFormat="1" applyFont="1" applyFill="1" applyBorder="1" applyAlignment="1">
      <alignment horizontal="right" vertical="center" wrapText="1" indent="1"/>
    </xf>
    <xf numFmtId="3" fontId="9" fillId="24" borderId="13" xfId="0" applyNumberFormat="1" applyFont="1" applyFill="1" applyBorder="1" applyAlignment="1">
      <alignment horizontal="right" vertical="center" wrapText="1" indent="1"/>
    </xf>
    <xf numFmtId="3" fontId="9" fillId="24" borderId="14" xfId="0" applyNumberFormat="1" applyFont="1" applyFill="1" applyBorder="1" applyAlignment="1">
      <alignment horizontal="right" vertical="center" wrapText="1" indent="1"/>
    </xf>
    <xf numFmtId="3" fontId="4" fillId="0" borderId="14" xfId="0" applyNumberFormat="1" applyFont="1" applyFill="1" applyBorder="1" applyAlignment="1">
      <alignment horizontal="right" vertical="center" wrapText="1" indent="1"/>
    </xf>
    <xf numFmtId="3" fontId="8" fillId="35" borderId="13" xfId="0" applyNumberFormat="1" applyFont="1" applyFill="1" applyBorder="1" applyAlignment="1">
      <alignment horizontal="right" vertical="center" wrapText="1" indent="1"/>
    </xf>
    <xf numFmtId="3" fontId="4" fillId="35" borderId="13" xfId="0" applyNumberFormat="1" applyFont="1" applyFill="1" applyBorder="1" applyAlignment="1">
      <alignment horizontal="right" vertical="center" wrapText="1"/>
    </xf>
    <xf numFmtId="167" fontId="8" fillId="24" borderId="13" xfId="0" applyNumberFormat="1" applyFont="1" applyFill="1" applyBorder="1" applyAlignment="1">
      <alignment horizontal="right" vertical="center" wrapText="1" indent="1"/>
    </xf>
    <xf numFmtId="167" fontId="8" fillId="24" borderId="14" xfId="0" applyNumberFormat="1" applyFont="1" applyFill="1" applyBorder="1" applyAlignment="1">
      <alignment horizontal="right" vertical="center" wrapText="1" indent="1"/>
    </xf>
    <xf numFmtId="167" fontId="4" fillId="35" borderId="13" xfId="0" applyNumberFormat="1" applyFont="1" applyFill="1" applyBorder="1" applyAlignment="1">
      <alignment horizontal="right" vertical="center" wrapText="1" indent="1"/>
    </xf>
    <xf numFmtId="167" fontId="4" fillId="0" borderId="13" xfId="0" applyNumberFormat="1" applyFont="1" applyFill="1" applyBorder="1" applyAlignment="1">
      <alignment horizontal="center" vertical="center" wrapText="1"/>
    </xf>
    <xf numFmtId="167" fontId="4" fillId="35" borderId="20" xfId="0" applyNumberFormat="1" applyFont="1" applyFill="1" applyBorder="1" applyAlignment="1">
      <alignment horizontal="right" vertical="center" wrapText="1" indent="1"/>
    </xf>
    <xf numFmtId="167" fontId="4" fillId="24" borderId="13" xfId="0" applyNumberFormat="1" applyFont="1" applyFill="1" applyBorder="1" applyAlignment="1">
      <alignment horizontal="right" vertical="center" wrapText="1" indent="1"/>
    </xf>
    <xf numFmtId="167" fontId="4" fillId="24" borderId="17" xfId="0" applyNumberFormat="1" applyFont="1" applyFill="1" applyBorder="1" applyAlignment="1">
      <alignment horizontal="right" vertical="center" wrapText="1" indent="1"/>
    </xf>
    <xf numFmtId="167" fontId="4" fillId="0" borderId="17" xfId="0" applyNumberFormat="1" applyFont="1" applyFill="1" applyBorder="1" applyAlignment="1">
      <alignment horizontal="center" vertical="center" wrapText="1"/>
    </xf>
    <xf numFmtId="167" fontId="8" fillId="24" borderId="18" xfId="0" applyNumberFormat="1" applyFont="1" applyFill="1" applyBorder="1" applyAlignment="1">
      <alignment horizontal="right" vertical="center" wrapText="1" indent="1"/>
    </xf>
    <xf numFmtId="3" fontId="8" fillId="35" borderId="20" xfId="0" applyNumberFormat="1" applyFont="1" applyFill="1" applyBorder="1" applyAlignment="1">
      <alignment horizontal="right" vertical="center" wrapText="1" indent="1"/>
    </xf>
    <xf numFmtId="3" fontId="9" fillId="0" borderId="13" xfId="0" applyNumberFormat="1" applyFont="1" applyBorder="1" applyAlignment="1">
      <alignment horizontal="center" vertical="center" wrapText="1"/>
    </xf>
    <xf numFmtId="3" fontId="9" fillId="0" borderId="14"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8" fillId="24" borderId="27" xfId="0" applyNumberFormat="1" applyFont="1" applyFill="1" applyBorder="1" applyAlignment="1">
      <alignment horizontal="right" vertical="center" wrapText="1" indent="1"/>
    </xf>
    <xf numFmtId="3" fontId="8" fillId="35" borderId="27" xfId="0" applyNumberFormat="1" applyFont="1" applyFill="1" applyBorder="1" applyAlignment="1">
      <alignment horizontal="right" vertical="center" wrapText="1" indent="1"/>
    </xf>
    <xf numFmtId="3" fontId="9" fillId="0" borderId="17" xfId="0" applyNumberFormat="1" applyFont="1" applyBorder="1" applyAlignment="1">
      <alignment horizontal="center" vertical="center" wrapText="1"/>
    </xf>
    <xf numFmtId="3" fontId="9" fillId="0" borderId="18" xfId="0" applyNumberFormat="1" applyFont="1" applyBorder="1" applyAlignment="1">
      <alignment horizontal="center" vertical="center" wrapText="1"/>
    </xf>
    <xf numFmtId="3" fontId="4" fillId="0" borderId="13" xfId="0" applyNumberFormat="1" applyFont="1" applyBorder="1" applyAlignment="1">
      <alignment horizontal="center" vertical="center" wrapText="1"/>
    </xf>
    <xf numFmtId="3" fontId="9" fillId="35" borderId="14" xfId="0" applyNumberFormat="1" applyFont="1" applyFill="1" applyBorder="1" applyAlignment="1">
      <alignment horizontal="right" vertical="center" wrapText="1" indent="1"/>
    </xf>
    <xf numFmtId="3" fontId="4" fillId="0" borderId="14" xfId="0" applyNumberFormat="1" applyFont="1" applyBorder="1" applyAlignment="1">
      <alignment horizontal="center" vertical="center" wrapText="1"/>
    </xf>
    <xf numFmtId="3" fontId="4" fillId="35" borderId="14" xfId="0" applyNumberFormat="1" applyFont="1" applyFill="1" applyBorder="1" applyAlignment="1">
      <alignment horizontal="right" vertical="center" wrapText="1" indent="1"/>
    </xf>
    <xf numFmtId="3" fontId="4" fillId="0" borderId="17" xfId="0" applyNumberFormat="1" applyFont="1" applyBorder="1" applyAlignment="1">
      <alignment horizontal="center" vertical="center" wrapText="1"/>
    </xf>
    <xf numFmtId="3" fontId="4" fillId="0" borderId="18" xfId="0" applyNumberFormat="1" applyFont="1" applyBorder="1" applyAlignment="1">
      <alignment horizontal="center" vertical="center" wrapText="1"/>
    </xf>
    <xf numFmtId="3" fontId="8" fillId="24" borderId="13" xfId="40" applyNumberFormat="1" applyFont="1" applyFill="1" applyBorder="1" applyAlignment="1">
      <alignment horizontal="right" vertical="center" wrapText="1" indent="1"/>
    </xf>
    <xf numFmtId="3" fontId="8" fillId="24" borderId="38" xfId="40" applyNumberFormat="1" applyFont="1" applyFill="1" applyBorder="1" applyAlignment="1">
      <alignment horizontal="right" vertical="center" wrapText="1" indent="1"/>
    </xf>
    <xf numFmtId="3" fontId="4" fillId="35" borderId="13" xfId="40" applyNumberFormat="1" applyFont="1" applyFill="1" applyBorder="1" applyAlignment="1">
      <alignment horizontal="right" vertical="center" wrapText="1" indent="1"/>
    </xf>
    <xf numFmtId="3" fontId="4" fillId="35" borderId="38" xfId="90" applyNumberFormat="1" applyFont="1" applyFill="1" applyBorder="1" applyAlignment="1">
      <alignment horizontal="right" vertical="center" wrapText="1" indent="1"/>
    </xf>
    <xf numFmtId="3" fontId="4" fillId="35" borderId="38" xfId="40" applyNumberFormat="1" applyFont="1" applyFill="1" applyBorder="1" applyAlignment="1">
      <alignment horizontal="right" vertical="center" wrapText="1" indent="1"/>
    </xf>
    <xf numFmtId="3" fontId="4" fillId="24" borderId="13" xfId="40" applyNumberFormat="1" applyFont="1" applyFill="1" applyBorder="1" applyAlignment="1">
      <alignment horizontal="right" vertical="center" wrapText="1" indent="1"/>
    </xf>
    <xf numFmtId="3" fontId="4" fillId="24" borderId="38" xfId="40" applyNumberFormat="1" applyFont="1" applyFill="1" applyBorder="1" applyAlignment="1">
      <alignment horizontal="right" vertical="center" wrapText="1" indent="1"/>
    </xf>
    <xf numFmtId="3" fontId="8" fillId="35" borderId="13" xfId="40" applyNumberFormat="1" applyFont="1" applyFill="1" applyBorder="1" applyAlignment="1">
      <alignment horizontal="right" vertical="center" wrapText="1" indent="1"/>
    </xf>
    <xf numFmtId="3" fontId="8" fillId="35" borderId="38" xfId="90" applyNumberFormat="1" applyFont="1" applyFill="1" applyBorder="1" applyAlignment="1">
      <alignment horizontal="right" vertical="center" wrapText="1" indent="1"/>
    </xf>
    <xf numFmtId="3" fontId="4" fillId="0" borderId="13" xfId="40" applyNumberFormat="1" applyFont="1" applyFill="1" applyBorder="1" applyAlignment="1">
      <alignment horizontal="right" vertical="center" wrapText="1" indent="1"/>
    </xf>
    <xf numFmtId="3" fontId="4" fillId="0" borderId="38" xfId="40" applyNumberFormat="1" applyFont="1" applyFill="1" applyBorder="1" applyAlignment="1">
      <alignment horizontal="right" vertical="center" wrapText="1" indent="1"/>
    </xf>
    <xf numFmtId="3" fontId="9" fillId="35" borderId="13" xfId="40" applyNumberFormat="1" applyFont="1" applyFill="1" applyBorder="1" applyAlignment="1">
      <alignment horizontal="right" vertical="center" wrapText="1" indent="1"/>
    </xf>
    <xf numFmtId="3" fontId="9" fillId="35" borderId="38" xfId="40" applyNumberFormat="1" applyFont="1" applyFill="1" applyBorder="1" applyAlignment="1">
      <alignment horizontal="right" vertical="center" wrapText="1" indent="1"/>
    </xf>
    <xf numFmtId="3" fontId="8" fillId="24" borderId="17" xfId="40" applyNumberFormat="1" applyFont="1" applyFill="1" applyBorder="1" applyAlignment="1">
      <alignment horizontal="right" vertical="center" wrapText="1" indent="1"/>
    </xf>
    <xf numFmtId="3" fontId="8" fillId="24" borderId="39" xfId="4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3" fillId="35" borderId="14" xfId="0" applyNumberFormat="1" applyFont="1" applyFill="1" applyBorder="1" applyAlignment="1">
      <alignment horizontal="right" vertical="center" wrapText="1" indent="1"/>
    </xf>
    <xf numFmtId="167" fontId="85" fillId="39" borderId="13" xfId="0" applyNumberFormat="1" applyFont="1" applyFill="1" applyBorder="1" applyAlignment="1">
      <alignment vertical="center" wrapText="1"/>
    </xf>
    <xf numFmtId="167" fontId="85" fillId="40" borderId="13" xfId="0" applyNumberFormat="1" applyFont="1" applyFill="1" applyBorder="1" applyAlignment="1">
      <alignment vertical="center" wrapText="1"/>
    </xf>
    <xf numFmtId="167" fontId="85" fillId="35" borderId="13" xfId="0" applyNumberFormat="1" applyFont="1" applyFill="1" applyBorder="1" applyAlignment="1">
      <alignment vertical="center" wrapText="1"/>
    </xf>
    <xf numFmtId="167" fontId="85" fillId="24" borderId="13" xfId="0" applyNumberFormat="1" applyFont="1" applyFill="1" applyBorder="1" applyAlignment="1">
      <alignment vertical="center" wrapText="1"/>
    </xf>
    <xf numFmtId="167" fontId="85" fillId="40" borderId="14" xfId="0" applyNumberFormat="1" applyFont="1" applyFill="1" applyBorder="1" applyAlignment="1">
      <alignment vertical="center" wrapText="1"/>
    </xf>
    <xf numFmtId="167" fontId="73" fillId="39" borderId="13" xfId="0" applyNumberFormat="1" applyFont="1" applyFill="1" applyBorder="1" applyAlignment="1">
      <alignment vertical="center" wrapText="1"/>
    </xf>
    <xf numFmtId="167" fontId="73" fillId="35" borderId="13" xfId="0" applyNumberFormat="1" applyFont="1" applyFill="1" applyBorder="1" applyAlignment="1">
      <alignment vertical="center" wrapText="1"/>
    </xf>
    <xf numFmtId="167" fontId="85" fillId="0" borderId="13" xfId="0" applyNumberFormat="1" applyFont="1" applyFill="1" applyBorder="1" applyAlignment="1">
      <alignment horizontal="center" vertical="center" wrapText="1"/>
    </xf>
    <xf numFmtId="167" fontId="73" fillId="39" borderId="13" xfId="0" applyNumberFormat="1" applyFont="1" applyFill="1" applyBorder="1" applyAlignment="1">
      <alignment vertical="top" wrapText="1"/>
    </xf>
    <xf numFmtId="167" fontId="108" fillId="0" borderId="13" xfId="0" applyNumberFormat="1" applyFont="1" applyFill="1" applyBorder="1" applyAlignment="1">
      <alignment horizontal="center" vertical="center" wrapText="1"/>
    </xf>
    <xf numFmtId="167" fontId="109" fillId="39" borderId="13" xfId="0" applyNumberFormat="1" applyFont="1" applyFill="1" applyBorder="1" applyAlignment="1">
      <alignment vertical="center" wrapText="1"/>
    </xf>
    <xf numFmtId="167" fontId="26" fillId="39" borderId="13" xfId="0" applyNumberFormat="1" applyFont="1" applyFill="1" applyBorder="1" applyAlignment="1">
      <alignment vertical="center" wrapText="1"/>
    </xf>
    <xf numFmtId="167" fontId="122" fillId="41" borderId="13" xfId="0" applyNumberFormat="1" applyFont="1" applyFill="1" applyBorder="1" applyAlignment="1">
      <alignment horizontal="center" vertical="center" wrapText="1"/>
    </xf>
    <xf numFmtId="167" fontId="85" fillId="41" borderId="13" xfId="0" applyNumberFormat="1" applyFont="1" applyFill="1" applyBorder="1" applyAlignment="1">
      <alignment horizontal="center" vertical="center" wrapText="1"/>
    </xf>
    <xf numFmtId="167" fontId="108" fillId="41" borderId="13" xfId="0" applyNumberFormat="1" applyFont="1" applyFill="1" applyBorder="1" applyAlignment="1">
      <alignment horizontal="center" vertical="center" wrapText="1"/>
    </xf>
    <xf numFmtId="167" fontId="60" fillId="35" borderId="13" xfId="0" applyNumberFormat="1" applyFont="1" applyFill="1" applyBorder="1" applyAlignment="1">
      <alignment vertical="center" wrapText="1"/>
    </xf>
    <xf numFmtId="167" fontId="73" fillId="39" borderId="17" xfId="0" applyNumberFormat="1" applyFont="1" applyFill="1" applyBorder="1" applyAlignment="1">
      <alignment vertical="center"/>
    </xf>
    <xf numFmtId="167" fontId="73" fillId="35" borderId="17" xfId="0" applyNumberFormat="1" applyFont="1" applyFill="1" applyBorder="1" applyAlignment="1">
      <alignment vertical="center"/>
    </xf>
    <xf numFmtId="167" fontId="85" fillId="40" borderId="17" xfId="0" applyNumberFormat="1" applyFont="1" applyFill="1" applyBorder="1" applyAlignment="1">
      <alignment vertical="center" wrapText="1"/>
    </xf>
    <xf numFmtId="167" fontId="85" fillId="40" borderId="18" xfId="0" applyNumberFormat="1" applyFont="1" applyFill="1" applyBorder="1" applyAlignment="1">
      <alignment vertical="center" wrapText="1"/>
    </xf>
    <xf numFmtId="3" fontId="8" fillId="24" borderId="13" xfId="43" applyNumberFormat="1" applyFont="1" applyFill="1" applyBorder="1" applyAlignment="1">
      <alignment horizontal="right" vertical="center" wrapText="1" indent="1"/>
    </xf>
    <xf numFmtId="3" fontId="8" fillId="24" borderId="14" xfId="43" applyNumberFormat="1" applyFont="1" applyFill="1" applyBorder="1" applyAlignment="1">
      <alignment horizontal="right" vertical="center" wrapText="1" indent="1"/>
    </xf>
    <xf numFmtId="3" fontId="4" fillId="35" borderId="13" xfId="43" applyNumberFormat="1" applyFont="1" applyFill="1" applyBorder="1" applyAlignment="1">
      <alignment horizontal="right" vertical="center" wrapText="1" indent="1"/>
    </xf>
    <xf numFmtId="3" fontId="4" fillId="35" borderId="13" xfId="43" applyNumberFormat="1" applyFont="1" applyFill="1" applyBorder="1" applyAlignment="1">
      <alignment horizontal="center" vertical="center" wrapText="1"/>
    </xf>
    <xf numFmtId="3" fontId="8" fillId="24" borderId="14" xfId="43" applyNumberFormat="1" applyFont="1" applyFill="1" applyBorder="1" applyAlignment="1">
      <alignment horizontal="center" vertical="center" wrapText="1"/>
    </xf>
    <xf numFmtId="3" fontId="8" fillId="24" borderId="13" xfId="43" applyNumberFormat="1" applyFont="1" applyFill="1" applyBorder="1" applyAlignment="1">
      <alignment horizontal="center" vertical="center" wrapText="1"/>
    </xf>
    <xf numFmtId="3" fontId="4" fillId="35" borderId="19" xfId="43" applyNumberFormat="1" applyFont="1" applyFill="1" applyBorder="1" applyAlignment="1">
      <alignment horizontal="right" vertical="center" wrapText="1" indent="1"/>
    </xf>
    <xf numFmtId="3" fontId="3" fillId="24" borderId="17" xfId="43" applyNumberFormat="1" applyFont="1" applyFill="1" applyBorder="1" applyAlignment="1">
      <alignment horizontal="right" vertical="center" wrapText="1" indent="1"/>
    </xf>
    <xf numFmtId="3" fontId="8" fillId="24" borderId="17" xfId="43" applyNumberFormat="1" applyFont="1" applyFill="1" applyBorder="1" applyAlignment="1">
      <alignment horizontal="right" vertical="center" wrapText="1" indent="1"/>
    </xf>
    <xf numFmtId="3" fontId="8" fillId="24" borderId="18" xfId="43" applyNumberFormat="1" applyFont="1" applyFill="1" applyBorder="1" applyAlignment="1">
      <alignment horizontal="right" vertical="center" wrapText="1" indent="1"/>
    </xf>
    <xf numFmtId="3" fontId="4" fillId="0" borderId="19" xfId="0" applyNumberFormat="1" applyFont="1" applyFill="1" applyBorder="1" applyAlignment="1">
      <alignment horizontal="right" vertical="center" wrapText="1" indent="1"/>
    </xf>
    <xf numFmtId="3" fontId="8" fillId="24" borderId="19" xfId="0" applyNumberFormat="1" applyFont="1" applyFill="1" applyBorder="1" applyAlignment="1">
      <alignment horizontal="right" vertical="center" wrapText="1" indent="1"/>
    </xf>
    <xf numFmtId="1" fontId="8" fillId="24" borderId="13" xfId="0" applyNumberFormat="1" applyFont="1" applyFill="1" applyBorder="1" applyAlignment="1">
      <alignment horizontal="right" vertical="center" wrapText="1" indent="1"/>
    </xf>
    <xf numFmtId="1" fontId="4" fillId="35" borderId="13" xfId="0" applyNumberFormat="1" applyFont="1" applyFill="1" applyBorder="1" applyAlignment="1">
      <alignment horizontal="right" vertical="center" wrapText="1" indent="1"/>
    </xf>
    <xf numFmtId="1" fontId="4" fillId="35" borderId="14" xfId="0" applyNumberFormat="1" applyFont="1" applyFill="1" applyBorder="1" applyAlignment="1">
      <alignment horizontal="right" vertical="center" wrapText="1" indent="1"/>
    </xf>
    <xf numFmtId="1" fontId="4" fillId="35" borderId="19" xfId="0" applyNumberFormat="1" applyFont="1" applyFill="1" applyBorder="1" applyAlignment="1">
      <alignment horizontal="right" vertical="center" wrapText="1" indent="1"/>
    </xf>
    <xf numFmtId="1" fontId="4" fillId="35" borderId="26" xfId="0" applyNumberFormat="1" applyFont="1" applyFill="1" applyBorder="1" applyAlignment="1">
      <alignment horizontal="right" vertical="center" wrapText="1" indent="1"/>
    </xf>
    <xf numFmtId="1" fontId="8" fillId="0" borderId="17" xfId="0" applyNumberFormat="1" applyFont="1" applyFill="1" applyBorder="1" applyAlignment="1">
      <alignment horizontal="right" vertical="center" wrapText="1" indent="1"/>
    </xf>
    <xf numFmtId="1" fontId="4" fillId="35" borderId="17" xfId="0" applyNumberFormat="1" applyFont="1" applyFill="1" applyBorder="1" applyAlignment="1">
      <alignment horizontal="right" vertical="center" wrapText="1" indent="1"/>
    </xf>
    <xf numFmtId="1" fontId="4" fillId="35" borderId="18" xfId="0" applyNumberFormat="1" applyFont="1" applyFill="1" applyBorder="1" applyAlignment="1">
      <alignment horizontal="right" vertical="center" wrapText="1" indent="1"/>
    </xf>
    <xf numFmtId="3" fontId="8" fillId="24" borderId="13" xfId="90" applyNumberFormat="1" applyFont="1" applyFill="1" applyBorder="1" applyAlignment="1">
      <alignment horizontal="right" vertical="center" wrapText="1" indent="1"/>
    </xf>
    <xf numFmtId="3" fontId="8" fillId="24" borderId="14" xfId="90" applyNumberFormat="1" applyFont="1" applyFill="1" applyBorder="1" applyAlignment="1">
      <alignment horizontal="right" vertical="center" wrapText="1" indent="1"/>
    </xf>
    <xf numFmtId="3" fontId="4" fillId="35" borderId="14" xfId="90" applyNumberFormat="1" applyFont="1" applyFill="1" applyBorder="1" applyAlignment="1">
      <alignment horizontal="right" vertical="center" wrapText="1" indent="1"/>
    </xf>
    <xf numFmtId="3" fontId="4" fillId="35" borderId="17" xfId="90" applyNumberFormat="1" applyFont="1" applyFill="1" applyBorder="1" applyAlignment="1">
      <alignment horizontal="right" vertical="center" wrapText="1" indent="1"/>
    </xf>
    <xf numFmtId="3" fontId="4" fillId="35" borderId="18" xfId="90" applyNumberFormat="1" applyFont="1" applyFill="1" applyBorder="1" applyAlignment="1">
      <alignment horizontal="right" vertical="center" wrapText="1" indent="1"/>
    </xf>
    <xf numFmtId="3" fontId="4" fillId="35" borderId="17" xfId="0" applyNumberFormat="1" applyFont="1" applyFill="1" applyBorder="1" applyAlignment="1">
      <alignment horizontal="right" vertical="center" wrapText="1" indent="1"/>
    </xf>
    <xf numFmtId="3" fontId="8" fillId="24" borderId="17" xfId="45" applyNumberFormat="1" applyFont="1" applyFill="1" applyBorder="1" applyAlignment="1">
      <alignment horizontal="right" vertical="center" wrapText="1" indent="1"/>
    </xf>
    <xf numFmtId="3" fontId="8" fillId="24" borderId="18" xfId="45" applyNumberFormat="1" applyFont="1" applyFill="1" applyBorder="1" applyAlignment="1">
      <alignment horizontal="right" vertical="center" wrapText="1" indent="1"/>
    </xf>
    <xf numFmtId="3" fontId="9" fillId="35" borderId="29" xfId="44" applyNumberFormat="1" applyFont="1" applyFill="1" applyBorder="1" applyAlignment="1">
      <alignment horizontal="right" vertical="center" wrapText="1" indent="1"/>
    </xf>
    <xf numFmtId="3" fontId="9" fillId="35" borderId="37" xfId="44" applyNumberFormat="1" applyFont="1" applyFill="1" applyBorder="1" applyAlignment="1">
      <alignment horizontal="right" vertical="center" wrapText="1" indent="1"/>
    </xf>
    <xf numFmtId="3" fontId="3" fillId="24" borderId="45" xfId="0" applyNumberFormat="1" applyFont="1" applyFill="1" applyBorder="1" applyAlignment="1">
      <alignment horizontal="right" vertical="center" wrapText="1" indent="1"/>
    </xf>
    <xf numFmtId="3" fontId="9" fillId="35" borderId="13" xfId="44" applyNumberFormat="1" applyFont="1" applyFill="1" applyBorder="1" applyAlignment="1">
      <alignment horizontal="right" vertical="center" wrapText="1" indent="1"/>
    </xf>
    <xf numFmtId="3" fontId="9" fillId="35" borderId="20" xfId="44" applyNumberFormat="1" applyFont="1" applyFill="1" applyBorder="1" applyAlignment="1">
      <alignment horizontal="right" vertical="center" wrapText="1" indent="1"/>
    </xf>
    <xf numFmtId="3" fontId="9" fillId="35" borderId="35" xfId="44" applyNumberFormat="1" applyFont="1" applyFill="1" applyBorder="1" applyAlignment="1">
      <alignment horizontal="right" vertical="center" wrapText="1" indent="1"/>
    </xf>
    <xf numFmtId="3" fontId="3" fillId="24" borderId="37" xfId="0" applyNumberFormat="1" applyFont="1" applyFill="1" applyBorder="1" applyAlignment="1">
      <alignment horizontal="right" vertical="center" wrapText="1" indent="1"/>
    </xf>
    <xf numFmtId="3" fontId="3" fillId="24" borderId="20" xfId="0" applyNumberFormat="1" applyFont="1" applyFill="1" applyBorder="1" applyAlignment="1">
      <alignment horizontal="right" vertical="center" wrapText="1" indent="1"/>
    </xf>
    <xf numFmtId="3" fontId="3" fillId="24" borderId="50" xfId="0" applyNumberFormat="1" applyFont="1" applyFill="1" applyBorder="1" applyAlignment="1">
      <alignment horizontal="right" vertical="center" wrapText="1" indent="1"/>
    </xf>
    <xf numFmtId="3" fontId="3" fillId="24" borderId="55" xfId="0" applyNumberFormat="1" applyFont="1" applyFill="1" applyBorder="1" applyAlignment="1">
      <alignment horizontal="right" vertical="center" wrapText="1" indent="1"/>
    </xf>
    <xf numFmtId="3" fontId="3" fillId="24" borderId="67" xfId="0" applyNumberFormat="1" applyFont="1" applyFill="1" applyBorder="1" applyAlignment="1">
      <alignment horizontal="right" vertical="center" wrapText="1" indent="1"/>
    </xf>
    <xf numFmtId="3" fontId="3" fillId="24" borderId="43" xfId="0" applyNumberFormat="1" applyFont="1" applyFill="1" applyBorder="1" applyAlignment="1">
      <alignment horizontal="right" vertical="center" wrapText="1" indent="1"/>
    </xf>
    <xf numFmtId="3" fontId="9" fillId="35" borderId="19" xfId="44" applyNumberFormat="1" applyFont="1" applyFill="1" applyBorder="1" applyAlignment="1">
      <alignment horizontal="right" vertical="center" wrapText="1" indent="1"/>
    </xf>
    <xf numFmtId="3" fontId="3" fillId="24" borderId="44" xfId="0" applyNumberFormat="1" applyFont="1" applyFill="1" applyBorder="1" applyAlignment="1">
      <alignment horizontal="right" vertical="center" wrapText="1" indent="1"/>
    </xf>
    <xf numFmtId="3" fontId="3" fillId="24" borderId="31" xfId="0" applyNumberFormat="1" applyFont="1" applyFill="1" applyBorder="1" applyAlignment="1">
      <alignment horizontal="right" vertical="center" wrapText="1" indent="1"/>
    </xf>
    <xf numFmtId="3" fontId="3" fillId="24" borderId="53" xfId="0" applyNumberFormat="1" applyFont="1" applyFill="1" applyBorder="1" applyAlignment="1">
      <alignment horizontal="right" vertical="center" wrapText="1" indent="1"/>
    </xf>
    <xf numFmtId="3" fontId="3" fillId="24" borderId="66" xfId="0" applyNumberFormat="1" applyFont="1" applyFill="1" applyBorder="1" applyAlignment="1">
      <alignment horizontal="right" vertical="center" wrapText="1" indent="1"/>
    </xf>
    <xf numFmtId="0" fontId="100" fillId="0" borderId="0" xfId="0" applyFont="1" applyFill="1" applyAlignment="1">
      <alignment wrapText="1"/>
    </xf>
    <xf numFmtId="0" fontId="9" fillId="51" borderId="15" xfId="0" applyFont="1" applyFill="1" applyBorder="1" applyAlignment="1">
      <alignment vertical="center" wrapText="1"/>
    </xf>
    <xf numFmtId="0" fontId="9" fillId="51" borderId="20" xfId="0" applyFont="1" applyFill="1" applyBorder="1" applyAlignment="1">
      <alignment horizontal="left" vertical="center" wrapText="1" indent="1"/>
    </xf>
    <xf numFmtId="0" fontId="9" fillId="51" borderId="43" xfId="0" applyFont="1" applyFill="1" applyBorder="1" applyAlignment="1">
      <alignment horizontal="left" vertical="center" wrapText="1" indent="1"/>
    </xf>
    <xf numFmtId="0" fontId="100" fillId="51" borderId="15" xfId="0" applyFont="1" applyFill="1" applyBorder="1" applyAlignment="1">
      <alignment vertical="center" wrapText="1"/>
    </xf>
    <xf numFmtId="0" fontId="100" fillId="51" borderId="20" xfId="0" applyFont="1" applyFill="1" applyBorder="1" applyAlignment="1">
      <alignment horizontal="left" vertical="center" wrapText="1" indent="1"/>
    </xf>
    <xf numFmtId="0" fontId="100" fillId="51" borderId="43" xfId="0" applyFont="1" applyFill="1" applyBorder="1" applyAlignment="1">
      <alignment horizontal="left" vertical="center" wrapText="1" indent="1"/>
    </xf>
    <xf numFmtId="3" fontId="8" fillId="24" borderId="75" xfId="0" applyNumberFormat="1" applyFont="1" applyFill="1" applyBorder="1" applyAlignment="1">
      <alignment horizontal="right" vertical="center" wrapText="1" indent="1"/>
    </xf>
    <xf numFmtId="3" fontId="8" fillId="24" borderId="51" xfId="0" applyNumberFormat="1" applyFont="1" applyFill="1" applyBorder="1" applyAlignment="1">
      <alignment horizontal="right" vertical="center" wrapText="1" indent="1"/>
    </xf>
    <xf numFmtId="3" fontId="120" fillId="0" borderId="29" xfId="0" applyNumberFormat="1" applyFont="1" applyBorder="1" applyAlignment="1">
      <alignment horizontal="center"/>
    </xf>
    <xf numFmtId="3" fontId="120" fillId="35" borderId="29" xfId="0" applyNumberFormat="1" applyFont="1" applyFill="1" applyBorder="1" applyAlignment="1">
      <alignment horizontal="right" vertical="center" wrapText="1" indent="1"/>
    </xf>
    <xf numFmtId="0" fontId="9" fillId="0" borderId="52" xfId="0" applyFont="1" applyBorder="1" applyAlignment="1">
      <alignment wrapText="1"/>
    </xf>
    <xf numFmtId="0" fontId="9" fillId="0" borderId="27" xfId="0" applyFont="1" applyBorder="1" applyAlignment="1">
      <alignment wrapText="1"/>
    </xf>
    <xf numFmtId="0" fontId="9" fillId="0" borderId="0" xfId="0" applyFont="1" applyBorder="1" applyAlignment="1">
      <alignment horizontal="left" wrapText="1"/>
    </xf>
    <xf numFmtId="0" fontId="9" fillId="0" borderId="49" xfId="0" applyFont="1" applyBorder="1" applyAlignment="1">
      <alignment horizontal="left" wrapText="1"/>
    </xf>
    <xf numFmtId="0" fontId="9" fillId="0" borderId="52" xfId="0" applyFont="1" applyBorder="1" applyAlignment="1">
      <alignment horizontal="left" wrapText="1"/>
    </xf>
    <xf numFmtId="0" fontId="9" fillId="0" borderId="27" xfId="0" applyFont="1" applyBorder="1" applyAlignment="1">
      <alignment horizontal="left" wrapText="1"/>
    </xf>
    <xf numFmtId="0" fontId="9" fillId="0" borderId="23" xfId="35" applyFont="1" applyBorder="1" applyAlignment="1" applyProtection="1">
      <alignment horizontal="left" vertical="center" indent="1"/>
    </xf>
    <xf numFmtId="0" fontId="9" fillId="0" borderId="60" xfId="35" applyFont="1" applyBorder="1" applyAlignment="1" applyProtection="1">
      <alignment horizontal="left" vertical="center" indent="1"/>
    </xf>
    <xf numFmtId="0" fontId="13" fillId="47" borderId="68" xfId="0" applyFont="1" applyFill="1" applyBorder="1" applyAlignment="1">
      <alignment horizontal="center" vertical="center" wrapText="1"/>
    </xf>
    <xf numFmtId="0" fontId="84" fillId="47" borderId="69" xfId="0" applyFont="1" applyFill="1" applyBorder="1" applyAlignment="1">
      <alignment horizontal="center" vertical="center" wrapText="1"/>
    </xf>
    <xf numFmtId="0" fontId="84" fillId="47" borderId="70" xfId="0" applyFont="1" applyFill="1" applyBorder="1" applyAlignment="1">
      <alignment horizontal="center" vertical="center" wrapText="1"/>
    </xf>
    <xf numFmtId="0" fontId="13" fillId="0" borderId="68"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0" borderId="69" xfId="0" applyFont="1" applyFill="1" applyBorder="1" applyAlignment="1">
      <alignment horizontal="center" vertical="center" wrapText="1"/>
    </xf>
    <xf numFmtId="0" fontId="13" fillId="0" borderId="65"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5" fillId="0" borderId="30" xfId="0" applyFont="1" applyBorder="1" applyAlignment="1">
      <alignment horizontal="center" vertical="center" wrapText="1"/>
    </xf>
    <xf numFmtId="0" fontId="77" fillId="0" borderId="31" xfId="0" applyFont="1" applyBorder="1"/>
    <xf numFmtId="0" fontId="77" fillId="0" borderId="36" xfId="0" applyFont="1" applyBorder="1"/>
    <xf numFmtId="0" fontId="8" fillId="0" borderId="77" xfId="0" applyFont="1" applyBorder="1" applyAlignment="1">
      <alignment horizontal="left" vertical="center" wrapText="1" indent="1"/>
    </xf>
    <xf numFmtId="0" fontId="8" fillId="0" borderId="50" xfId="0" applyFont="1" applyBorder="1" applyAlignment="1">
      <alignment horizontal="left" vertical="center" wrapText="1" indent="1"/>
    </xf>
    <xf numFmtId="0" fontId="8" fillId="0" borderId="54" xfId="0" applyFont="1" applyBorder="1" applyAlignment="1">
      <alignment horizontal="left" vertical="center" wrapText="1" indent="1"/>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6" xfId="0" applyFont="1" applyBorder="1" applyAlignment="1">
      <alignment horizontal="center" vertical="center" wrapText="1"/>
    </xf>
    <xf numFmtId="0" fontId="8" fillId="0" borderId="22" xfId="0" applyFont="1" applyBorder="1" applyAlignment="1">
      <alignment horizontal="left" vertical="center" wrapText="1" indent="1"/>
    </xf>
    <xf numFmtId="0" fontId="8" fillId="0" borderId="29" xfId="0" applyFont="1" applyBorder="1" applyAlignment="1">
      <alignment horizontal="left" vertical="center" wrapText="1" indent="1"/>
    </xf>
    <xf numFmtId="0" fontId="8" fillId="0" borderId="34" xfId="0" applyFont="1" applyBorder="1" applyAlignment="1">
      <alignment horizontal="left" vertical="center" wrapText="1" indent="1"/>
    </xf>
    <xf numFmtId="49" fontId="102" fillId="0" borderId="35" xfId="0" applyNumberFormat="1" applyFont="1" applyBorder="1" applyAlignment="1">
      <alignment horizontal="left" wrapText="1"/>
    </xf>
    <xf numFmtId="49" fontId="102" fillId="0" borderId="46" xfId="0" applyNumberFormat="1" applyFont="1" applyBorder="1" applyAlignment="1">
      <alignment horizontal="left" wrapText="1"/>
    </xf>
    <xf numFmtId="49" fontId="102" fillId="0" borderId="47" xfId="0" applyNumberFormat="1" applyFont="1" applyBorder="1" applyAlignment="1">
      <alignment horizontal="left" wrapText="1"/>
    </xf>
    <xf numFmtId="49" fontId="4" fillId="0" borderId="37" xfId="0" applyNumberFormat="1" applyFont="1" applyBorder="1" applyAlignment="1">
      <alignment horizontal="left" wrapText="1"/>
    </xf>
    <xf numFmtId="49" fontId="4" fillId="0" borderId="50" xfId="0" applyNumberFormat="1" applyFont="1" applyBorder="1" applyAlignment="1">
      <alignment horizontal="left" wrapText="1"/>
    </xf>
    <xf numFmtId="49" fontId="4" fillId="0" borderId="32" xfId="0" applyNumberFormat="1" applyFont="1" applyBorder="1" applyAlignment="1">
      <alignment horizontal="left"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6" xfId="0" applyFont="1" applyBorder="1" applyAlignment="1">
      <alignment horizontal="center" vertical="center"/>
    </xf>
    <xf numFmtId="0" fontId="3" fillId="0" borderId="15" xfId="0" applyFont="1" applyBorder="1" applyAlignment="1">
      <alignment horizontal="center" vertical="center" wrapText="1"/>
    </xf>
    <xf numFmtId="49" fontId="3" fillId="0" borderId="19" xfId="0" applyNumberFormat="1" applyFont="1" applyBorder="1" applyAlignment="1">
      <alignment horizontal="center" vertical="center" wrapText="1"/>
    </xf>
    <xf numFmtId="49" fontId="3" fillId="0" borderId="29"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7" xfId="0" applyFont="1" applyBorder="1" applyAlignment="1">
      <alignment horizontal="center" vertical="center"/>
    </xf>
    <xf numFmtId="0" fontId="5" fillId="0" borderId="38" xfId="0" applyFont="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8" fillId="0" borderId="61" xfId="0" applyFont="1" applyBorder="1" applyAlignment="1">
      <alignment horizontal="left" vertical="center" wrapText="1" indent="1"/>
    </xf>
    <xf numFmtId="0" fontId="8" fillId="0" borderId="74" xfId="0" applyFont="1" applyBorder="1" applyAlignment="1">
      <alignment horizontal="left" vertical="center" wrapText="1" indent="1"/>
    </xf>
    <xf numFmtId="0" fontId="8" fillId="0" borderId="41" xfId="0" applyFont="1" applyBorder="1" applyAlignment="1">
      <alignment horizontal="left" vertical="center" wrapText="1" indent="1"/>
    </xf>
    <xf numFmtId="0" fontId="5" fillId="0" borderId="13" xfId="0" applyFont="1" applyBorder="1" applyAlignment="1">
      <alignment horizontal="center" vertical="center"/>
    </xf>
    <xf numFmtId="0" fontId="103" fillId="0" borderId="0" xfId="0" applyFont="1" applyAlignment="1">
      <alignment horizontal="left" vertical="center" wrapText="1"/>
    </xf>
    <xf numFmtId="0" fontId="3" fillId="0" borderId="29" xfId="0" applyFont="1" applyBorder="1" applyAlignment="1">
      <alignment horizontal="center" vertical="center" wrapText="1"/>
    </xf>
    <xf numFmtId="0" fontId="3" fillId="0" borderId="13" xfId="0" applyFont="1" applyBorder="1" applyAlignment="1">
      <alignment horizontal="center" vertical="center" wrapText="1"/>
    </xf>
    <xf numFmtId="49" fontId="9" fillId="0" borderId="20" xfId="0" applyNumberFormat="1" applyFont="1" applyBorder="1" applyAlignment="1">
      <alignment horizontal="left"/>
    </xf>
    <xf numFmtId="49" fontId="9" fillId="0" borderId="52" xfId="0" applyNumberFormat="1" applyFont="1" applyBorder="1" applyAlignment="1">
      <alignment horizontal="left"/>
    </xf>
    <xf numFmtId="49" fontId="9" fillId="0" borderId="27" xfId="0" applyNumberFormat="1" applyFont="1" applyBorder="1" applyAlignment="1">
      <alignment horizontal="left"/>
    </xf>
    <xf numFmtId="49" fontId="3" fillId="0" borderId="13" xfId="0" applyNumberFormat="1" applyFont="1" applyBorder="1" applyAlignment="1">
      <alignment horizontal="center" vertical="center" wrapText="1"/>
    </xf>
    <xf numFmtId="0" fontId="3" fillId="0" borderId="22" xfId="0" applyFont="1" applyBorder="1" applyAlignment="1">
      <alignment horizontal="center" vertical="center" textRotation="90" wrapText="1"/>
    </xf>
    <xf numFmtId="0" fontId="3" fillId="0" borderId="15" xfId="0" applyFont="1" applyBorder="1" applyAlignment="1">
      <alignment horizontal="center" vertical="center" textRotation="90" wrapText="1"/>
    </xf>
    <xf numFmtId="0" fontId="13" fillId="0" borderId="12" xfId="0" applyFont="1" applyBorder="1" applyAlignment="1">
      <alignment horizontal="center" vertical="center" wrapText="1"/>
    </xf>
    <xf numFmtId="0" fontId="13" fillId="0" borderId="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20" xfId="0" applyFont="1" applyBorder="1" applyAlignment="1">
      <alignment horizontal="center" vertical="center" wrapText="1"/>
    </xf>
    <xf numFmtId="49" fontId="4" fillId="0" borderId="20" xfId="0" applyNumberFormat="1" applyFont="1" applyBorder="1" applyAlignment="1">
      <alignment horizontal="left"/>
    </xf>
    <xf numFmtId="49" fontId="4" fillId="0" borderId="52" xfId="0" applyNumberFormat="1" applyFont="1" applyBorder="1" applyAlignment="1">
      <alignment horizontal="left"/>
    </xf>
    <xf numFmtId="49" fontId="4" fillId="0" borderId="27" xfId="0" applyNumberFormat="1" applyFont="1" applyBorder="1" applyAlignment="1">
      <alignment horizontal="left"/>
    </xf>
    <xf numFmtId="0" fontId="3" fillId="36" borderId="29" xfId="0" applyFont="1" applyFill="1" applyBorder="1" applyAlignment="1">
      <alignment horizontal="center" vertical="center" wrapText="1"/>
    </xf>
    <xf numFmtId="0" fontId="3" fillId="36" borderId="13" xfId="0" applyFont="1" applyFill="1" applyBorder="1" applyAlignment="1">
      <alignment horizontal="center" vertical="center" wrapText="1"/>
    </xf>
    <xf numFmtId="0" fontId="8" fillId="0" borderId="57" xfId="0" applyFont="1" applyBorder="1" applyAlignment="1">
      <alignment horizontal="center" vertical="center" wrapText="1"/>
    </xf>
    <xf numFmtId="0" fontId="8" fillId="0" borderId="45" xfId="0" applyFont="1" applyBorder="1" applyAlignment="1">
      <alignment horizontal="center" vertical="center" wrapText="1"/>
    </xf>
    <xf numFmtId="0" fontId="111" fillId="0" borderId="12" xfId="40" applyFont="1" applyBorder="1" applyAlignment="1">
      <alignment horizontal="center" vertical="center" wrapText="1"/>
    </xf>
    <xf numFmtId="0" fontId="111" fillId="0" borderId="77" xfId="40" applyFont="1" applyBorder="1" applyAlignment="1">
      <alignment horizontal="center" vertical="center" wrapText="1"/>
    </xf>
    <xf numFmtId="0" fontId="111" fillId="0" borderId="57" xfId="40" applyFont="1" applyBorder="1" applyAlignment="1">
      <alignment horizontal="center" vertical="center" wrapText="1"/>
    </xf>
    <xf numFmtId="0" fontId="111" fillId="0" borderId="45" xfId="40" applyFont="1" applyBorder="1" applyAlignment="1">
      <alignment horizontal="center" vertical="center" wrapText="1"/>
    </xf>
    <xf numFmtId="0" fontId="8" fillId="0" borderId="65" xfId="41" applyFont="1" applyBorder="1" applyAlignment="1">
      <alignment horizontal="center" vertical="center"/>
    </xf>
    <xf numFmtId="0" fontId="8" fillId="0" borderId="58" xfId="41" applyFont="1" applyBorder="1" applyAlignment="1">
      <alignment horizontal="center" vertical="center"/>
    </xf>
    <xf numFmtId="0" fontId="8" fillId="0" borderId="59" xfId="41" applyFont="1" applyBorder="1" applyAlignment="1">
      <alignment horizontal="center" vertical="center"/>
    </xf>
    <xf numFmtId="0" fontId="99" fillId="0" borderId="26" xfId="41" applyFont="1" applyBorder="1" applyAlignment="1">
      <alignment horizontal="center" vertical="center" wrapText="1"/>
    </xf>
    <xf numFmtId="0" fontId="99" fillId="0" borderId="63" xfId="41" applyFont="1" applyBorder="1" applyAlignment="1">
      <alignment horizontal="center" vertical="center" wrapText="1"/>
    </xf>
    <xf numFmtId="0" fontId="99" fillId="0" borderId="34" xfId="41" applyFont="1" applyBorder="1" applyAlignment="1">
      <alignment horizontal="center" vertical="center" wrapText="1"/>
    </xf>
    <xf numFmtId="0" fontId="99" fillId="0" borderId="68" xfId="41" applyFont="1" applyBorder="1" applyAlignment="1">
      <alignment horizontal="left" vertical="center" wrapText="1" indent="1"/>
    </xf>
    <xf numFmtId="0" fontId="99" fillId="0" borderId="69" xfId="41" applyFont="1" applyBorder="1" applyAlignment="1">
      <alignment horizontal="left" vertical="center" wrapText="1" indent="1"/>
    </xf>
    <xf numFmtId="0" fontId="99" fillId="0" borderId="70" xfId="41" applyFont="1" applyBorder="1" applyAlignment="1">
      <alignment horizontal="left" vertical="center" wrapText="1" indent="1"/>
    </xf>
    <xf numFmtId="0" fontId="99" fillId="0" borderId="15" xfId="41" applyFont="1" applyBorder="1" applyAlignment="1">
      <alignment horizontal="center" vertical="center" wrapText="1"/>
    </xf>
    <xf numFmtId="0" fontId="99" fillId="0" borderId="19" xfId="41" applyFont="1" applyBorder="1" applyAlignment="1">
      <alignment horizontal="center" vertical="center"/>
    </xf>
    <xf numFmtId="0" fontId="99" fillId="0" borderId="64" xfId="41" applyFont="1" applyBorder="1" applyAlignment="1">
      <alignment horizontal="center" vertical="center"/>
    </xf>
    <xf numFmtId="0" fontId="99" fillId="0" borderId="29" xfId="41" applyFont="1" applyBorder="1" applyAlignment="1">
      <alignment horizontal="center" vertical="center"/>
    </xf>
    <xf numFmtId="0" fontId="8" fillId="0" borderId="20" xfId="41" applyFont="1" applyBorder="1" applyAlignment="1">
      <alignment horizontal="center" vertical="center" wrapText="1"/>
    </xf>
    <xf numFmtId="0" fontId="8" fillId="0" borderId="52" xfId="41" applyFont="1" applyBorder="1" applyAlignment="1">
      <alignment horizontal="center" vertical="center" wrapText="1"/>
    </xf>
    <xf numFmtId="0" fontId="99" fillId="0" borderId="20" xfId="41" applyFont="1" applyBorder="1" applyAlignment="1">
      <alignment horizontal="center" vertical="center"/>
    </xf>
    <xf numFmtId="0" fontId="99" fillId="0" borderId="27" xfId="41" applyFont="1" applyBorder="1" applyAlignment="1">
      <alignment horizontal="center" vertical="center"/>
    </xf>
    <xf numFmtId="0" fontId="8" fillId="46" borderId="19" xfId="41" applyFont="1" applyFill="1" applyBorder="1" applyAlignment="1">
      <alignment horizontal="center" vertical="center" wrapText="1"/>
    </xf>
    <xf numFmtId="0" fontId="8" fillId="46" borderId="64" xfId="41" applyFont="1" applyFill="1" applyBorder="1" applyAlignment="1">
      <alignment horizontal="center" vertical="center" wrapText="1"/>
    </xf>
    <xf numFmtId="0" fontId="8" fillId="46" borderId="29" xfId="41" applyFont="1" applyFill="1" applyBorder="1" applyAlignment="1">
      <alignment horizontal="center" vertical="center" wrapText="1"/>
    </xf>
    <xf numFmtId="0" fontId="8" fillId="38" borderId="19" xfId="41" applyFont="1" applyFill="1" applyBorder="1" applyAlignment="1">
      <alignment horizontal="center" vertical="center" wrapText="1"/>
    </xf>
    <xf numFmtId="0" fontId="8" fillId="38" borderId="64" xfId="41" applyFont="1" applyFill="1" applyBorder="1" applyAlignment="1">
      <alignment horizontal="center" vertical="center" wrapText="1"/>
    </xf>
    <xf numFmtId="0" fontId="8" fillId="38" borderId="29" xfId="41" applyFont="1" applyFill="1" applyBorder="1" applyAlignment="1">
      <alignment horizontal="center" vertical="center" wrapText="1"/>
    </xf>
    <xf numFmtId="0" fontId="26" fillId="0" borderId="35" xfId="0" applyFont="1" applyBorder="1" applyAlignment="1">
      <alignment horizontal="left" vertical="center"/>
    </xf>
    <xf numFmtId="0" fontId="26" fillId="0" borderId="46" xfId="0" applyFont="1" applyBorder="1" applyAlignment="1">
      <alignment horizontal="left" vertical="center"/>
    </xf>
    <xf numFmtId="0" fontId="26" fillId="0" borderId="47" xfId="0" applyFont="1" applyBorder="1" applyAlignment="1">
      <alignment horizontal="left" vertical="center"/>
    </xf>
    <xf numFmtId="0" fontId="26" fillId="0" borderId="37" xfId="0" applyFont="1" applyBorder="1" applyAlignment="1">
      <alignment horizontal="left" vertical="center"/>
    </xf>
    <xf numFmtId="0" fontId="26" fillId="0" borderId="50" xfId="0" applyFont="1" applyBorder="1" applyAlignment="1">
      <alignment horizontal="left" vertical="center"/>
    </xf>
    <xf numFmtId="0" fontId="26" fillId="0" borderId="32" xfId="0" applyFont="1" applyBorder="1" applyAlignment="1">
      <alignment horizontal="left" vertical="center"/>
    </xf>
    <xf numFmtId="0" fontId="13" fillId="0" borderId="71"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38" xfId="0" applyFont="1" applyBorder="1" applyAlignment="1">
      <alignment horizontal="center" vertical="center" wrapText="1"/>
    </xf>
    <xf numFmtId="49" fontId="3" fillId="0" borderId="47" xfId="0" applyNumberFormat="1" applyFont="1" applyBorder="1" applyAlignment="1">
      <alignment horizontal="center" vertical="center" wrapText="1"/>
    </xf>
    <xf numFmtId="49" fontId="3" fillId="0" borderId="32"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8" fillId="0" borderId="40" xfId="0" applyFont="1" applyBorder="1" applyAlignment="1">
      <alignment horizontal="left" vertical="center" wrapText="1" indent="1"/>
    </xf>
    <xf numFmtId="0" fontId="8" fillId="0" borderId="74" xfId="0" applyFont="1" applyBorder="1" applyAlignment="1">
      <alignment horizontal="center" vertical="center" wrapText="1"/>
    </xf>
    <xf numFmtId="0" fontId="8" fillId="0" borderId="41" xfId="0" applyFont="1" applyBorder="1" applyAlignment="1">
      <alignment horizontal="center" vertical="center" wrapText="1"/>
    </xf>
    <xf numFmtId="0" fontId="135" fillId="0" borderId="46" xfId="0" applyFont="1" applyFill="1" applyBorder="1" applyAlignment="1">
      <alignment horizontal="left" wrapText="1"/>
    </xf>
    <xf numFmtId="0" fontId="26" fillId="0" borderId="37" xfId="0" applyFont="1" applyBorder="1" applyAlignment="1">
      <alignment horizontal="left" vertical="center" wrapText="1"/>
    </xf>
    <xf numFmtId="0" fontId="26" fillId="0" borderId="50" xfId="0" applyFont="1" applyBorder="1" applyAlignment="1">
      <alignment horizontal="left" vertical="center" wrapText="1"/>
    </xf>
    <xf numFmtId="0" fontId="26" fillId="0" borderId="32" xfId="0" applyFont="1" applyBorder="1" applyAlignment="1">
      <alignment horizontal="left" vertical="center" wrapText="1"/>
    </xf>
    <xf numFmtId="0" fontId="5" fillId="0" borderId="23"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62" xfId="0" applyFont="1" applyBorder="1" applyAlignment="1">
      <alignment horizontal="left" vertical="center" wrapText="1" indent="1"/>
    </xf>
    <xf numFmtId="0" fontId="8" fillId="0" borderId="52" xfId="0" applyFont="1" applyBorder="1" applyAlignment="1">
      <alignment horizontal="left" vertical="center" wrapText="1" indent="1"/>
    </xf>
    <xf numFmtId="0" fontId="8" fillId="0" borderId="38" xfId="0" applyFont="1" applyBorder="1" applyAlignment="1">
      <alignment horizontal="left" vertical="center" wrapText="1" indent="1"/>
    </xf>
    <xf numFmtId="0" fontId="26" fillId="0" borderId="37" xfId="40" applyFont="1" applyBorder="1" applyAlignment="1">
      <alignment horizontal="left" vertical="center"/>
    </xf>
    <xf numFmtId="0" fontId="26" fillId="0" borderId="50" xfId="40" applyFont="1" applyBorder="1" applyAlignment="1">
      <alignment horizontal="left" vertical="center"/>
    </xf>
    <xf numFmtId="0" fontId="26" fillId="0" borderId="32" xfId="40" applyFont="1" applyBorder="1" applyAlignment="1">
      <alignment horizontal="left" vertical="center"/>
    </xf>
    <xf numFmtId="0" fontId="5" fillId="0" borderId="71" xfId="40" applyFont="1" applyBorder="1" applyAlignment="1">
      <alignment horizontal="center" vertical="center" wrapText="1"/>
    </xf>
    <xf numFmtId="0" fontId="5" fillId="0" borderId="72" xfId="40" applyFont="1" applyBorder="1" applyAlignment="1">
      <alignment horizontal="center" vertical="center"/>
    </xf>
    <xf numFmtId="0" fontId="5" fillId="0" borderId="73" xfId="40" applyFont="1" applyBorder="1" applyAlignment="1">
      <alignment horizontal="center" vertical="center"/>
    </xf>
    <xf numFmtId="0" fontId="8" fillId="0" borderId="23" xfId="40" applyFont="1" applyBorder="1" applyAlignment="1">
      <alignment horizontal="left" vertical="center" wrapText="1" indent="1"/>
    </xf>
    <xf numFmtId="0" fontId="8" fillId="0" borderId="25" xfId="40" applyFont="1" applyBorder="1" applyAlignment="1">
      <alignment horizontal="left" vertical="center" wrapText="1" indent="1"/>
    </xf>
    <xf numFmtId="0" fontId="8" fillId="0" borderId="24" xfId="40" applyFont="1" applyBorder="1" applyAlignment="1">
      <alignment horizontal="left" vertical="center" wrapText="1" indent="1"/>
    </xf>
    <xf numFmtId="0" fontId="26" fillId="0" borderId="35" xfId="40" applyFont="1" applyBorder="1" applyAlignment="1">
      <alignment horizontal="left" vertical="center"/>
    </xf>
    <xf numFmtId="0" fontId="26" fillId="0" borderId="46" xfId="40" applyFont="1" applyBorder="1" applyAlignment="1">
      <alignment horizontal="left" vertical="center"/>
    </xf>
    <xf numFmtId="0" fontId="26" fillId="0" borderId="47" xfId="40" applyFont="1" applyBorder="1" applyAlignment="1">
      <alignment horizontal="left" vertical="center"/>
    </xf>
    <xf numFmtId="0" fontId="26" fillId="36" borderId="48" xfId="40" applyFont="1" applyFill="1" applyBorder="1" applyAlignment="1">
      <alignment horizontal="left" vertical="center"/>
    </xf>
    <xf numFmtId="0" fontId="26" fillId="36" borderId="0" xfId="40" applyFont="1" applyFill="1" applyBorder="1" applyAlignment="1">
      <alignment horizontal="left" vertical="center"/>
    </xf>
    <xf numFmtId="0" fontId="26" fillId="36" borderId="49" xfId="40" applyFont="1" applyFill="1" applyBorder="1" applyAlignment="1">
      <alignment horizontal="left" vertical="center"/>
    </xf>
    <xf numFmtId="0" fontId="26" fillId="0" borderId="48" xfId="40" applyFont="1" applyBorder="1" applyAlignment="1">
      <alignment horizontal="left" vertical="center"/>
    </xf>
    <xf numFmtId="0" fontId="26" fillId="0" borderId="0" xfId="40" applyFont="1" applyBorder="1" applyAlignment="1">
      <alignment horizontal="left" vertical="center"/>
    </xf>
    <xf numFmtId="0" fontId="26" fillId="0" borderId="49" xfId="40" applyFont="1" applyBorder="1" applyAlignment="1">
      <alignment horizontal="left" vertical="center"/>
    </xf>
    <xf numFmtId="0" fontId="5" fillId="0" borderId="30"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6" xfId="0"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135" fillId="0" borderId="0" xfId="0" applyFont="1" applyFill="1" applyBorder="1" applyAlignment="1">
      <alignment horizontal="left" wrapText="1"/>
    </xf>
    <xf numFmtId="49" fontId="3" fillId="36" borderId="34" xfId="0" applyNumberFormat="1" applyFont="1" applyFill="1" applyBorder="1" applyAlignment="1">
      <alignment horizontal="center" vertical="center" wrapText="1"/>
    </xf>
    <xf numFmtId="49" fontId="3" fillId="36" borderId="14" xfId="0" applyNumberFormat="1" applyFont="1" applyFill="1" applyBorder="1" applyAlignment="1">
      <alignment horizontal="center" vertical="center" wrapText="1"/>
    </xf>
    <xf numFmtId="0" fontId="5" fillId="0" borderId="65"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49" fontId="3" fillId="36" borderId="29" xfId="0" applyNumberFormat="1" applyFont="1" applyFill="1" applyBorder="1" applyAlignment="1">
      <alignment horizontal="center" vertical="center" wrapText="1"/>
    </xf>
    <xf numFmtId="49" fontId="3" fillId="36" borderId="13" xfId="0" applyNumberFormat="1" applyFont="1" applyFill="1" applyBorder="1" applyAlignment="1">
      <alignment horizontal="center" vertical="center" wrapText="1"/>
    </xf>
    <xf numFmtId="49" fontId="105" fillId="0" borderId="29" xfId="0" applyNumberFormat="1" applyFont="1" applyBorder="1" applyAlignment="1">
      <alignment horizontal="center" vertical="center" wrapText="1"/>
    </xf>
    <xf numFmtId="49" fontId="105" fillId="0" borderId="13"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26" fillId="0" borderId="0" xfId="0" applyFont="1" applyFill="1" applyBorder="1" applyAlignment="1">
      <alignment horizontal="left" wrapText="1"/>
    </xf>
    <xf numFmtId="0" fontId="5" fillId="0" borderId="65"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8" fillId="0" borderId="61" xfId="0" applyFont="1" applyFill="1" applyBorder="1" applyAlignment="1">
      <alignment horizontal="left" vertical="center" wrapText="1" indent="1"/>
    </xf>
    <xf numFmtId="0" fontId="8" fillId="0" borderId="74" xfId="0" applyFont="1" applyFill="1" applyBorder="1" applyAlignment="1">
      <alignment horizontal="left" vertical="center" wrapText="1" indent="1"/>
    </xf>
    <xf numFmtId="0" fontId="8" fillId="0" borderId="69" xfId="0" applyFont="1" applyFill="1" applyBorder="1" applyAlignment="1">
      <alignment horizontal="left" vertical="center" wrapText="1" indent="1"/>
    </xf>
    <xf numFmtId="0" fontId="8" fillId="0" borderId="41" xfId="0" applyFont="1" applyFill="1" applyBorder="1" applyAlignment="1">
      <alignment horizontal="left" vertical="center" wrapText="1" indent="1"/>
    </xf>
    <xf numFmtId="0" fontId="85" fillId="0" borderId="15" xfId="0"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49" fontId="3" fillId="0" borderId="29" xfId="0" applyNumberFormat="1" applyFont="1" applyFill="1" applyBorder="1" applyAlignment="1">
      <alignment horizontal="center" vertical="center" wrapText="1"/>
    </xf>
    <xf numFmtId="0" fontId="105" fillId="0" borderId="1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5" fillId="0" borderId="30" xfId="43" applyFont="1" applyBorder="1" applyAlignment="1">
      <alignment horizontal="center" vertical="center" wrapText="1"/>
    </xf>
    <xf numFmtId="0" fontId="5" fillId="0" borderId="31" xfId="43" applyFont="1" applyBorder="1" applyAlignment="1">
      <alignment horizontal="center" vertical="center" wrapText="1"/>
    </xf>
    <xf numFmtId="0" fontId="5" fillId="0" borderId="36" xfId="43" applyFont="1" applyBorder="1" applyAlignment="1">
      <alignment horizontal="center" vertical="center" wrapText="1"/>
    </xf>
    <xf numFmtId="0" fontId="8" fillId="0" borderId="29" xfId="0" applyFont="1" applyBorder="1" applyAlignment="1">
      <alignment horizontal="center" vertical="center" wrapText="1"/>
    </xf>
    <xf numFmtId="0" fontId="8" fillId="0" borderId="3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58" xfId="0" applyFont="1" applyBorder="1" applyAlignment="1">
      <alignment horizontal="center" vertical="center" wrapText="1"/>
    </xf>
    <xf numFmtId="0" fontId="13" fillId="0" borderId="59" xfId="0" applyFont="1" applyBorder="1" applyAlignment="1">
      <alignment horizontal="center" vertical="center" wrapText="1"/>
    </xf>
    <xf numFmtId="0" fontId="114" fillId="0" borderId="46" xfId="0" applyFont="1" applyBorder="1" applyAlignment="1">
      <alignment horizontal="left" vertical="center" wrapText="1"/>
    </xf>
    <xf numFmtId="0" fontId="31" fillId="0" borderId="35" xfId="0" applyFont="1" applyBorder="1" applyAlignment="1">
      <alignment horizontal="left" vertical="center"/>
    </xf>
    <xf numFmtId="0" fontId="31" fillId="0" borderId="46" xfId="0" applyFont="1" applyBorder="1" applyAlignment="1">
      <alignment horizontal="left" vertical="center"/>
    </xf>
    <xf numFmtId="0" fontId="31" fillId="0" borderId="47" xfId="0" applyFont="1" applyBorder="1" applyAlignment="1">
      <alignment horizontal="left" vertical="center"/>
    </xf>
    <xf numFmtId="0" fontId="31" fillId="0" borderId="37" xfId="0" applyFont="1" applyBorder="1" applyAlignment="1">
      <alignment horizontal="left" vertical="center"/>
    </xf>
    <xf numFmtId="0" fontId="31" fillId="0" borderId="50" xfId="0" applyFont="1" applyBorder="1" applyAlignment="1">
      <alignment horizontal="left" vertical="center"/>
    </xf>
    <xf numFmtId="0" fontId="31" fillId="0" borderId="32" xfId="0" applyFont="1" applyBorder="1" applyAlignment="1">
      <alignment horizontal="left" vertical="center"/>
    </xf>
    <xf numFmtId="0" fontId="5" fillId="0" borderId="31" xfId="0" applyFont="1" applyBorder="1" applyAlignment="1">
      <alignment horizontal="center" vertical="center" wrapText="1"/>
    </xf>
    <xf numFmtId="0" fontId="5" fillId="0" borderId="36" xfId="0" applyFont="1" applyBorder="1" applyAlignment="1">
      <alignment horizontal="center" vertical="center" wrapText="1"/>
    </xf>
    <xf numFmtId="0" fontId="26" fillId="0" borderId="13" xfId="90" applyFont="1" applyBorder="1" applyAlignment="1">
      <alignment horizontal="left" vertical="center" wrapText="1"/>
    </xf>
    <xf numFmtId="0" fontId="5" fillId="0" borderId="71" xfId="90" applyFont="1" applyBorder="1" applyAlignment="1">
      <alignment horizontal="center" vertical="center" wrapText="1"/>
    </xf>
    <xf numFmtId="0" fontId="5" fillId="0" borderId="72" xfId="90" applyFont="1" applyBorder="1" applyAlignment="1">
      <alignment horizontal="center" vertical="center" wrapText="1"/>
    </xf>
    <xf numFmtId="0" fontId="5" fillId="0" borderId="76" xfId="90" applyFont="1" applyBorder="1" applyAlignment="1">
      <alignment horizontal="center" vertical="center" wrapText="1"/>
    </xf>
    <xf numFmtId="0" fontId="5" fillId="0" borderId="73" xfId="90" applyFont="1" applyBorder="1" applyAlignment="1">
      <alignment horizontal="center" vertical="center" wrapText="1"/>
    </xf>
    <xf numFmtId="0" fontId="8" fillId="0" borderId="71" xfId="90" applyFont="1" applyBorder="1" applyAlignment="1">
      <alignment horizontal="left" vertical="center" wrapText="1" indent="1"/>
    </xf>
    <xf numFmtId="0" fontId="8" fillId="0" borderId="72" xfId="90" applyFont="1" applyBorder="1" applyAlignment="1">
      <alignment horizontal="left" vertical="center" wrapText="1" indent="1"/>
    </xf>
    <xf numFmtId="0" fontId="8" fillId="0" borderId="76" xfId="90" applyFont="1" applyBorder="1" applyAlignment="1">
      <alignment horizontal="left" vertical="center" wrapText="1" indent="1"/>
    </xf>
    <xf numFmtId="0" fontId="8" fillId="0" borderId="73" xfId="90" applyFont="1" applyBorder="1" applyAlignment="1">
      <alignment horizontal="left" vertical="center" wrapText="1" indent="1"/>
    </xf>
    <xf numFmtId="0" fontId="3" fillId="0" borderId="23" xfId="90" applyFont="1" applyBorder="1" applyAlignment="1">
      <alignment horizontal="center" vertical="center" wrapText="1"/>
    </xf>
    <xf numFmtId="0" fontId="3" fillId="0" borderId="15" xfId="90" applyFont="1" applyBorder="1" applyAlignment="1">
      <alignment horizontal="center" vertical="center" wrapText="1"/>
    </xf>
    <xf numFmtId="49" fontId="3" fillId="0" borderId="25" xfId="90" applyNumberFormat="1" applyFont="1" applyBorder="1" applyAlignment="1">
      <alignment horizontal="center" vertical="center" wrapText="1"/>
    </xf>
    <xf numFmtId="49" fontId="3" fillId="0" borderId="13" xfId="90" applyNumberFormat="1" applyFont="1" applyBorder="1" applyAlignment="1">
      <alignment horizontal="center" vertical="center" wrapText="1"/>
    </xf>
    <xf numFmtId="0" fontId="8" fillId="0" borderId="25" xfId="90" applyFont="1" applyBorder="1" applyAlignment="1">
      <alignment horizontal="center" vertical="center" wrapText="1"/>
    </xf>
    <xf numFmtId="0" fontId="8" fillId="0" borderId="24" xfId="90" applyFont="1" applyBorder="1" applyAlignment="1">
      <alignment horizontal="center" vertical="center" wrapText="1"/>
    </xf>
    <xf numFmtId="3" fontId="8" fillId="0" borderId="22" xfId="45" applyNumberFormat="1" applyFont="1" applyBorder="1" applyAlignment="1">
      <alignment horizontal="center" vertical="center" wrapText="1"/>
    </xf>
    <xf numFmtId="3" fontId="8" fillId="0" borderId="15" xfId="45" applyNumberFormat="1" applyFont="1" applyBorder="1" applyAlignment="1">
      <alignment horizontal="center" vertical="center" wrapText="1"/>
    </xf>
    <xf numFmtId="0" fontId="5" fillId="0" borderId="29" xfId="0" applyFont="1" applyBorder="1" applyAlignment="1">
      <alignment horizontal="center" vertical="center" wrapText="1"/>
    </xf>
    <xf numFmtId="0" fontId="5" fillId="0" borderId="34" xfId="0" applyFont="1" applyBorder="1" applyAlignment="1">
      <alignment horizontal="center" vertical="center" wrapText="1"/>
    </xf>
    <xf numFmtId="3" fontId="13" fillId="0" borderId="65" xfId="45" applyNumberFormat="1" applyFont="1" applyBorder="1" applyAlignment="1">
      <alignment horizontal="center" vertical="center" wrapText="1"/>
    </xf>
    <xf numFmtId="3" fontId="13" fillId="0" borderId="58" xfId="45" applyNumberFormat="1" applyFont="1" applyBorder="1" applyAlignment="1">
      <alignment horizontal="center" vertical="center" wrapText="1"/>
    </xf>
    <xf numFmtId="3" fontId="13" fillId="0" borderId="59" xfId="45" applyNumberFormat="1" applyFont="1" applyBorder="1" applyAlignment="1">
      <alignment horizontal="center" vertical="center" wrapText="1"/>
    </xf>
    <xf numFmtId="0" fontId="60" fillId="32" borderId="15" xfId="42" applyFont="1" applyFill="1" applyBorder="1" applyAlignment="1"/>
    <xf numFmtId="0" fontId="60" fillId="32" borderId="13" xfId="42" applyFont="1" applyFill="1" applyBorder="1" applyAlignment="1"/>
    <xf numFmtId="0" fontId="60" fillId="0" borderId="15" xfId="42" applyFont="1" applyBorder="1" applyAlignment="1"/>
    <xf numFmtId="0" fontId="60" fillId="0" borderId="13" xfId="42" applyFont="1" applyBorder="1" applyAlignment="1"/>
    <xf numFmtId="0" fontId="60" fillId="32" borderId="16" xfId="42" applyFont="1" applyFill="1" applyBorder="1" applyAlignment="1"/>
    <xf numFmtId="0" fontId="60" fillId="32" borderId="17" xfId="42" applyFont="1" applyFill="1" applyBorder="1" applyAlignment="1"/>
    <xf numFmtId="3" fontId="13" fillId="0" borderId="65" xfId="44" applyNumberFormat="1" applyFont="1" applyBorder="1" applyAlignment="1">
      <alignment horizontal="center" vertical="center" wrapText="1"/>
    </xf>
    <xf numFmtId="3" fontId="13" fillId="0" borderId="58" xfId="44" applyNumberFormat="1" applyFont="1" applyBorder="1" applyAlignment="1">
      <alignment horizontal="center" vertical="center" wrapText="1"/>
    </xf>
    <xf numFmtId="3" fontId="13" fillId="0" borderId="59" xfId="44" applyNumberFormat="1" applyFont="1" applyBorder="1" applyAlignment="1">
      <alignment horizontal="center" vertical="center" wrapText="1"/>
    </xf>
    <xf numFmtId="3" fontId="8" fillId="0" borderId="65" xfId="44" applyNumberFormat="1" applyFont="1" applyBorder="1" applyAlignment="1">
      <alignment horizontal="left" vertical="center" wrapText="1" indent="1"/>
    </xf>
    <xf numFmtId="3" fontId="8" fillId="0" borderId="58" xfId="44" applyNumberFormat="1" applyFont="1" applyBorder="1" applyAlignment="1">
      <alignment horizontal="left" vertical="center" wrapText="1" indent="1"/>
    </xf>
    <xf numFmtId="3" fontId="8" fillId="0" borderId="59" xfId="44" applyNumberFormat="1" applyFont="1" applyBorder="1" applyAlignment="1">
      <alignment horizontal="left" vertical="center" wrapText="1" indent="1"/>
    </xf>
    <xf numFmtId="0" fontId="8" fillId="0" borderId="65" xfId="0" applyFont="1" applyBorder="1" applyAlignment="1">
      <alignment horizontal="left" vertical="center" wrapText="1"/>
    </xf>
    <xf numFmtId="0" fontId="8" fillId="0" borderId="58" xfId="0" applyFont="1" applyBorder="1" applyAlignment="1">
      <alignment horizontal="left" vertical="center" wrapText="1"/>
    </xf>
    <xf numFmtId="0" fontId="8" fillId="0" borderId="59" xfId="0" applyFont="1" applyBorder="1" applyAlignment="1">
      <alignment horizontal="left" vertical="center" wrapText="1"/>
    </xf>
    <xf numFmtId="0" fontId="13" fillId="0" borderId="68" xfId="0" applyNumberFormat="1" applyFont="1" applyBorder="1" applyAlignment="1">
      <alignment horizontal="center" vertical="center" wrapText="1"/>
    </xf>
    <xf numFmtId="0" fontId="13" fillId="0" borderId="69" xfId="0" applyNumberFormat="1" applyFont="1" applyBorder="1" applyAlignment="1">
      <alignment horizontal="center" vertical="center" wrapText="1"/>
    </xf>
    <xf numFmtId="0" fontId="13" fillId="0" borderId="70" xfId="0" applyNumberFormat="1" applyFont="1" applyBorder="1" applyAlignment="1">
      <alignment horizontal="center" vertical="center" wrapText="1"/>
    </xf>
    <xf numFmtId="0" fontId="60" fillId="32" borderId="30" xfId="42" applyFont="1" applyFill="1" applyBorder="1" applyAlignment="1">
      <alignment horizontal="left" vertical="center" indent="1"/>
    </xf>
    <xf numFmtId="0" fontId="60" fillId="32" borderId="31" xfId="42" applyFont="1" applyFill="1" applyBorder="1" applyAlignment="1">
      <alignment horizontal="left" vertical="center" indent="1"/>
    </xf>
    <xf numFmtId="0" fontId="9" fillId="0" borderId="50" xfId="0" applyFont="1" applyBorder="1" applyAlignment="1">
      <alignment horizontal="left"/>
    </xf>
    <xf numFmtId="0" fontId="5" fillId="0" borderId="61" xfId="0" applyFont="1" applyBorder="1" applyAlignment="1">
      <alignment horizontal="center" vertical="center" wrapText="1"/>
    </xf>
    <xf numFmtId="0" fontId="5" fillId="0" borderId="74" xfId="0" applyFont="1" applyBorder="1" applyAlignment="1">
      <alignment horizontal="center" vertical="center" wrapText="1"/>
    </xf>
    <xf numFmtId="0" fontId="5" fillId="0" borderId="40" xfId="0" applyFont="1" applyBorder="1" applyAlignment="1">
      <alignment horizontal="center" vertical="center" wrapText="1"/>
    </xf>
  </cellXfs>
  <cellStyles count="13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Čiarka" xfId="27" builtinId="3"/>
    <cellStyle name="čiarky 2" xfId="28"/>
    <cellStyle name="čiarky 2 2" xfId="117"/>
    <cellStyle name="čiarky 2 3" xfId="104"/>
    <cellStyle name="čiarky 2 4" xfId="91"/>
    <cellStyle name="Explanatory Text" xfId="29"/>
    <cellStyle name="Good" xfId="30"/>
    <cellStyle name="Heading 1" xfId="31"/>
    <cellStyle name="Heading 2" xfId="32"/>
    <cellStyle name="Heading 3" xfId="33"/>
    <cellStyle name="Heading 4" xfId="34"/>
    <cellStyle name="Hypertextové prepojenie" xfId="35" builtinId="8"/>
    <cellStyle name="Check Cell" xfId="36"/>
    <cellStyle name="Input" xfId="37"/>
    <cellStyle name="Linked Cell" xfId="38"/>
    <cellStyle name="Neutral" xfId="39"/>
    <cellStyle name="Normálna" xfId="0" builtinId="0"/>
    <cellStyle name="Normálna 2" xfId="40"/>
    <cellStyle name="Normálna 2 2" xfId="90"/>
    <cellStyle name="Normálna 2 3" xfId="105"/>
    <cellStyle name="Normálna 3" xfId="103"/>
    <cellStyle name="Normálna 4" xfId="129"/>
    <cellStyle name="normálne 2" xfId="41"/>
    <cellStyle name="normálne 3" xfId="42"/>
    <cellStyle name="normálne 3 2" xfId="118"/>
    <cellStyle name="normálne 3 3" xfId="106"/>
    <cellStyle name="normálne 3 4" xfId="92"/>
    <cellStyle name="normálne 4" xfId="43"/>
    <cellStyle name="normálne 4 2" xfId="119"/>
    <cellStyle name="normálne 4 3" xfId="107"/>
    <cellStyle name="normálne 4 4" xfId="93"/>
    <cellStyle name="normálne_Databazy_VVŠ_2007_ severská" xfId="44"/>
    <cellStyle name="normálne_sprava_VVŠ_2004_tabuľky_vláda" xfId="45"/>
    <cellStyle name="normální_List1" xfId="46"/>
    <cellStyle name="Note" xfId="47"/>
    <cellStyle name="Note 2" xfId="120"/>
    <cellStyle name="Note 3" xfId="108"/>
    <cellStyle name="Note 4" xfId="94"/>
    <cellStyle name="Output" xfId="48"/>
    <cellStyle name="SAPBEXaggData" xfId="49"/>
    <cellStyle name="SAPBEXaggDataEmph" xfId="50"/>
    <cellStyle name="SAPBEXaggItem" xfId="51"/>
    <cellStyle name="SAPBEXaggItemX" xfId="52"/>
    <cellStyle name="SAPBEXexcBad7" xfId="53"/>
    <cellStyle name="SAPBEXexcBad8" xfId="54"/>
    <cellStyle name="SAPBEXexcBad9" xfId="55"/>
    <cellStyle name="SAPBEXexcCritical4" xfId="56"/>
    <cellStyle name="SAPBEXexcCritical5" xfId="57"/>
    <cellStyle name="SAPBEXexcCritical6" xfId="58"/>
    <cellStyle name="SAPBEXexcGood1" xfId="59"/>
    <cellStyle name="SAPBEXexcGood2" xfId="60"/>
    <cellStyle name="SAPBEXexcGood3" xfId="61"/>
    <cellStyle name="SAPBEXfilterDrill" xfId="62"/>
    <cellStyle name="SAPBEXfilterItem" xfId="63"/>
    <cellStyle name="SAPBEXfilterText" xfId="64"/>
    <cellStyle name="SAPBEXformats" xfId="65"/>
    <cellStyle name="SAPBEXheaderItem" xfId="66"/>
    <cellStyle name="SAPBEXheaderText" xfId="67"/>
    <cellStyle name="SAPBEXHLevel0" xfId="68"/>
    <cellStyle name="SAPBEXHLevel0 2" xfId="121"/>
    <cellStyle name="SAPBEXHLevel0 3" xfId="109"/>
    <cellStyle name="SAPBEXHLevel0 4" xfId="95"/>
    <cellStyle name="SAPBEXHLevel0X" xfId="69"/>
    <cellStyle name="SAPBEXHLevel0X 2" xfId="122"/>
    <cellStyle name="SAPBEXHLevel0X 3" xfId="110"/>
    <cellStyle name="SAPBEXHLevel0X 4" xfId="96"/>
    <cellStyle name="SAPBEXHLevel1" xfId="70"/>
    <cellStyle name="SAPBEXHLevel1 2" xfId="123"/>
    <cellStyle name="SAPBEXHLevel1 3" xfId="111"/>
    <cellStyle name="SAPBEXHLevel1 4" xfId="97"/>
    <cellStyle name="SAPBEXHLevel1X" xfId="71"/>
    <cellStyle name="SAPBEXHLevel1X 2" xfId="124"/>
    <cellStyle name="SAPBEXHLevel1X 3" xfId="112"/>
    <cellStyle name="SAPBEXHLevel1X 4" xfId="98"/>
    <cellStyle name="SAPBEXHLevel2" xfId="72"/>
    <cellStyle name="SAPBEXHLevel2 2" xfId="125"/>
    <cellStyle name="SAPBEXHLevel2 3" xfId="113"/>
    <cellStyle name="SAPBEXHLevel2 4" xfId="99"/>
    <cellStyle name="SAPBEXHLevel2X" xfId="73"/>
    <cellStyle name="SAPBEXHLevel2X 2" xfId="126"/>
    <cellStyle name="SAPBEXHLevel2X 3" xfId="114"/>
    <cellStyle name="SAPBEXHLevel2X 4" xfId="100"/>
    <cellStyle name="SAPBEXHLevel3" xfId="74"/>
    <cellStyle name="SAPBEXHLevel3 2" xfId="127"/>
    <cellStyle name="SAPBEXHLevel3 3" xfId="115"/>
    <cellStyle name="SAPBEXHLevel3 4" xfId="101"/>
    <cellStyle name="SAPBEXHLevel3X" xfId="75"/>
    <cellStyle name="SAPBEXHLevel3X 2" xfId="128"/>
    <cellStyle name="SAPBEXHLevel3X 3" xfId="116"/>
    <cellStyle name="SAPBEXHLevel3X 4" xfId="102"/>
    <cellStyle name="SAPBEXchaText" xfId="76"/>
    <cellStyle name="SAPBEXresData" xfId="77"/>
    <cellStyle name="SAPBEXresDataEmph" xfId="78"/>
    <cellStyle name="SAPBEXresItem" xfId="79"/>
    <cellStyle name="SAPBEXresItemX" xfId="80"/>
    <cellStyle name="SAPBEXstdData" xfId="81"/>
    <cellStyle name="SAPBEXstdDataEmph" xfId="82"/>
    <cellStyle name="SAPBEXstdItem" xfId="83"/>
    <cellStyle name="SAPBEXstdItemX" xfId="84"/>
    <cellStyle name="SAPBEXtitle" xfId="85"/>
    <cellStyle name="SAPBEXundefined" xfId="86"/>
    <cellStyle name="Title" xfId="87"/>
    <cellStyle name="Total" xfId="88"/>
    <cellStyle name="Warning Text" xfId="89"/>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ntranet/sites/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
    <tabColor indexed="35"/>
  </sheetPr>
  <dimension ref="A1:R28"/>
  <sheetViews>
    <sheetView zoomScale="120" zoomScaleNormal="120" workbookViewId="0">
      <pane xSplit="1" ySplit="1" topLeftCell="B2" activePane="bottomRight" state="frozen"/>
      <selection pane="topRight" activeCell="B1" sqref="B1"/>
      <selection pane="bottomLeft" activeCell="A3" sqref="A3"/>
      <selection pane="bottomRight" activeCell="A5" sqref="A5"/>
    </sheetView>
  </sheetViews>
  <sheetFormatPr defaultColWidth="9.109375" defaultRowHeight="15.6" x14ac:dyDescent="0.3"/>
  <cols>
    <col min="1" max="1" width="13.6640625" style="444" customWidth="1"/>
    <col min="2" max="16" width="9.109375" style="87"/>
    <col min="17" max="17" width="10.33203125" style="87" customWidth="1"/>
    <col min="18" max="18" width="19.44140625" style="87" customWidth="1"/>
    <col min="19" max="16384" width="9.109375" style="87"/>
  </cols>
  <sheetData>
    <row r="1" spans="1:18" ht="23.25" customHeight="1" x14ac:dyDescent="0.3">
      <c r="A1" s="186"/>
      <c r="B1" s="445" t="s">
        <v>1032</v>
      </c>
      <c r="C1" s="435"/>
      <c r="D1" s="435"/>
      <c r="E1" s="435"/>
      <c r="F1" s="435"/>
      <c r="G1" s="435"/>
      <c r="H1" s="435"/>
      <c r="I1" s="435"/>
      <c r="J1" s="435"/>
      <c r="K1" s="435"/>
      <c r="L1" s="436"/>
      <c r="M1" s="437"/>
      <c r="N1" s="437"/>
      <c r="O1" s="437"/>
      <c r="P1" s="437"/>
      <c r="Q1" s="438"/>
    </row>
    <row r="2" spans="1:18" ht="23.1" customHeight="1" x14ac:dyDescent="0.3">
      <c r="A2" s="211" t="s">
        <v>12</v>
      </c>
      <c r="B2" s="188" t="s">
        <v>1033</v>
      </c>
      <c r="C2" s="188"/>
      <c r="D2" s="188"/>
      <c r="E2" s="188"/>
      <c r="F2" s="188"/>
      <c r="G2" s="188"/>
      <c r="H2" s="188"/>
      <c r="I2" s="188"/>
      <c r="J2" s="188"/>
      <c r="K2" s="188"/>
      <c r="L2" s="188"/>
      <c r="M2" s="188"/>
      <c r="N2" s="188"/>
      <c r="O2" s="188"/>
      <c r="P2" s="188"/>
      <c r="Q2" s="440"/>
    </row>
    <row r="3" spans="1:18" ht="23.1" customHeight="1" x14ac:dyDescent="0.3">
      <c r="A3" s="211" t="s">
        <v>698</v>
      </c>
      <c r="B3" s="188" t="s">
        <v>1034</v>
      </c>
      <c r="C3" s="188"/>
      <c r="D3" s="188"/>
      <c r="E3" s="188"/>
      <c r="F3" s="188"/>
      <c r="G3" s="188"/>
      <c r="H3" s="188"/>
      <c r="I3" s="188"/>
      <c r="J3" s="188"/>
      <c r="K3" s="188"/>
      <c r="L3" s="188"/>
      <c r="M3" s="188"/>
      <c r="N3" s="188"/>
      <c r="O3" s="188"/>
      <c r="P3" s="188"/>
      <c r="Q3" s="440"/>
    </row>
    <row r="4" spans="1:18" ht="23.1" customHeight="1" x14ac:dyDescent="0.3">
      <c r="A4" s="211" t="s">
        <v>860</v>
      </c>
      <c r="B4" s="212" t="s">
        <v>859</v>
      </c>
      <c r="C4" s="212"/>
      <c r="D4" s="188"/>
      <c r="E4" s="188"/>
      <c r="F4" s="188"/>
      <c r="G4" s="188"/>
      <c r="H4" s="188"/>
      <c r="I4" s="188"/>
      <c r="J4" s="188"/>
      <c r="K4" s="188"/>
      <c r="L4" s="188"/>
      <c r="M4" s="188"/>
      <c r="N4" s="188"/>
      <c r="O4" s="188"/>
      <c r="P4" s="188"/>
      <c r="Q4" s="440"/>
    </row>
    <row r="5" spans="1:18" ht="39.75" customHeight="1" x14ac:dyDescent="0.3">
      <c r="A5" s="210" t="s">
        <v>315</v>
      </c>
      <c r="B5" s="678" t="s">
        <v>1035</v>
      </c>
      <c r="C5" s="678"/>
      <c r="D5" s="678"/>
      <c r="E5" s="678"/>
      <c r="F5" s="678"/>
      <c r="G5" s="678"/>
      <c r="H5" s="678"/>
      <c r="I5" s="678"/>
      <c r="J5" s="678"/>
      <c r="K5" s="678"/>
      <c r="L5" s="678"/>
      <c r="M5" s="678"/>
      <c r="N5" s="678"/>
      <c r="O5" s="678"/>
      <c r="P5" s="678"/>
      <c r="Q5" s="679"/>
    </row>
    <row r="6" spans="1:18" ht="23.1" customHeight="1" x14ac:dyDescent="0.3">
      <c r="A6" s="210" t="s">
        <v>210</v>
      </c>
      <c r="B6" s="212" t="s">
        <v>1036</v>
      </c>
      <c r="C6" s="212"/>
      <c r="D6" s="212"/>
      <c r="E6" s="212"/>
      <c r="F6" s="212"/>
      <c r="G6" s="212"/>
      <c r="H6" s="212"/>
      <c r="I6" s="212"/>
      <c r="J6" s="212"/>
      <c r="K6" s="212"/>
      <c r="L6" s="212"/>
      <c r="M6" s="212"/>
      <c r="N6" s="212"/>
      <c r="O6" s="212"/>
      <c r="P6" s="212"/>
      <c r="Q6" s="441"/>
    </row>
    <row r="7" spans="1:18" ht="23.1" customHeight="1" x14ac:dyDescent="0.3">
      <c r="A7" s="210" t="s">
        <v>211</v>
      </c>
      <c r="B7" s="341" t="s">
        <v>1140</v>
      </c>
      <c r="C7" s="212"/>
      <c r="D7" s="212"/>
      <c r="E7" s="212"/>
      <c r="F7" s="212"/>
      <c r="G7" s="212"/>
      <c r="H7" s="212"/>
      <c r="I7" s="212"/>
      <c r="J7" s="212"/>
      <c r="K7" s="212"/>
      <c r="L7" s="212"/>
      <c r="M7" s="212"/>
      <c r="N7" s="212"/>
      <c r="O7" s="212"/>
      <c r="P7" s="212"/>
      <c r="Q7" s="441"/>
    </row>
    <row r="8" spans="1:18" ht="23.1" customHeight="1" x14ac:dyDescent="0.3">
      <c r="A8" s="187" t="s">
        <v>212</v>
      </c>
      <c r="B8" s="185" t="s">
        <v>1037</v>
      </c>
      <c r="C8" s="185"/>
      <c r="D8" s="185"/>
      <c r="E8" s="185"/>
      <c r="F8" s="185"/>
      <c r="G8" s="185"/>
      <c r="H8" s="185"/>
      <c r="I8" s="185"/>
      <c r="J8" s="185"/>
      <c r="K8" s="185"/>
      <c r="L8" s="185"/>
      <c r="M8" s="185"/>
      <c r="N8" s="185"/>
      <c r="O8" s="185"/>
      <c r="P8" s="185"/>
      <c r="Q8" s="439"/>
    </row>
    <row r="9" spans="1:18" ht="23.1" customHeight="1" x14ac:dyDescent="0.3">
      <c r="A9" s="210" t="s">
        <v>213</v>
      </c>
      <c r="B9" s="212" t="s">
        <v>1038</v>
      </c>
      <c r="C9" s="212"/>
      <c r="D9" s="212"/>
      <c r="E9" s="212"/>
      <c r="F9" s="212"/>
      <c r="G9" s="212"/>
      <c r="H9" s="212"/>
      <c r="I9" s="212"/>
      <c r="J9" s="212"/>
      <c r="K9" s="212"/>
      <c r="L9" s="212"/>
      <c r="M9" s="212"/>
      <c r="N9" s="212"/>
      <c r="O9" s="212"/>
      <c r="P9" s="212"/>
      <c r="Q9" s="441"/>
    </row>
    <row r="10" spans="1:18" ht="23.1" customHeight="1" x14ac:dyDescent="0.3">
      <c r="A10" s="210" t="s">
        <v>214</v>
      </c>
      <c r="B10" s="212" t="s">
        <v>1039</v>
      </c>
      <c r="C10" s="212"/>
      <c r="D10" s="212"/>
      <c r="E10" s="212"/>
      <c r="F10" s="212"/>
      <c r="G10" s="212"/>
      <c r="H10" s="212"/>
      <c r="I10" s="212"/>
      <c r="J10" s="212"/>
      <c r="K10" s="212"/>
      <c r="L10" s="212"/>
      <c r="M10" s="212"/>
      <c r="N10" s="212"/>
      <c r="O10" s="212"/>
      <c r="P10" s="212"/>
      <c r="Q10" s="441"/>
    </row>
    <row r="11" spans="1:18" ht="23.1" customHeight="1" x14ac:dyDescent="0.3">
      <c r="A11" s="187" t="s">
        <v>876</v>
      </c>
      <c r="B11" s="185" t="s">
        <v>1040</v>
      </c>
      <c r="C11" s="185"/>
      <c r="D11" s="185"/>
      <c r="E11" s="185"/>
      <c r="F11" s="185"/>
      <c r="G11" s="185"/>
      <c r="H11" s="185"/>
      <c r="I11" s="185"/>
      <c r="J11" s="185"/>
      <c r="K11" s="185"/>
      <c r="L11" s="185"/>
      <c r="M11" s="185"/>
      <c r="N11" s="185"/>
      <c r="O11" s="185"/>
      <c r="P11" s="185"/>
      <c r="Q11" s="439"/>
    </row>
    <row r="12" spans="1:18" ht="23.1" customHeight="1" x14ac:dyDescent="0.3">
      <c r="A12" s="210" t="s">
        <v>215</v>
      </c>
      <c r="B12" s="212" t="s">
        <v>1041</v>
      </c>
      <c r="C12" s="212"/>
      <c r="D12" s="212"/>
      <c r="E12" s="212"/>
      <c r="F12" s="212"/>
      <c r="G12" s="212"/>
      <c r="H12" s="212"/>
      <c r="I12" s="212"/>
      <c r="J12" s="212"/>
      <c r="K12" s="212"/>
      <c r="L12" s="212"/>
      <c r="M12" s="212"/>
      <c r="N12" s="212"/>
      <c r="O12" s="212"/>
      <c r="P12" s="212"/>
      <c r="Q12" s="441"/>
      <c r="R12" s="325"/>
    </row>
    <row r="13" spans="1:18" ht="23.1" customHeight="1" x14ac:dyDescent="0.3">
      <c r="A13" s="187" t="s">
        <v>193</v>
      </c>
      <c r="B13" s="185" t="s">
        <v>1042</v>
      </c>
      <c r="C13" s="185"/>
      <c r="D13" s="185"/>
      <c r="E13" s="185"/>
      <c r="F13" s="185"/>
      <c r="G13" s="185"/>
      <c r="H13" s="185"/>
      <c r="I13" s="185"/>
      <c r="J13" s="185"/>
      <c r="K13" s="185"/>
      <c r="L13" s="185"/>
      <c r="M13" s="185"/>
      <c r="N13" s="185"/>
      <c r="O13" s="185"/>
      <c r="P13" s="185"/>
      <c r="Q13" s="439"/>
    </row>
    <row r="14" spans="1:18" ht="23.1" customHeight="1" x14ac:dyDescent="0.3">
      <c r="A14" s="210" t="s">
        <v>0</v>
      </c>
      <c r="B14" s="212" t="s">
        <v>1043</v>
      </c>
      <c r="C14" s="212"/>
      <c r="D14" s="212"/>
      <c r="E14" s="212"/>
      <c r="F14" s="212"/>
      <c r="G14" s="212"/>
      <c r="H14" s="212"/>
      <c r="I14" s="212"/>
      <c r="J14" s="212"/>
      <c r="K14" s="212"/>
      <c r="L14" s="212"/>
      <c r="M14" s="212"/>
      <c r="N14" s="212"/>
      <c r="O14" s="212"/>
      <c r="P14" s="212"/>
      <c r="Q14" s="441"/>
    </row>
    <row r="15" spans="1:18" ht="23.1" customHeight="1" x14ac:dyDescent="0.3">
      <c r="A15" s="187" t="s">
        <v>1</v>
      </c>
      <c r="B15" s="185" t="s">
        <v>1044</v>
      </c>
      <c r="C15" s="185"/>
      <c r="D15" s="185"/>
      <c r="E15" s="185"/>
      <c r="F15" s="185"/>
      <c r="G15" s="185"/>
      <c r="H15" s="185"/>
      <c r="I15" s="185"/>
      <c r="J15" s="185"/>
      <c r="K15" s="185"/>
      <c r="L15" s="185"/>
      <c r="M15" s="185"/>
      <c r="N15" s="185"/>
      <c r="O15" s="185"/>
      <c r="P15" s="185"/>
      <c r="Q15" s="439"/>
    </row>
    <row r="16" spans="1:18" ht="23.1" customHeight="1" x14ac:dyDescent="0.3">
      <c r="A16" s="210" t="s">
        <v>2</v>
      </c>
      <c r="B16" s="212" t="s">
        <v>1045</v>
      </c>
      <c r="C16" s="212"/>
      <c r="D16" s="212"/>
      <c r="E16" s="212"/>
      <c r="F16" s="212"/>
      <c r="G16" s="212"/>
      <c r="H16" s="212"/>
      <c r="I16" s="212"/>
      <c r="J16" s="212"/>
      <c r="K16" s="212"/>
      <c r="L16" s="212"/>
      <c r="M16" s="212"/>
      <c r="N16" s="212"/>
      <c r="O16" s="212"/>
      <c r="P16" s="212"/>
      <c r="Q16" s="441"/>
    </row>
    <row r="17" spans="1:17" ht="23.1" customHeight="1" x14ac:dyDescent="0.3">
      <c r="A17" s="187" t="s">
        <v>3</v>
      </c>
      <c r="B17" s="185" t="s">
        <v>1046</v>
      </c>
      <c r="C17" s="185"/>
      <c r="D17" s="185"/>
      <c r="E17" s="185"/>
      <c r="F17" s="185"/>
      <c r="G17" s="185"/>
      <c r="H17" s="185"/>
      <c r="I17" s="185"/>
      <c r="J17" s="185"/>
      <c r="K17" s="185"/>
      <c r="L17" s="185"/>
      <c r="M17" s="185"/>
      <c r="N17" s="185"/>
      <c r="O17" s="185"/>
      <c r="P17" s="185"/>
      <c r="Q17" s="439"/>
    </row>
    <row r="18" spans="1:17" ht="23.1" customHeight="1" x14ac:dyDescent="0.3">
      <c r="A18" s="210" t="s">
        <v>4</v>
      </c>
      <c r="B18" s="212" t="s">
        <v>1047</v>
      </c>
      <c r="C18" s="212"/>
      <c r="D18" s="212"/>
      <c r="E18" s="212"/>
      <c r="F18" s="212"/>
      <c r="G18" s="212"/>
      <c r="H18" s="212"/>
      <c r="I18" s="212"/>
      <c r="J18" s="212"/>
      <c r="K18" s="212"/>
      <c r="L18" s="212"/>
      <c r="M18" s="212"/>
      <c r="N18" s="212"/>
      <c r="O18" s="212"/>
      <c r="P18" s="212"/>
      <c r="Q18" s="441"/>
    </row>
    <row r="19" spans="1:17" ht="23.1" customHeight="1" x14ac:dyDescent="0.3">
      <c r="A19" s="187" t="s">
        <v>5</v>
      </c>
      <c r="B19" s="185" t="s">
        <v>1048</v>
      </c>
      <c r="C19" s="185"/>
      <c r="D19" s="185"/>
      <c r="E19" s="185"/>
      <c r="F19" s="185"/>
      <c r="G19" s="185"/>
      <c r="H19" s="185"/>
      <c r="I19" s="185"/>
      <c r="J19" s="185"/>
      <c r="K19" s="185"/>
      <c r="L19" s="185"/>
      <c r="M19" s="185"/>
      <c r="N19" s="185"/>
      <c r="O19" s="185"/>
      <c r="P19" s="185"/>
      <c r="Q19" s="439"/>
    </row>
    <row r="20" spans="1:17" ht="32.4" customHeight="1" x14ac:dyDescent="0.3">
      <c r="A20" s="210" t="s">
        <v>71</v>
      </c>
      <c r="B20" s="682" t="s">
        <v>1049</v>
      </c>
      <c r="C20" s="682"/>
      <c r="D20" s="682"/>
      <c r="E20" s="682"/>
      <c r="F20" s="682"/>
      <c r="G20" s="682"/>
      <c r="H20" s="682"/>
      <c r="I20" s="682"/>
      <c r="J20" s="682"/>
      <c r="K20" s="682"/>
      <c r="L20" s="682"/>
      <c r="M20" s="682"/>
      <c r="N20" s="682"/>
      <c r="O20" s="682"/>
      <c r="P20" s="682"/>
      <c r="Q20" s="683"/>
    </row>
    <row r="21" spans="1:17" ht="33.6" customHeight="1" x14ac:dyDescent="0.3">
      <c r="A21" s="187" t="s">
        <v>6</v>
      </c>
      <c r="B21" s="680" t="s">
        <v>1050</v>
      </c>
      <c r="C21" s="680"/>
      <c r="D21" s="680"/>
      <c r="E21" s="680"/>
      <c r="F21" s="680"/>
      <c r="G21" s="680"/>
      <c r="H21" s="680"/>
      <c r="I21" s="680"/>
      <c r="J21" s="680"/>
      <c r="K21" s="680"/>
      <c r="L21" s="680"/>
      <c r="M21" s="680"/>
      <c r="N21" s="680"/>
      <c r="O21" s="680"/>
      <c r="P21" s="680"/>
      <c r="Q21" s="681"/>
    </row>
    <row r="22" spans="1:17" ht="23.1" customHeight="1" x14ac:dyDescent="0.3">
      <c r="A22" s="210" t="s">
        <v>7</v>
      </c>
      <c r="B22" s="212" t="s">
        <v>1051</v>
      </c>
      <c r="C22" s="212"/>
      <c r="D22" s="212"/>
      <c r="E22" s="212"/>
      <c r="F22" s="212"/>
      <c r="G22" s="212"/>
      <c r="H22" s="212"/>
      <c r="I22" s="212"/>
      <c r="J22" s="212"/>
      <c r="K22" s="212"/>
      <c r="L22" s="212"/>
      <c r="M22" s="212"/>
      <c r="N22" s="212"/>
      <c r="O22" s="212"/>
      <c r="P22" s="212"/>
      <c r="Q22" s="441"/>
    </row>
    <row r="23" spans="1:17" ht="23.1" customHeight="1" x14ac:dyDescent="0.3">
      <c r="A23" s="210" t="s">
        <v>8</v>
      </c>
      <c r="B23" s="185" t="s">
        <v>1052</v>
      </c>
      <c r="C23" s="185"/>
      <c r="D23" s="185"/>
      <c r="E23" s="185"/>
      <c r="F23" s="185"/>
      <c r="G23" s="185"/>
      <c r="H23" s="185"/>
      <c r="I23" s="185"/>
      <c r="J23" s="185"/>
      <c r="K23" s="185"/>
      <c r="L23" s="185"/>
      <c r="M23" s="185"/>
      <c r="N23" s="185"/>
      <c r="O23" s="185"/>
      <c r="P23" s="185"/>
      <c r="Q23" s="439"/>
    </row>
    <row r="24" spans="1:17" ht="23.1" customHeight="1" x14ac:dyDescent="0.3">
      <c r="A24" s="210" t="s">
        <v>9</v>
      </c>
      <c r="B24" s="212" t="s">
        <v>1053</v>
      </c>
      <c r="C24" s="212"/>
      <c r="D24" s="212"/>
      <c r="E24" s="212"/>
      <c r="F24" s="212"/>
      <c r="G24" s="212"/>
      <c r="H24" s="212"/>
      <c r="I24" s="212"/>
      <c r="J24" s="212"/>
      <c r="K24" s="212"/>
      <c r="L24" s="212"/>
      <c r="M24" s="212"/>
      <c r="N24" s="212"/>
      <c r="O24" s="212"/>
      <c r="P24" s="212"/>
      <c r="Q24" s="441"/>
    </row>
    <row r="25" spans="1:17" ht="23.1" customHeight="1" x14ac:dyDescent="0.3">
      <c r="A25" s="210" t="s">
        <v>539</v>
      </c>
      <c r="B25" s="185" t="s">
        <v>1054</v>
      </c>
      <c r="C25" s="185"/>
      <c r="D25" s="185"/>
      <c r="E25" s="185"/>
      <c r="F25" s="185"/>
      <c r="G25" s="185"/>
      <c r="H25" s="185"/>
      <c r="I25" s="185"/>
      <c r="J25" s="185"/>
      <c r="K25" s="185"/>
      <c r="L25" s="185"/>
      <c r="M25" s="185"/>
      <c r="N25" s="185"/>
      <c r="O25" s="185"/>
      <c r="P25" s="185"/>
      <c r="Q25" s="439"/>
    </row>
    <row r="26" spans="1:17" ht="23.1" customHeight="1" x14ac:dyDescent="0.3">
      <c r="A26" s="210" t="s">
        <v>540</v>
      </c>
      <c r="B26" s="212" t="s">
        <v>1142</v>
      </c>
      <c r="C26" s="434"/>
      <c r="D26" s="434"/>
      <c r="E26" s="434"/>
      <c r="F26" s="434"/>
      <c r="G26" s="434"/>
      <c r="H26" s="434"/>
      <c r="I26" s="434"/>
      <c r="J26" s="434"/>
      <c r="K26" s="434"/>
      <c r="L26" s="434"/>
      <c r="M26" s="434"/>
      <c r="N26" s="434"/>
      <c r="O26" s="434"/>
      <c r="P26" s="434"/>
      <c r="Q26" s="442"/>
    </row>
    <row r="27" spans="1:17" x14ac:dyDescent="0.3">
      <c r="A27" s="443"/>
    </row>
    <row r="28" spans="1:17" x14ac:dyDescent="0.3">
      <c r="A28" s="443"/>
    </row>
  </sheetData>
  <mergeCells count="3">
    <mergeCell ref="B5:Q5"/>
    <mergeCell ref="B21:Q21"/>
    <mergeCell ref="B20:Q20"/>
  </mergeCells>
  <phoneticPr fontId="7" type="noConversion"/>
  <hyperlinks>
    <hyperlink ref="B5" r:id="rId1" display="Tabuľky_VVŠ_2007_prázdne.xls"/>
    <hyperlink ref="A7" location="'T3-Výnosy'!A1" display="Tabuľka 3"/>
    <hyperlink ref="A6" location="'T2-Ostatné dot mimo MŠ SR'!A1" display="Tabuľka 2"/>
    <hyperlink ref="A8" location="'T4-Výnosy zo školného'!A1" display="Tabuľka 4"/>
    <hyperlink ref="A5" location="'T1-Dotácie podľa DZ'!A1" display="Tabuľka 1"/>
    <hyperlink ref="A9" location="'T5 - Analýza nákladov'!A1" display="Tabuľka 5"/>
    <hyperlink ref="A10" location="'T6-Zamestnanci_a_mzdy'!A1" display="Tabuľka 6"/>
    <hyperlink ref="A13" location="'T8-Soc_štipendiá'!A1" display="Tabuľka 8"/>
    <hyperlink ref="A14" location="'T9_ŠD '!A1" display="Tabuľka 9"/>
    <hyperlink ref="A15" location="'T10-ŠJ '!A1" display="Tabuľka 10"/>
    <hyperlink ref="A16" location="'T11-Zdroje KV'!A1" display="Tabuľka 11"/>
    <hyperlink ref="A17" location="'T12-KV'!A1" display="Tabuľka 12"/>
    <hyperlink ref="A18" location="'T13-Fondy'!A1" display="Tabuľka 13"/>
    <hyperlink ref="A19" location="'T16 - Štruktúra hotovosti'!A1" display="Tabuľka 16"/>
    <hyperlink ref="A20" location="'T17-Dotácie zo ŠF EU'!A1" display="Tabuľka 17"/>
    <hyperlink ref="A21" location="'T18-Ostatné dotacie z kap MŠ SR'!A1" display="Tabuľka 18"/>
    <hyperlink ref="A22" location="'T19-Štip_ z vlastných '!A1" display="Tabuľka 19"/>
    <hyperlink ref="A23" location="'T20_motivačné štipendiá_nová'!A1" display="Tabuľka 20"/>
    <hyperlink ref="A24" location="'T21-štruktúra_384'!A1" display="Tabuľka 21"/>
    <hyperlink ref="A3" location="Súvzťažnosti!A1" display="Súvzťažnosti"/>
    <hyperlink ref="A2" location="Vysvetlivky!A1" display="Vysvetlivky"/>
    <hyperlink ref="A25" location="T22_Výnosy_soc_oblasť!Oblasť_tlače" display="Tabuľka_22"/>
    <hyperlink ref="A26" location="T23_Náklady_soc_oblasť!A1" display="Tabuľka_­23"/>
    <hyperlink ref="A12" location="'T7_Doktorandi '!A1" display="Tabuľka 7"/>
    <hyperlink ref="A4" location="'Kódy z CRŠ'!A1" display="Kódy z CRŠ"/>
    <hyperlink ref="A11" location="'T6a-Zamestnanci_a_mzdy (ženy)'!A1" display="Tabuľka 6a"/>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N991"/>
  <sheetViews>
    <sheetView zoomScale="75" zoomScaleNormal="75" zoomScaleSheetLayoutView="80" workbookViewId="0">
      <pane xSplit="2" ySplit="5" topLeftCell="C99" activePane="bottomRight" state="frozen"/>
      <selection pane="topRight" activeCell="C1" sqref="C1"/>
      <selection pane="bottomLeft" activeCell="A6" sqref="A6"/>
      <selection pane="bottomRight" activeCell="I100" sqref="I100"/>
    </sheetView>
  </sheetViews>
  <sheetFormatPr defaultColWidth="9.109375" defaultRowHeight="15.6" x14ac:dyDescent="0.3"/>
  <cols>
    <col min="1" max="1" width="8.44140625" style="3" customWidth="1"/>
    <col min="2" max="2" width="74.109375" style="128" customWidth="1"/>
    <col min="3" max="3" width="18" style="1" customWidth="1"/>
    <col min="4" max="7" width="17" style="1" customWidth="1"/>
    <col min="8" max="8" width="18" style="1" customWidth="1"/>
    <col min="9" max="9" width="14" style="1" bestFit="1" customWidth="1"/>
    <col min="10" max="16384" width="9.109375" style="1"/>
  </cols>
  <sheetData>
    <row r="1" spans="1:8" ht="35.1" customHeight="1" thickBot="1" x14ac:dyDescent="0.35">
      <c r="A1" s="722" t="s">
        <v>1002</v>
      </c>
      <c r="B1" s="723"/>
      <c r="C1" s="723"/>
      <c r="D1" s="723"/>
      <c r="E1" s="723"/>
      <c r="F1" s="723"/>
      <c r="G1" s="723"/>
      <c r="H1" s="724"/>
    </row>
    <row r="2" spans="1:8" ht="32.4" customHeight="1" x14ac:dyDescent="0.3">
      <c r="A2" s="725" t="s">
        <v>1186</v>
      </c>
      <c r="B2" s="726"/>
      <c r="C2" s="726"/>
      <c r="D2" s="726"/>
      <c r="E2" s="726"/>
      <c r="F2" s="726"/>
      <c r="G2" s="726"/>
      <c r="H2" s="727"/>
    </row>
    <row r="3" spans="1:8" s="10" customFormat="1" ht="31.5" customHeight="1" x14ac:dyDescent="0.3">
      <c r="A3" s="716" t="s">
        <v>209</v>
      </c>
      <c r="B3" s="717" t="s">
        <v>336</v>
      </c>
      <c r="C3" s="728">
        <v>2015</v>
      </c>
      <c r="D3" s="728"/>
      <c r="E3" s="728">
        <v>2016</v>
      </c>
      <c r="F3" s="728"/>
      <c r="G3" s="719" t="s">
        <v>1000</v>
      </c>
      <c r="H3" s="721"/>
    </row>
    <row r="4" spans="1:8" ht="31.5" customHeight="1" x14ac:dyDescent="0.3">
      <c r="A4" s="716"/>
      <c r="B4" s="718"/>
      <c r="C4" s="451" t="s">
        <v>337</v>
      </c>
      <c r="D4" s="451" t="s">
        <v>338</v>
      </c>
      <c r="E4" s="451" t="s">
        <v>337</v>
      </c>
      <c r="F4" s="451" t="s">
        <v>338</v>
      </c>
      <c r="G4" s="451" t="s">
        <v>337</v>
      </c>
      <c r="H4" s="452" t="s">
        <v>338</v>
      </c>
    </row>
    <row r="5" spans="1:8" x14ac:dyDescent="0.3">
      <c r="A5" s="33"/>
      <c r="B5" s="291"/>
      <c r="C5" s="40" t="s">
        <v>290</v>
      </c>
      <c r="D5" s="40" t="s">
        <v>291</v>
      </c>
      <c r="E5" s="40" t="s">
        <v>292</v>
      </c>
      <c r="F5" s="40" t="s">
        <v>299</v>
      </c>
      <c r="G5" s="40" t="s">
        <v>31</v>
      </c>
      <c r="H5" s="78" t="s">
        <v>32</v>
      </c>
    </row>
    <row r="6" spans="1:8" x14ac:dyDescent="0.3">
      <c r="A6" s="33">
        <v>1</v>
      </c>
      <c r="B6" s="289" t="s">
        <v>1163</v>
      </c>
      <c r="C6" s="61">
        <f>SUM(C7:C18)</f>
        <v>1074585.22</v>
      </c>
      <c r="D6" s="61">
        <f>SUM(D7:D18)</f>
        <v>8671.65</v>
      </c>
      <c r="E6" s="61">
        <f>SUM(E7:E18)</f>
        <v>633686.44999999995</v>
      </c>
      <c r="F6" s="61">
        <f>SUM(F7:F18)</f>
        <v>7087.05</v>
      </c>
      <c r="G6" s="61">
        <f>E6-C6</f>
        <v>-440898.77</v>
      </c>
      <c r="H6" s="529">
        <f>F6-D6</f>
        <v>-1584.5999999999995</v>
      </c>
    </row>
    <row r="7" spans="1:8" ht="17.25" customHeight="1" x14ac:dyDescent="0.3">
      <c r="A7" s="33">
        <f>A6+1</f>
        <v>2</v>
      </c>
      <c r="B7" s="286" t="s">
        <v>814</v>
      </c>
      <c r="C7" s="53">
        <v>211030.86</v>
      </c>
      <c r="D7" s="53">
        <v>692.83</v>
      </c>
      <c r="E7" s="53">
        <v>175664.78</v>
      </c>
      <c r="F7" s="53">
        <v>454</v>
      </c>
      <c r="G7" s="557">
        <f>E7-C7</f>
        <v>-35366.079999999987</v>
      </c>
      <c r="H7" s="558">
        <f>F7-D7</f>
        <v>-238.83000000000004</v>
      </c>
    </row>
    <row r="8" spans="1:8" ht="30.6" customHeight="1" x14ac:dyDescent="0.3">
      <c r="A8" s="33">
        <f t="shared" ref="A8:A71" si="0">A7+1</f>
        <v>3</v>
      </c>
      <c r="B8" s="290" t="s">
        <v>1102</v>
      </c>
      <c r="C8" s="53">
        <v>12988.15</v>
      </c>
      <c r="D8" s="53">
        <v>0</v>
      </c>
      <c r="E8" s="53">
        <v>13671.11</v>
      </c>
      <c r="F8" s="53">
        <v>200</v>
      </c>
      <c r="G8" s="557">
        <f t="shared" ref="G8:H71" si="1">E8-C8</f>
        <v>682.96000000000095</v>
      </c>
      <c r="H8" s="558">
        <f t="shared" si="1"/>
        <v>200</v>
      </c>
    </row>
    <row r="9" spans="1:8" x14ac:dyDescent="0.3">
      <c r="A9" s="33">
        <f t="shared" si="0"/>
        <v>4</v>
      </c>
      <c r="B9" s="286" t="s">
        <v>815</v>
      </c>
      <c r="C9" s="53">
        <v>17315.11</v>
      </c>
      <c r="D9" s="53">
        <v>124.4</v>
      </c>
      <c r="E9" s="53">
        <v>17304.59</v>
      </c>
      <c r="F9" s="53">
        <v>25</v>
      </c>
      <c r="G9" s="557">
        <f t="shared" si="1"/>
        <v>-10.520000000000437</v>
      </c>
      <c r="H9" s="558">
        <f t="shared" si="1"/>
        <v>-99.4</v>
      </c>
    </row>
    <row r="10" spans="1:8" x14ac:dyDescent="0.3">
      <c r="A10" s="33">
        <f t="shared" si="0"/>
        <v>5</v>
      </c>
      <c r="B10" s="286" t="s">
        <v>816</v>
      </c>
      <c r="C10" s="53">
        <v>8106.57</v>
      </c>
      <c r="D10" s="53">
        <v>11.95</v>
      </c>
      <c r="E10" s="53">
        <v>8392.7199999999993</v>
      </c>
      <c r="F10" s="53">
        <v>0</v>
      </c>
      <c r="G10" s="557">
        <f t="shared" si="1"/>
        <v>286.14999999999964</v>
      </c>
      <c r="H10" s="558">
        <f t="shared" si="1"/>
        <v>-11.95</v>
      </c>
    </row>
    <row r="11" spans="1:8" x14ac:dyDescent="0.3">
      <c r="A11" s="33">
        <f t="shared" si="0"/>
        <v>6</v>
      </c>
      <c r="B11" s="286" t="s">
        <v>817</v>
      </c>
      <c r="C11" s="53">
        <v>19150.330000000002</v>
      </c>
      <c r="D11" s="53">
        <v>0</v>
      </c>
      <c r="E11" s="53">
        <v>18781.97</v>
      </c>
      <c r="F11" s="53">
        <v>0</v>
      </c>
      <c r="G11" s="557">
        <f t="shared" si="1"/>
        <v>-368.36000000000058</v>
      </c>
      <c r="H11" s="558">
        <f t="shared" si="1"/>
        <v>0</v>
      </c>
    </row>
    <row r="12" spans="1:8" x14ac:dyDescent="0.3">
      <c r="A12" s="33">
        <f t="shared" si="0"/>
        <v>7</v>
      </c>
      <c r="B12" s="286" t="s">
        <v>818</v>
      </c>
      <c r="C12" s="53">
        <v>20993.05</v>
      </c>
      <c r="D12" s="53">
        <v>339.19</v>
      </c>
      <c r="E12" s="53">
        <v>18166.07</v>
      </c>
      <c r="F12" s="53">
        <v>735.29</v>
      </c>
      <c r="G12" s="557">
        <f t="shared" si="1"/>
        <v>-2826.9799999999996</v>
      </c>
      <c r="H12" s="558">
        <f t="shared" si="1"/>
        <v>396.09999999999997</v>
      </c>
    </row>
    <row r="13" spans="1:8" ht="31.2" x14ac:dyDescent="0.3">
      <c r="A13" s="33">
        <f t="shared" si="0"/>
        <v>8</v>
      </c>
      <c r="B13" s="286" t="s">
        <v>113</v>
      </c>
      <c r="C13" s="53">
        <v>5133.12</v>
      </c>
      <c r="D13" s="53">
        <v>11</v>
      </c>
      <c r="E13" s="53">
        <v>12595.63</v>
      </c>
      <c r="F13" s="53">
        <v>3.2</v>
      </c>
      <c r="G13" s="557">
        <f t="shared" si="1"/>
        <v>7462.5099999999993</v>
      </c>
      <c r="H13" s="558">
        <f t="shared" si="1"/>
        <v>-7.8</v>
      </c>
    </row>
    <row r="14" spans="1:8" x14ac:dyDescent="0.3">
      <c r="A14" s="33">
        <f t="shared" si="0"/>
        <v>9</v>
      </c>
      <c r="B14" s="286" t="s">
        <v>114</v>
      </c>
      <c r="C14" s="53">
        <v>82520.55</v>
      </c>
      <c r="D14" s="53">
        <v>5764.16</v>
      </c>
      <c r="E14" s="53">
        <v>80101.39</v>
      </c>
      <c r="F14" s="53">
        <v>3583.05</v>
      </c>
      <c r="G14" s="557">
        <f t="shared" si="1"/>
        <v>-2419.1600000000035</v>
      </c>
      <c r="H14" s="558">
        <f t="shared" si="1"/>
        <v>-2181.1099999999997</v>
      </c>
    </row>
    <row r="15" spans="1:8" x14ac:dyDescent="0.3">
      <c r="A15" s="33">
        <f t="shared" si="0"/>
        <v>10</v>
      </c>
      <c r="B15" s="292" t="s">
        <v>115</v>
      </c>
      <c r="C15" s="53">
        <v>118891.66</v>
      </c>
      <c r="D15" s="53">
        <v>525.67999999999995</v>
      </c>
      <c r="E15" s="53">
        <v>108778.1</v>
      </c>
      <c r="F15" s="53">
        <v>1200</v>
      </c>
      <c r="G15" s="557">
        <f t="shared" si="1"/>
        <v>-10113.559999999998</v>
      </c>
      <c r="H15" s="558">
        <f t="shared" si="1"/>
        <v>674.32</v>
      </c>
    </row>
    <row r="16" spans="1:8" ht="16.2" customHeight="1" x14ac:dyDescent="0.3">
      <c r="A16" s="33">
        <f t="shared" si="0"/>
        <v>11</v>
      </c>
      <c r="B16" s="286" t="s">
        <v>116</v>
      </c>
      <c r="C16" s="53">
        <v>339336.62</v>
      </c>
      <c r="D16" s="53">
        <v>0</v>
      </c>
      <c r="E16" s="53">
        <v>23918.31</v>
      </c>
      <c r="F16" s="53">
        <v>0</v>
      </c>
      <c r="G16" s="557">
        <f t="shared" si="1"/>
        <v>-315418.31</v>
      </c>
      <c r="H16" s="558">
        <f t="shared" si="1"/>
        <v>0</v>
      </c>
    </row>
    <row r="17" spans="1:8" ht="31.2" x14ac:dyDescent="0.3">
      <c r="A17" s="33">
        <f t="shared" si="0"/>
        <v>12</v>
      </c>
      <c r="B17" s="292" t="s">
        <v>1231</v>
      </c>
      <c r="C17" s="53">
        <v>109223.77</v>
      </c>
      <c r="D17" s="53">
        <v>689.5</v>
      </c>
      <c r="E17" s="53">
        <v>117862.79</v>
      </c>
      <c r="F17" s="53">
        <v>338</v>
      </c>
      <c r="G17" s="557">
        <f t="shared" si="1"/>
        <v>8639.0199999999895</v>
      </c>
      <c r="H17" s="558">
        <f t="shared" si="1"/>
        <v>-351.5</v>
      </c>
    </row>
    <row r="18" spans="1:8" x14ac:dyDescent="0.3">
      <c r="A18" s="33">
        <f t="shared" si="0"/>
        <v>13</v>
      </c>
      <c r="B18" s="286" t="s">
        <v>1087</v>
      </c>
      <c r="C18" s="53">
        <v>129895.43</v>
      </c>
      <c r="D18" s="53">
        <v>512.94000000000005</v>
      </c>
      <c r="E18" s="53">
        <v>38448.99</v>
      </c>
      <c r="F18" s="53">
        <v>548.51</v>
      </c>
      <c r="G18" s="557">
        <f t="shared" si="1"/>
        <v>-91446.44</v>
      </c>
      <c r="H18" s="558">
        <f t="shared" si="1"/>
        <v>35.569999999999936</v>
      </c>
    </row>
    <row r="19" spans="1:8" x14ac:dyDescent="0.3">
      <c r="A19" s="33">
        <f t="shared" si="0"/>
        <v>14</v>
      </c>
      <c r="B19" s="289" t="s">
        <v>1164</v>
      </c>
      <c r="C19" s="61">
        <f>SUM(C20:C25)</f>
        <v>254368.66</v>
      </c>
      <c r="D19" s="61">
        <f>SUM(D20:D25)</f>
        <v>4782.8999999999996</v>
      </c>
      <c r="E19" s="61">
        <f>SUM(E20:E25)</f>
        <v>233083.13000000003</v>
      </c>
      <c r="F19" s="61">
        <f>SUM(F20:F25)</f>
        <v>11794.59</v>
      </c>
      <c r="G19" s="61">
        <f t="shared" si="1"/>
        <v>-21285.52999999997</v>
      </c>
      <c r="H19" s="529">
        <f t="shared" si="1"/>
        <v>7011.6900000000005</v>
      </c>
    </row>
    <row r="20" spans="1:8" x14ac:dyDescent="0.3">
      <c r="A20" s="33">
        <f t="shared" si="0"/>
        <v>15</v>
      </c>
      <c r="B20" s="286" t="s">
        <v>819</v>
      </c>
      <c r="C20" s="53">
        <v>114638.8</v>
      </c>
      <c r="D20" s="53">
        <v>2399.91</v>
      </c>
      <c r="E20" s="53">
        <v>99354.32</v>
      </c>
      <c r="F20" s="53">
        <v>7584.9</v>
      </c>
      <c r="G20" s="557">
        <f t="shared" si="1"/>
        <v>-15284.479999999996</v>
      </c>
      <c r="H20" s="558">
        <f t="shared" si="1"/>
        <v>5184.99</v>
      </c>
    </row>
    <row r="21" spans="1:8" x14ac:dyDescent="0.3">
      <c r="A21" s="33">
        <f t="shared" si="0"/>
        <v>16</v>
      </c>
      <c r="B21" s="286" t="s">
        <v>820</v>
      </c>
      <c r="C21" s="53">
        <v>108000.05</v>
      </c>
      <c r="D21" s="53">
        <v>1891</v>
      </c>
      <c r="E21" s="53">
        <v>108831.13</v>
      </c>
      <c r="F21" s="53">
        <v>1913.33</v>
      </c>
      <c r="G21" s="557">
        <f t="shared" si="1"/>
        <v>831.08000000000175</v>
      </c>
      <c r="H21" s="558">
        <f t="shared" si="1"/>
        <v>22.329999999999927</v>
      </c>
    </row>
    <row r="22" spans="1:8" x14ac:dyDescent="0.3">
      <c r="A22" s="33">
        <f t="shared" si="0"/>
        <v>17</v>
      </c>
      <c r="B22" s="286" t="s">
        <v>821</v>
      </c>
      <c r="C22" s="53">
        <v>12321.5</v>
      </c>
      <c r="D22" s="53">
        <v>319.83999999999997</v>
      </c>
      <c r="E22" s="53">
        <v>9349.89</v>
      </c>
      <c r="F22" s="53">
        <v>2256.4499999999998</v>
      </c>
      <c r="G22" s="557">
        <f t="shared" si="1"/>
        <v>-2971.6100000000006</v>
      </c>
      <c r="H22" s="558">
        <f t="shared" si="1"/>
        <v>1936.61</v>
      </c>
    </row>
    <row r="23" spans="1:8" x14ac:dyDescent="0.3">
      <c r="A23" s="33">
        <f t="shared" si="0"/>
        <v>18</v>
      </c>
      <c r="B23" s="286" t="s">
        <v>822</v>
      </c>
      <c r="C23" s="53">
        <v>19408.310000000001</v>
      </c>
      <c r="D23" s="53">
        <v>172.15</v>
      </c>
      <c r="E23" s="53">
        <v>15547.79</v>
      </c>
      <c r="F23" s="53">
        <v>39.909999999999997</v>
      </c>
      <c r="G23" s="557">
        <f t="shared" si="1"/>
        <v>-3860.5200000000004</v>
      </c>
      <c r="H23" s="558">
        <f t="shared" si="1"/>
        <v>-132.24</v>
      </c>
    </row>
    <row r="24" spans="1:8" x14ac:dyDescent="0.3">
      <c r="A24" s="33">
        <f t="shared" si="0"/>
        <v>19</v>
      </c>
      <c r="B24" s="286" t="s">
        <v>823</v>
      </c>
      <c r="C24" s="53">
        <v>0</v>
      </c>
      <c r="D24" s="53">
        <v>0</v>
      </c>
      <c r="E24" s="53">
        <v>0</v>
      </c>
      <c r="F24" s="53">
        <v>0</v>
      </c>
      <c r="G24" s="557">
        <f t="shared" si="1"/>
        <v>0</v>
      </c>
      <c r="H24" s="558">
        <f t="shared" si="1"/>
        <v>0</v>
      </c>
    </row>
    <row r="25" spans="1:8" x14ac:dyDescent="0.3">
      <c r="A25" s="33">
        <f t="shared" si="0"/>
        <v>20</v>
      </c>
      <c r="B25" s="286" t="s">
        <v>1088</v>
      </c>
      <c r="C25" s="53">
        <v>0</v>
      </c>
      <c r="D25" s="53">
        <v>0</v>
      </c>
      <c r="E25" s="53">
        <v>0</v>
      </c>
      <c r="F25" s="53">
        <v>0</v>
      </c>
      <c r="G25" s="557">
        <f t="shared" si="1"/>
        <v>0</v>
      </c>
      <c r="H25" s="558">
        <f t="shared" si="1"/>
        <v>0</v>
      </c>
    </row>
    <row r="26" spans="1:8" x14ac:dyDescent="0.3">
      <c r="A26" s="33">
        <f t="shared" si="0"/>
        <v>21</v>
      </c>
      <c r="B26" s="289" t="s">
        <v>331</v>
      </c>
      <c r="C26" s="38" t="s">
        <v>321</v>
      </c>
      <c r="D26" s="38" t="s">
        <v>321</v>
      </c>
      <c r="E26" s="38" t="s">
        <v>321</v>
      </c>
      <c r="F26" s="38" t="s">
        <v>321</v>
      </c>
      <c r="G26" s="66" t="s">
        <v>162</v>
      </c>
      <c r="H26" s="559" t="s">
        <v>162</v>
      </c>
    </row>
    <row r="27" spans="1:8" x14ac:dyDescent="0.3">
      <c r="A27" s="33">
        <f t="shared" si="0"/>
        <v>22</v>
      </c>
      <c r="B27" s="289" t="s">
        <v>1165</v>
      </c>
      <c r="C27" s="61">
        <f>SUM(C28:C31)</f>
        <v>0</v>
      </c>
      <c r="D27" s="61">
        <f>SUM(D28:D31)</f>
        <v>20424.059999999998</v>
      </c>
      <c r="E27" s="61">
        <f>SUM(E28:E31)</f>
        <v>12746.1</v>
      </c>
      <c r="F27" s="61">
        <f>SUM(F28:F31)</f>
        <v>21545.599999999999</v>
      </c>
      <c r="G27" s="61">
        <f t="shared" si="1"/>
        <v>12746.1</v>
      </c>
      <c r="H27" s="529">
        <f t="shared" si="1"/>
        <v>1121.5400000000009</v>
      </c>
    </row>
    <row r="28" spans="1:8" x14ac:dyDescent="0.3">
      <c r="A28" s="33">
        <f t="shared" si="0"/>
        <v>23</v>
      </c>
      <c r="B28" s="286" t="s">
        <v>282</v>
      </c>
      <c r="C28" s="53">
        <v>0</v>
      </c>
      <c r="D28" s="53">
        <v>0</v>
      </c>
      <c r="E28" s="53">
        <v>0</v>
      </c>
      <c r="F28" s="53">
        <v>0</v>
      </c>
      <c r="G28" s="557">
        <f t="shared" si="1"/>
        <v>0</v>
      </c>
      <c r="H28" s="558">
        <f t="shared" si="1"/>
        <v>0</v>
      </c>
    </row>
    <row r="29" spans="1:8" x14ac:dyDescent="0.3">
      <c r="A29" s="33">
        <f t="shared" si="0"/>
        <v>24</v>
      </c>
      <c r="B29" s="290" t="s">
        <v>306</v>
      </c>
      <c r="C29" s="53">
        <v>0</v>
      </c>
      <c r="D29" s="53">
        <v>0</v>
      </c>
      <c r="E29" s="53">
        <v>0</v>
      </c>
      <c r="F29" s="53">
        <v>0</v>
      </c>
      <c r="G29" s="557">
        <f t="shared" si="1"/>
        <v>0</v>
      </c>
      <c r="H29" s="558">
        <f t="shared" si="1"/>
        <v>0</v>
      </c>
    </row>
    <row r="30" spans="1:8" x14ac:dyDescent="0.3">
      <c r="A30" s="33">
        <f t="shared" si="0"/>
        <v>25</v>
      </c>
      <c r="B30" s="290" t="s">
        <v>63</v>
      </c>
      <c r="C30" s="53">
        <v>0</v>
      </c>
      <c r="D30" s="53">
        <v>16759.3</v>
      </c>
      <c r="E30" s="53">
        <v>0</v>
      </c>
      <c r="F30" s="53">
        <v>15465.62</v>
      </c>
      <c r="G30" s="557">
        <f t="shared" si="1"/>
        <v>0</v>
      </c>
      <c r="H30" s="558">
        <f t="shared" si="1"/>
        <v>-1293.6799999999985</v>
      </c>
    </row>
    <row r="31" spans="1:8" x14ac:dyDescent="0.3">
      <c r="A31" s="33">
        <f t="shared" si="0"/>
        <v>26</v>
      </c>
      <c r="B31" s="286" t="s">
        <v>64</v>
      </c>
      <c r="C31" s="53">
        <v>0</v>
      </c>
      <c r="D31" s="53">
        <v>3664.76</v>
      </c>
      <c r="E31" s="53">
        <v>12746.1</v>
      </c>
      <c r="F31" s="53">
        <v>6079.98</v>
      </c>
      <c r="G31" s="557">
        <f t="shared" si="1"/>
        <v>12746.1</v>
      </c>
      <c r="H31" s="558">
        <f t="shared" si="1"/>
        <v>2415.2199999999993</v>
      </c>
    </row>
    <row r="32" spans="1:8" x14ac:dyDescent="0.3">
      <c r="A32" s="33">
        <f t="shared" si="0"/>
        <v>27</v>
      </c>
      <c r="B32" s="289" t="s">
        <v>1166</v>
      </c>
      <c r="C32" s="61">
        <f>SUM(C33:C39)</f>
        <v>70795.55</v>
      </c>
      <c r="D32" s="61">
        <f>SUM(D33:D39)</f>
        <v>855.76</v>
      </c>
      <c r="E32" s="61">
        <f>SUM(E33:E39)</f>
        <v>75224.58</v>
      </c>
      <c r="F32" s="61">
        <f>SUM(F33:F39)</f>
        <v>591.86</v>
      </c>
      <c r="G32" s="61">
        <f t="shared" si="1"/>
        <v>4429.0299999999988</v>
      </c>
      <c r="H32" s="529">
        <f t="shared" si="1"/>
        <v>-263.89999999999998</v>
      </c>
    </row>
    <row r="33" spans="1:8" x14ac:dyDescent="0.3">
      <c r="A33" s="33">
        <f t="shared" si="0"/>
        <v>28</v>
      </c>
      <c r="B33" s="286" t="s">
        <v>117</v>
      </c>
      <c r="C33" s="53">
        <v>12153.39</v>
      </c>
      <c r="D33" s="53">
        <v>0</v>
      </c>
      <c r="E33" s="53">
        <v>9042.76</v>
      </c>
      <c r="F33" s="53">
        <v>0</v>
      </c>
      <c r="G33" s="557">
        <f t="shared" si="1"/>
        <v>-3110.6299999999992</v>
      </c>
      <c r="H33" s="558">
        <f t="shared" si="1"/>
        <v>0</v>
      </c>
    </row>
    <row r="34" spans="1:8" ht="31.2" x14ac:dyDescent="0.3">
      <c r="A34" s="33">
        <f t="shared" si="0"/>
        <v>29</v>
      </c>
      <c r="B34" s="286" t="s">
        <v>118</v>
      </c>
      <c r="C34" s="53">
        <v>28299.94</v>
      </c>
      <c r="D34" s="53">
        <v>436</v>
      </c>
      <c r="E34" s="53">
        <v>39050.1</v>
      </c>
      <c r="F34" s="53">
        <v>172.1</v>
      </c>
      <c r="G34" s="557">
        <f t="shared" si="1"/>
        <v>10750.16</v>
      </c>
      <c r="H34" s="558">
        <f t="shared" si="1"/>
        <v>-263.89999999999998</v>
      </c>
    </row>
    <row r="35" spans="1:8" x14ac:dyDescent="0.3">
      <c r="A35" s="33">
        <f t="shared" si="0"/>
        <v>30</v>
      </c>
      <c r="B35" s="286" t="s">
        <v>119</v>
      </c>
      <c r="C35" s="53">
        <v>3135.36</v>
      </c>
      <c r="D35" s="53">
        <v>0</v>
      </c>
      <c r="E35" s="53">
        <v>4240.6099999999997</v>
      </c>
      <c r="F35" s="53">
        <v>0</v>
      </c>
      <c r="G35" s="557">
        <f t="shared" si="1"/>
        <v>1105.2499999999995</v>
      </c>
      <c r="H35" s="558">
        <f t="shared" si="1"/>
        <v>0</v>
      </c>
    </row>
    <row r="36" spans="1:8" x14ac:dyDescent="0.3">
      <c r="A36" s="33">
        <f t="shared" si="0"/>
        <v>31</v>
      </c>
      <c r="B36" s="286" t="s">
        <v>120</v>
      </c>
      <c r="C36" s="53">
        <v>15173.82</v>
      </c>
      <c r="D36" s="53">
        <v>0</v>
      </c>
      <c r="E36" s="53">
        <v>12173.95</v>
      </c>
      <c r="F36" s="53">
        <v>0</v>
      </c>
      <c r="G36" s="557">
        <f t="shared" si="1"/>
        <v>-2999.869999999999</v>
      </c>
      <c r="H36" s="558">
        <f t="shared" si="1"/>
        <v>0</v>
      </c>
    </row>
    <row r="37" spans="1:8" ht="31.2" x14ac:dyDescent="0.3">
      <c r="A37" s="33">
        <f t="shared" si="0"/>
        <v>32</v>
      </c>
      <c r="B37" s="292" t="s">
        <v>122</v>
      </c>
      <c r="C37" s="53">
        <v>0</v>
      </c>
      <c r="D37" s="53">
        <v>0</v>
      </c>
      <c r="E37" s="53">
        <v>0</v>
      </c>
      <c r="F37" s="53">
        <v>0</v>
      </c>
      <c r="G37" s="557">
        <f t="shared" si="1"/>
        <v>0</v>
      </c>
      <c r="H37" s="558">
        <f t="shared" si="1"/>
        <v>0</v>
      </c>
    </row>
    <row r="38" spans="1:8" x14ac:dyDescent="0.3">
      <c r="A38" s="33">
        <f t="shared" si="0"/>
        <v>33</v>
      </c>
      <c r="B38" s="336" t="s">
        <v>868</v>
      </c>
      <c r="C38" s="53">
        <v>11296.53</v>
      </c>
      <c r="D38" s="53">
        <v>0</v>
      </c>
      <c r="E38" s="53">
        <v>7243.6</v>
      </c>
      <c r="F38" s="53">
        <v>0</v>
      </c>
      <c r="G38" s="557">
        <f t="shared" si="1"/>
        <v>-4052.9300000000003</v>
      </c>
      <c r="H38" s="558">
        <f t="shared" si="1"/>
        <v>0</v>
      </c>
    </row>
    <row r="39" spans="1:8" x14ac:dyDescent="0.3">
      <c r="A39" s="33">
        <f t="shared" si="0"/>
        <v>34</v>
      </c>
      <c r="B39" s="286" t="s">
        <v>123</v>
      </c>
      <c r="C39" s="53">
        <v>736.51</v>
      </c>
      <c r="D39" s="53">
        <v>419.76</v>
      </c>
      <c r="E39" s="53">
        <v>3473.56</v>
      </c>
      <c r="F39" s="53">
        <v>419.76</v>
      </c>
      <c r="G39" s="557">
        <f t="shared" si="1"/>
        <v>2737.05</v>
      </c>
      <c r="H39" s="558">
        <f t="shared" si="1"/>
        <v>0</v>
      </c>
    </row>
    <row r="40" spans="1:8" x14ac:dyDescent="0.3">
      <c r="A40" s="33">
        <f t="shared" si="0"/>
        <v>35</v>
      </c>
      <c r="B40" s="289" t="s">
        <v>1167</v>
      </c>
      <c r="C40" s="61">
        <f>C41+C42</f>
        <v>150614.03</v>
      </c>
      <c r="D40" s="61">
        <f>D41+D42</f>
        <v>2319.7700000000004</v>
      </c>
      <c r="E40" s="61">
        <f>E41+E42</f>
        <v>123129.43</v>
      </c>
      <c r="F40" s="61">
        <f>F41+F42</f>
        <v>4485.82</v>
      </c>
      <c r="G40" s="61">
        <f t="shared" si="1"/>
        <v>-27484.600000000006</v>
      </c>
      <c r="H40" s="529">
        <f t="shared" si="1"/>
        <v>2166.0499999999993</v>
      </c>
    </row>
    <row r="41" spans="1:8" x14ac:dyDescent="0.3">
      <c r="A41" s="33">
        <f t="shared" si="0"/>
        <v>36</v>
      </c>
      <c r="B41" s="286" t="s">
        <v>824</v>
      </c>
      <c r="C41" s="53">
        <v>13746.41</v>
      </c>
      <c r="D41" s="53">
        <v>45.76</v>
      </c>
      <c r="E41" s="53">
        <v>14534.04</v>
      </c>
      <c r="F41" s="53">
        <v>21.03</v>
      </c>
      <c r="G41" s="557">
        <f t="shared" si="1"/>
        <v>787.63000000000102</v>
      </c>
      <c r="H41" s="558">
        <f t="shared" si="1"/>
        <v>-24.729999999999997</v>
      </c>
    </row>
    <row r="42" spans="1:8" x14ac:dyDescent="0.3">
      <c r="A42" s="33">
        <f t="shared" si="0"/>
        <v>37</v>
      </c>
      <c r="B42" s="286" t="s">
        <v>825</v>
      </c>
      <c r="C42" s="53">
        <v>136867.62</v>
      </c>
      <c r="D42" s="53">
        <v>2274.0100000000002</v>
      </c>
      <c r="E42" s="53">
        <v>108595.39</v>
      </c>
      <c r="F42" s="53">
        <v>4464.79</v>
      </c>
      <c r="G42" s="557">
        <f t="shared" si="1"/>
        <v>-28272.229999999996</v>
      </c>
      <c r="H42" s="558">
        <f t="shared" si="1"/>
        <v>2190.7799999999997</v>
      </c>
    </row>
    <row r="43" spans="1:8" x14ac:dyDescent="0.3">
      <c r="A43" s="33">
        <f t="shared" si="0"/>
        <v>38</v>
      </c>
      <c r="B43" s="289" t="s">
        <v>332</v>
      </c>
      <c r="C43" s="560">
        <v>26424.02</v>
      </c>
      <c r="D43" s="560">
        <v>16</v>
      </c>
      <c r="E43" s="560">
        <v>22563.05</v>
      </c>
      <c r="F43" s="560">
        <v>288.5</v>
      </c>
      <c r="G43" s="557">
        <f t="shared" si="1"/>
        <v>-3860.9700000000012</v>
      </c>
      <c r="H43" s="558">
        <f t="shared" si="1"/>
        <v>272.5</v>
      </c>
    </row>
    <row r="44" spans="1:8" x14ac:dyDescent="0.3">
      <c r="A44" s="33">
        <f t="shared" si="0"/>
        <v>39</v>
      </c>
      <c r="B44" s="289" t="s">
        <v>1168</v>
      </c>
      <c r="C44" s="61">
        <f>SUM(C45:C59)</f>
        <v>747969.98</v>
      </c>
      <c r="D44" s="61">
        <f>SUM(D45:D59)</f>
        <v>11117.769999999999</v>
      </c>
      <c r="E44" s="61">
        <f>SUM(E45:E59)</f>
        <v>877366.1399999999</v>
      </c>
      <c r="F44" s="61">
        <f>SUM(F45:F59)</f>
        <v>16263.300000000001</v>
      </c>
      <c r="G44" s="61">
        <f t="shared" si="1"/>
        <v>129396.15999999992</v>
      </c>
      <c r="H44" s="529">
        <f t="shared" si="1"/>
        <v>5145.5300000000025</v>
      </c>
    </row>
    <row r="45" spans="1:8" x14ac:dyDescent="0.3">
      <c r="A45" s="33">
        <f t="shared" si="0"/>
        <v>40</v>
      </c>
      <c r="B45" s="286" t="s">
        <v>125</v>
      </c>
      <c r="C45" s="53">
        <v>126660.71</v>
      </c>
      <c r="D45" s="53">
        <v>498.17</v>
      </c>
      <c r="E45" s="53">
        <v>137254.47</v>
      </c>
      <c r="F45" s="53">
        <v>0</v>
      </c>
      <c r="G45" s="557">
        <f t="shared" si="1"/>
        <v>10593.759999999995</v>
      </c>
      <c r="H45" s="558">
        <f t="shared" si="1"/>
        <v>-498.17</v>
      </c>
    </row>
    <row r="46" spans="1:8" x14ac:dyDescent="0.3">
      <c r="A46" s="33">
        <f t="shared" si="0"/>
        <v>41</v>
      </c>
      <c r="B46" s="286" t="s">
        <v>124</v>
      </c>
      <c r="C46" s="53">
        <v>1550.08</v>
      </c>
      <c r="D46" s="53">
        <v>0</v>
      </c>
      <c r="E46" s="53">
        <v>1137</v>
      </c>
      <c r="F46" s="53">
        <v>0</v>
      </c>
      <c r="G46" s="557">
        <f t="shared" si="1"/>
        <v>-413.07999999999993</v>
      </c>
      <c r="H46" s="558">
        <f t="shared" si="1"/>
        <v>0</v>
      </c>
    </row>
    <row r="47" spans="1:8" x14ac:dyDescent="0.3">
      <c r="A47" s="33">
        <f t="shared" si="0"/>
        <v>42</v>
      </c>
      <c r="B47" s="286" t="s">
        <v>126</v>
      </c>
      <c r="C47" s="53">
        <v>21106.59</v>
      </c>
      <c r="D47" s="53">
        <v>0</v>
      </c>
      <c r="E47" s="53">
        <v>22977.77</v>
      </c>
      <c r="F47" s="53">
        <v>413.96</v>
      </c>
      <c r="G47" s="557">
        <f t="shared" si="1"/>
        <v>1871.1800000000003</v>
      </c>
      <c r="H47" s="558">
        <f t="shared" si="1"/>
        <v>413.96</v>
      </c>
    </row>
    <row r="48" spans="1:8" x14ac:dyDescent="0.3">
      <c r="A48" s="33">
        <f t="shared" si="0"/>
        <v>43</v>
      </c>
      <c r="B48" s="286" t="s">
        <v>127</v>
      </c>
      <c r="C48" s="53">
        <v>6828.52</v>
      </c>
      <c r="D48" s="53">
        <v>302.5</v>
      </c>
      <c r="E48" s="53">
        <v>13996.49</v>
      </c>
      <c r="F48" s="53">
        <v>377.5</v>
      </c>
      <c r="G48" s="557">
        <f t="shared" si="1"/>
        <v>7167.9699999999993</v>
      </c>
      <c r="H48" s="558">
        <f t="shared" si="1"/>
        <v>75</v>
      </c>
    </row>
    <row r="49" spans="1:10" x14ac:dyDescent="0.3">
      <c r="A49" s="33">
        <f t="shared" si="0"/>
        <v>44</v>
      </c>
      <c r="B49" s="286" t="s">
        <v>826</v>
      </c>
      <c r="C49" s="53">
        <v>34776.99</v>
      </c>
      <c r="D49" s="53">
        <v>0</v>
      </c>
      <c r="E49" s="53">
        <v>34937.1</v>
      </c>
      <c r="F49" s="53">
        <v>0</v>
      </c>
      <c r="G49" s="557">
        <f t="shared" si="1"/>
        <v>160.11000000000058</v>
      </c>
      <c r="H49" s="558">
        <f t="shared" si="1"/>
        <v>0</v>
      </c>
    </row>
    <row r="50" spans="1:10" x14ac:dyDescent="0.3">
      <c r="A50" s="33">
        <f t="shared" si="0"/>
        <v>45</v>
      </c>
      <c r="B50" s="286" t="s">
        <v>128</v>
      </c>
      <c r="C50" s="53">
        <v>57459.41</v>
      </c>
      <c r="D50" s="53">
        <v>0</v>
      </c>
      <c r="E50" s="53">
        <v>49110.64</v>
      </c>
      <c r="F50" s="53">
        <v>0</v>
      </c>
      <c r="G50" s="557">
        <f t="shared" si="1"/>
        <v>-8348.7700000000041</v>
      </c>
      <c r="H50" s="558">
        <f t="shared" si="1"/>
        <v>0</v>
      </c>
    </row>
    <row r="51" spans="1:10" x14ac:dyDescent="0.3">
      <c r="A51" s="33">
        <f t="shared" si="0"/>
        <v>46</v>
      </c>
      <c r="B51" s="286" t="s">
        <v>827</v>
      </c>
      <c r="C51" s="53">
        <v>35884.400000000001</v>
      </c>
      <c r="D51" s="53">
        <v>0</v>
      </c>
      <c r="E51" s="53">
        <v>15373.12</v>
      </c>
      <c r="F51" s="53">
        <v>0</v>
      </c>
      <c r="G51" s="557">
        <f t="shared" si="1"/>
        <v>-20511.28</v>
      </c>
      <c r="H51" s="558">
        <f t="shared" si="1"/>
        <v>0</v>
      </c>
    </row>
    <row r="52" spans="1:10" x14ac:dyDescent="0.3">
      <c r="A52" s="33">
        <f t="shared" si="0"/>
        <v>47</v>
      </c>
      <c r="B52" s="286" t="s">
        <v>828</v>
      </c>
      <c r="C52" s="53">
        <v>222.37</v>
      </c>
      <c r="D52" s="53">
        <v>0</v>
      </c>
      <c r="E52" s="53">
        <v>68.31</v>
      </c>
      <c r="F52" s="53">
        <v>0</v>
      </c>
      <c r="G52" s="557">
        <f t="shared" si="1"/>
        <v>-154.06</v>
      </c>
      <c r="H52" s="558">
        <f t="shared" si="1"/>
        <v>0</v>
      </c>
    </row>
    <row r="53" spans="1:10" x14ac:dyDescent="0.3">
      <c r="A53" s="33">
        <f t="shared" si="0"/>
        <v>48</v>
      </c>
      <c r="B53" s="286" t="s">
        <v>129</v>
      </c>
      <c r="C53" s="53">
        <v>21231.45</v>
      </c>
      <c r="D53" s="53">
        <v>136</v>
      </c>
      <c r="E53" s="53">
        <v>26249.26</v>
      </c>
      <c r="F53" s="53">
        <v>0</v>
      </c>
      <c r="G53" s="557">
        <f t="shared" si="1"/>
        <v>5017.8099999999977</v>
      </c>
      <c r="H53" s="558">
        <f t="shared" si="1"/>
        <v>-136</v>
      </c>
    </row>
    <row r="54" spans="1:10" x14ac:dyDescent="0.3">
      <c r="A54" s="33">
        <f t="shared" si="0"/>
        <v>49</v>
      </c>
      <c r="B54" s="286" t="s">
        <v>130</v>
      </c>
      <c r="C54" s="53">
        <v>0</v>
      </c>
      <c r="D54" s="53">
        <v>0</v>
      </c>
      <c r="E54" s="53">
        <v>0</v>
      </c>
      <c r="F54" s="53">
        <v>0</v>
      </c>
      <c r="G54" s="557">
        <f t="shared" si="1"/>
        <v>0</v>
      </c>
      <c r="H54" s="558">
        <f t="shared" si="1"/>
        <v>0</v>
      </c>
    </row>
    <row r="55" spans="1:10" x14ac:dyDescent="0.3">
      <c r="A55" s="33">
        <f t="shared" si="0"/>
        <v>50</v>
      </c>
      <c r="B55" s="286" t="s">
        <v>1089</v>
      </c>
      <c r="C55" s="53">
        <v>58090.61</v>
      </c>
      <c r="D55" s="53">
        <v>690.22</v>
      </c>
      <c r="E55" s="53">
        <v>37134.129999999997</v>
      </c>
      <c r="F55" s="53">
        <v>220</v>
      </c>
      <c r="G55" s="557">
        <f t="shared" si="1"/>
        <v>-20956.480000000003</v>
      </c>
      <c r="H55" s="558">
        <f t="shared" si="1"/>
        <v>-470.22</v>
      </c>
    </row>
    <row r="56" spans="1:10" x14ac:dyDescent="0.3">
      <c r="A56" s="33">
        <f t="shared" si="0"/>
        <v>51</v>
      </c>
      <c r="B56" s="286" t="s">
        <v>101</v>
      </c>
      <c r="C56" s="53">
        <v>17364.63</v>
      </c>
      <c r="D56" s="53">
        <v>0</v>
      </c>
      <c r="E56" s="53">
        <v>32488.49</v>
      </c>
      <c r="F56" s="53">
        <v>0</v>
      </c>
      <c r="G56" s="557">
        <f t="shared" si="1"/>
        <v>15123.86</v>
      </c>
      <c r="H56" s="558">
        <f t="shared" si="1"/>
        <v>0</v>
      </c>
    </row>
    <row r="57" spans="1:10" x14ac:dyDescent="0.3">
      <c r="A57" s="33">
        <f t="shared" si="0"/>
        <v>52</v>
      </c>
      <c r="B57" s="286" t="s">
        <v>102</v>
      </c>
      <c r="C57" s="53">
        <v>2986.2</v>
      </c>
      <c r="D57" s="53">
        <v>0</v>
      </c>
      <c r="E57" s="53">
        <v>3026</v>
      </c>
      <c r="F57" s="53">
        <v>0</v>
      </c>
      <c r="G57" s="557">
        <f t="shared" si="1"/>
        <v>39.800000000000182</v>
      </c>
      <c r="H57" s="558">
        <f t="shared" si="1"/>
        <v>0</v>
      </c>
    </row>
    <row r="58" spans="1:10" ht="34.799999999999997" customHeight="1" x14ac:dyDescent="0.3">
      <c r="A58" s="33">
        <f t="shared" si="0"/>
        <v>53</v>
      </c>
      <c r="B58" s="286" t="s">
        <v>1230</v>
      </c>
      <c r="C58" s="53">
        <v>219701.19</v>
      </c>
      <c r="D58" s="53">
        <v>9260.64</v>
      </c>
      <c r="E58" s="53">
        <v>407862.67</v>
      </c>
      <c r="F58" s="53">
        <v>14959.58</v>
      </c>
      <c r="G58" s="557">
        <f t="shared" si="1"/>
        <v>188161.47999999998</v>
      </c>
      <c r="H58" s="558">
        <f t="shared" si="1"/>
        <v>5698.9400000000005</v>
      </c>
      <c r="I58" s="194"/>
    </row>
    <row r="59" spans="1:10" x14ac:dyDescent="0.3">
      <c r="A59" s="33">
        <f t="shared" si="0"/>
        <v>54</v>
      </c>
      <c r="B59" s="286" t="s">
        <v>131</v>
      </c>
      <c r="C59" s="53">
        <v>144106.82999999999</v>
      </c>
      <c r="D59" s="53">
        <v>230.24</v>
      </c>
      <c r="E59" s="53">
        <v>95750.69</v>
      </c>
      <c r="F59" s="53">
        <v>292.26</v>
      </c>
      <c r="G59" s="557">
        <f t="shared" si="1"/>
        <v>-48356.139999999985</v>
      </c>
      <c r="H59" s="558">
        <f t="shared" si="1"/>
        <v>62.019999999999982</v>
      </c>
    </row>
    <row r="60" spans="1:10" x14ac:dyDescent="0.3">
      <c r="A60" s="33">
        <f t="shared" si="0"/>
        <v>55</v>
      </c>
      <c r="B60" s="289" t="s">
        <v>1169</v>
      </c>
      <c r="C60" s="61">
        <f>C61+C62</f>
        <v>7101800.04</v>
      </c>
      <c r="D60" s="61">
        <f>D61+D62</f>
        <v>51182.62</v>
      </c>
      <c r="E60" s="61">
        <f>E61+E62</f>
        <v>7530662.5599999996</v>
      </c>
      <c r="F60" s="61">
        <f>F61+F62</f>
        <v>51662.2</v>
      </c>
      <c r="G60" s="61">
        <f t="shared" si="1"/>
        <v>428862.51999999955</v>
      </c>
      <c r="H60" s="529">
        <f t="shared" si="1"/>
        <v>479.57999999999447</v>
      </c>
    </row>
    <row r="61" spans="1:10" x14ac:dyDescent="0.3">
      <c r="A61" s="33">
        <f t="shared" si="0"/>
        <v>56</v>
      </c>
      <c r="B61" s="286" t="s">
        <v>1119</v>
      </c>
      <c r="C61" s="53">
        <v>6847863.2199999997</v>
      </c>
      <c r="D61" s="53">
        <v>48936.12</v>
      </c>
      <c r="E61" s="53">
        <v>7244854.8499999996</v>
      </c>
      <c r="F61" s="53">
        <v>50237.2</v>
      </c>
      <c r="G61" s="557">
        <f t="shared" si="1"/>
        <v>396991.62999999989</v>
      </c>
      <c r="H61" s="558">
        <f t="shared" si="1"/>
        <v>1301.0799999999945</v>
      </c>
      <c r="I61" s="432" t="s">
        <v>1123</v>
      </c>
      <c r="J61" s="419"/>
    </row>
    <row r="62" spans="1:10" x14ac:dyDescent="0.3">
      <c r="A62" s="33">
        <f t="shared" si="0"/>
        <v>57</v>
      </c>
      <c r="B62" s="289" t="s">
        <v>1170</v>
      </c>
      <c r="C62" s="61">
        <f>SUM(C63:C65)</f>
        <v>253936.82</v>
      </c>
      <c r="D62" s="61">
        <f>SUM(D63:D65)</f>
        <v>2246.5</v>
      </c>
      <c r="E62" s="61">
        <f>SUM(E63:E65)</f>
        <v>285807.70999999996</v>
      </c>
      <c r="F62" s="61">
        <f>SUM(F63:F65)</f>
        <v>1425</v>
      </c>
      <c r="G62" s="61">
        <f t="shared" si="1"/>
        <v>31870.889999999956</v>
      </c>
      <c r="H62" s="529">
        <f t="shared" si="1"/>
        <v>-821.5</v>
      </c>
    </row>
    <row r="63" spans="1:10" s="133" customFormat="1" ht="16.5" customHeight="1" x14ac:dyDescent="0.25">
      <c r="A63" s="33">
        <f t="shared" si="0"/>
        <v>58</v>
      </c>
      <c r="B63" s="293" t="s">
        <v>13</v>
      </c>
      <c r="C63" s="53">
        <v>29968.6</v>
      </c>
      <c r="D63" s="53">
        <v>1420</v>
      </c>
      <c r="E63" s="561">
        <v>32405</v>
      </c>
      <c r="F63" s="561">
        <v>1020</v>
      </c>
      <c r="G63" s="557">
        <f t="shared" si="1"/>
        <v>2436.4000000000015</v>
      </c>
      <c r="H63" s="558">
        <f t="shared" si="1"/>
        <v>-400</v>
      </c>
    </row>
    <row r="64" spans="1:10" ht="31.2" x14ac:dyDescent="0.3">
      <c r="A64" s="33">
        <f t="shared" si="0"/>
        <v>59</v>
      </c>
      <c r="B64" s="293" t="s">
        <v>14</v>
      </c>
      <c r="C64" s="53">
        <v>222948.22</v>
      </c>
      <c r="D64" s="53">
        <v>826.5</v>
      </c>
      <c r="E64" s="53">
        <v>252552.71</v>
      </c>
      <c r="F64" s="53">
        <v>405</v>
      </c>
      <c r="G64" s="557">
        <f t="shared" si="1"/>
        <v>29604.489999999991</v>
      </c>
      <c r="H64" s="558">
        <f t="shared" si="1"/>
        <v>-421.5</v>
      </c>
    </row>
    <row r="65" spans="1:9" x14ac:dyDescent="0.3">
      <c r="A65" s="33">
        <f t="shared" si="0"/>
        <v>60</v>
      </c>
      <c r="B65" s="286" t="s">
        <v>247</v>
      </c>
      <c r="C65" s="53">
        <v>1020</v>
      </c>
      <c r="D65" s="53">
        <v>0</v>
      </c>
      <c r="E65" s="53">
        <v>850</v>
      </c>
      <c r="F65" s="53">
        <v>0</v>
      </c>
      <c r="G65" s="557">
        <f t="shared" si="1"/>
        <v>-170</v>
      </c>
      <c r="H65" s="558">
        <f t="shared" si="1"/>
        <v>0</v>
      </c>
    </row>
    <row r="66" spans="1:9" x14ac:dyDescent="0.3">
      <c r="A66" s="33">
        <f t="shared" si="0"/>
        <v>61</v>
      </c>
      <c r="B66" s="289" t="s">
        <v>182</v>
      </c>
      <c r="C66" s="533">
        <v>2427592.92</v>
      </c>
      <c r="D66" s="533">
        <v>18158.82</v>
      </c>
      <c r="E66" s="53">
        <v>2551311.5499999998</v>
      </c>
      <c r="F66" s="53">
        <v>17097.64</v>
      </c>
      <c r="G66" s="557">
        <f t="shared" si="1"/>
        <v>123718.62999999989</v>
      </c>
      <c r="H66" s="558">
        <f t="shared" si="1"/>
        <v>-1061.1800000000003</v>
      </c>
    </row>
    <row r="67" spans="1:9" x14ac:dyDescent="0.3">
      <c r="A67" s="33">
        <f t="shared" si="0"/>
        <v>62</v>
      </c>
      <c r="B67" s="289" t="s">
        <v>29</v>
      </c>
      <c r="C67" s="533">
        <v>18810.84</v>
      </c>
      <c r="D67" s="533">
        <v>153</v>
      </c>
      <c r="E67" s="53">
        <v>19554.8</v>
      </c>
      <c r="F67" s="53">
        <v>0</v>
      </c>
      <c r="G67" s="557">
        <f t="shared" si="1"/>
        <v>743.95999999999913</v>
      </c>
      <c r="H67" s="558">
        <f t="shared" si="1"/>
        <v>-153</v>
      </c>
    </row>
    <row r="68" spans="1:9" x14ac:dyDescent="0.3">
      <c r="A68" s="33">
        <f t="shared" si="0"/>
        <v>63</v>
      </c>
      <c r="B68" s="289" t="s">
        <v>1171</v>
      </c>
      <c r="C68" s="61">
        <f>SUM(C69:C74)</f>
        <v>259732.45999999996</v>
      </c>
      <c r="D68" s="61">
        <f>SUM(D69:D74)</f>
        <v>1164</v>
      </c>
      <c r="E68" s="61">
        <f>SUM(E69:E74)</f>
        <v>287483.67</v>
      </c>
      <c r="F68" s="61">
        <f>SUM(F69:F74)</f>
        <v>0</v>
      </c>
      <c r="G68" s="61">
        <f t="shared" si="1"/>
        <v>27751.210000000021</v>
      </c>
      <c r="H68" s="529">
        <f t="shared" si="1"/>
        <v>-1164</v>
      </c>
    </row>
    <row r="69" spans="1:9" x14ac:dyDescent="0.3">
      <c r="A69" s="33">
        <f t="shared" si="0"/>
        <v>64</v>
      </c>
      <c r="B69" s="286" t="s">
        <v>89</v>
      </c>
      <c r="C69" s="533">
        <v>88609</v>
      </c>
      <c r="D69" s="533">
        <v>291</v>
      </c>
      <c r="E69" s="533">
        <v>93330</v>
      </c>
      <c r="F69" s="533">
        <v>0</v>
      </c>
      <c r="G69" s="557">
        <f t="shared" si="1"/>
        <v>4721</v>
      </c>
      <c r="H69" s="558">
        <f t="shared" si="1"/>
        <v>-291</v>
      </c>
    </row>
    <row r="70" spans="1:9" x14ac:dyDescent="0.3">
      <c r="A70" s="33">
        <f t="shared" si="0"/>
        <v>65</v>
      </c>
      <c r="B70" s="286" t="s">
        <v>1270</v>
      </c>
      <c r="C70" s="533">
        <v>113809.8</v>
      </c>
      <c r="D70" s="533">
        <v>508</v>
      </c>
      <c r="E70" s="533">
        <v>115195.9</v>
      </c>
      <c r="F70" s="533">
        <v>0</v>
      </c>
      <c r="G70" s="557">
        <f t="shared" si="1"/>
        <v>1386.0999999999913</v>
      </c>
      <c r="H70" s="558">
        <f t="shared" si="1"/>
        <v>-508</v>
      </c>
      <c r="I70" s="519" t="s">
        <v>1269</v>
      </c>
    </row>
    <row r="71" spans="1:9" x14ac:dyDescent="0.3">
      <c r="A71" s="33">
        <f t="shared" si="0"/>
        <v>66</v>
      </c>
      <c r="B71" s="286" t="s">
        <v>132</v>
      </c>
      <c r="C71" s="533">
        <v>36936.9</v>
      </c>
      <c r="D71" s="533">
        <v>173</v>
      </c>
      <c r="E71" s="533">
        <v>56926.83</v>
      </c>
      <c r="F71" s="533">
        <v>0</v>
      </c>
      <c r="G71" s="557">
        <f t="shared" si="1"/>
        <v>19989.93</v>
      </c>
      <c r="H71" s="558">
        <f t="shared" si="1"/>
        <v>-173</v>
      </c>
    </row>
    <row r="72" spans="1:9" x14ac:dyDescent="0.3">
      <c r="A72" s="33">
        <f t="shared" ref="A72:A102" si="2">A71+1</f>
        <v>67</v>
      </c>
      <c r="B72" s="286" t="s">
        <v>133</v>
      </c>
      <c r="C72" s="533">
        <v>19289.18</v>
      </c>
      <c r="D72" s="533">
        <v>192</v>
      </c>
      <c r="E72" s="533">
        <v>18335.509999999998</v>
      </c>
      <c r="F72" s="533">
        <v>0</v>
      </c>
      <c r="G72" s="557">
        <f t="shared" ref="G72:H101" si="3">E72-C72</f>
        <v>-953.67000000000189</v>
      </c>
      <c r="H72" s="558">
        <f t="shared" si="3"/>
        <v>-192</v>
      </c>
    </row>
    <row r="73" spans="1:9" x14ac:dyDescent="0.3">
      <c r="A73" s="33">
        <f t="shared" si="2"/>
        <v>68</v>
      </c>
      <c r="B73" s="286" t="s">
        <v>134</v>
      </c>
      <c r="C73" s="533">
        <v>678.86</v>
      </c>
      <c r="D73" s="533">
        <v>0</v>
      </c>
      <c r="E73" s="533">
        <v>3155.43</v>
      </c>
      <c r="F73" s="533">
        <v>0</v>
      </c>
      <c r="G73" s="557">
        <f t="shared" si="3"/>
        <v>2476.5699999999997</v>
      </c>
      <c r="H73" s="558">
        <f t="shared" si="3"/>
        <v>0</v>
      </c>
    </row>
    <row r="74" spans="1:9" x14ac:dyDescent="0.3">
      <c r="A74" s="33">
        <f t="shared" si="2"/>
        <v>69</v>
      </c>
      <c r="B74" s="286" t="s">
        <v>135</v>
      </c>
      <c r="C74" s="533">
        <v>408.72</v>
      </c>
      <c r="D74" s="533">
        <v>0</v>
      </c>
      <c r="E74" s="533">
        <v>540</v>
      </c>
      <c r="F74" s="533">
        <v>0</v>
      </c>
      <c r="G74" s="557">
        <f t="shared" si="3"/>
        <v>131.27999999999997</v>
      </c>
      <c r="H74" s="558">
        <f t="shared" si="3"/>
        <v>0</v>
      </c>
    </row>
    <row r="75" spans="1:9" x14ac:dyDescent="0.3">
      <c r="A75" s="33">
        <f t="shared" si="2"/>
        <v>70</v>
      </c>
      <c r="B75" s="289" t="s">
        <v>43</v>
      </c>
      <c r="C75" s="533">
        <v>0</v>
      </c>
      <c r="D75" s="533">
        <v>0</v>
      </c>
      <c r="E75" s="533">
        <v>0</v>
      </c>
      <c r="F75" s="533">
        <v>0</v>
      </c>
      <c r="G75" s="557">
        <f t="shared" si="3"/>
        <v>0</v>
      </c>
      <c r="H75" s="558">
        <f t="shared" si="3"/>
        <v>0</v>
      </c>
    </row>
    <row r="76" spans="1:9" x14ac:dyDescent="0.3">
      <c r="A76" s="33">
        <f t="shared" si="2"/>
        <v>71</v>
      </c>
      <c r="B76" s="289" t="s">
        <v>384</v>
      </c>
      <c r="C76" s="533">
        <v>0</v>
      </c>
      <c r="D76" s="533">
        <v>0</v>
      </c>
      <c r="E76" s="533">
        <v>0</v>
      </c>
      <c r="F76" s="533">
        <v>0</v>
      </c>
      <c r="G76" s="557">
        <f t="shared" si="3"/>
        <v>0</v>
      </c>
      <c r="H76" s="558">
        <f t="shared" si="3"/>
        <v>0</v>
      </c>
    </row>
    <row r="77" spans="1:9" x14ac:dyDescent="0.3">
      <c r="A77" s="33">
        <f t="shared" si="2"/>
        <v>72</v>
      </c>
      <c r="B77" s="289" t="s">
        <v>183</v>
      </c>
      <c r="C77" s="533">
        <v>196.38</v>
      </c>
      <c r="D77" s="533">
        <v>0</v>
      </c>
      <c r="E77" s="533">
        <v>1760.65</v>
      </c>
      <c r="F77" s="533">
        <v>0</v>
      </c>
      <c r="G77" s="557">
        <f t="shared" si="3"/>
        <v>1564.27</v>
      </c>
      <c r="H77" s="558">
        <f t="shared" si="3"/>
        <v>0</v>
      </c>
    </row>
    <row r="78" spans="1:9" x14ac:dyDescent="0.3">
      <c r="A78" s="33">
        <f t="shared" si="2"/>
        <v>73</v>
      </c>
      <c r="B78" s="289" t="s">
        <v>303</v>
      </c>
      <c r="C78" s="533">
        <v>13300.96</v>
      </c>
      <c r="D78" s="533">
        <v>633.77</v>
      </c>
      <c r="E78" s="533">
        <v>16909.03</v>
      </c>
      <c r="F78" s="533">
        <v>634.59</v>
      </c>
      <c r="G78" s="557">
        <f t="shared" si="3"/>
        <v>3608.0699999999997</v>
      </c>
      <c r="H78" s="558">
        <f t="shared" si="3"/>
        <v>0.82000000000005002</v>
      </c>
    </row>
    <row r="79" spans="1:9" x14ac:dyDescent="0.3">
      <c r="A79" s="33">
        <f t="shared" si="2"/>
        <v>74</v>
      </c>
      <c r="B79" s="289" t="s">
        <v>1172</v>
      </c>
      <c r="C79" s="61">
        <f>C80+C81</f>
        <v>911270.47999999986</v>
      </c>
      <c r="D79" s="61">
        <f>D80+D81</f>
        <v>50.55</v>
      </c>
      <c r="E79" s="61">
        <f>E80+E81</f>
        <v>724968.19000000006</v>
      </c>
      <c r="F79" s="61">
        <f>F80+F81</f>
        <v>332.75</v>
      </c>
      <c r="G79" s="61">
        <f t="shared" si="3"/>
        <v>-186302.2899999998</v>
      </c>
      <c r="H79" s="529">
        <f t="shared" si="3"/>
        <v>282.2</v>
      </c>
    </row>
    <row r="80" spans="1:9" x14ac:dyDescent="0.3">
      <c r="A80" s="33">
        <f t="shared" si="2"/>
        <v>75</v>
      </c>
      <c r="B80" s="289" t="s">
        <v>1091</v>
      </c>
      <c r="C80" s="560">
        <v>4459.08</v>
      </c>
      <c r="D80" s="560">
        <v>0</v>
      </c>
      <c r="E80" s="560">
        <v>1130.08</v>
      </c>
      <c r="F80" s="560">
        <v>0</v>
      </c>
      <c r="G80" s="557">
        <f t="shared" si="3"/>
        <v>-3329</v>
      </c>
      <c r="H80" s="558">
        <f t="shared" si="3"/>
        <v>0</v>
      </c>
      <c r="I80" s="420"/>
    </row>
    <row r="81" spans="1:14" x14ac:dyDescent="0.3">
      <c r="A81" s="33">
        <f t="shared" si="2"/>
        <v>76</v>
      </c>
      <c r="B81" s="289" t="s">
        <v>15</v>
      </c>
      <c r="C81" s="61">
        <f>SUM(C82:C89)</f>
        <v>906811.39999999991</v>
      </c>
      <c r="D81" s="61">
        <f>SUM(D82:D89)</f>
        <v>50.55</v>
      </c>
      <c r="E81" s="61">
        <f>SUM(E82:E89)</f>
        <v>723838.1100000001</v>
      </c>
      <c r="F81" s="61">
        <f>SUM(F82:F89)</f>
        <v>332.75</v>
      </c>
      <c r="G81" s="61">
        <f t="shared" si="3"/>
        <v>-182973.2899999998</v>
      </c>
      <c r="H81" s="529">
        <f t="shared" si="3"/>
        <v>282.2</v>
      </c>
    </row>
    <row r="82" spans="1:14" x14ac:dyDescent="0.3">
      <c r="A82" s="33">
        <f t="shared" si="2"/>
        <v>77</v>
      </c>
      <c r="B82" s="286" t="s">
        <v>779</v>
      </c>
      <c r="C82" s="53">
        <v>405423</v>
      </c>
      <c r="D82" s="53">
        <v>0</v>
      </c>
      <c r="E82" s="53">
        <v>382673</v>
      </c>
      <c r="F82" s="53">
        <v>0</v>
      </c>
      <c r="G82" s="557">
        <f t="shared" si="3"/>
        <v>-22750</v>
      </c>
      <c r="H82" s="558">
        <f t="shared" si="3"/>
        <v>0</v>
      </c>
    </row>
    <row r="83" spans="1:14" x14ac:dyDescent="0.3">
      <c r="A83" s="33">
        <f t="shared" si="2"/>
        <v>78</v>
      </c>
      <c r="B83" s="286" t="s">
        <v>136</v>
      </c>
      <c r="C83" s="53">
        <v>1950.42</v>
      </c>
      <c r="D83" s="53">
        <v>50.55</v>
      </c>
      <c r="E83" s="53">
        <v>1071.3399999999999</v>
      </c>
      <c r="F83" s="53">
        <v>60.55</v>
      </c>
      <c r="G83" s="557">
        <f t="shared" si="3"/>
        <v>-879.08000000000015</v>
      </c>
      <c r="H83" s="558">
        <f t="shared" si="3"/>
        <v>10</v>
      </c>
    </row>
    <row r="84" spans="1:14" x14ac:dyDescent="0.3">
      <c r="A84" s="33">
        <f t="shared" si="2"/>
        <v>79</v>
      </c>
      <c r="B84" s="286" t="s">
        <v>137</v>
      </c>
      <c r="C84" s="53">
        <v>0</v>
      </c>
      <c r="D84" s="53">
        <v>0</v>
      </c>
      <c r="E84" s="53">
        <v>0</v>
      </c>
      <c r="F84" s="53">
        <v>0</v>
      </c>
      <c r="G84" s="557">
        <f t="shared" si="3"/>
        <v>0</v>
      </c>
      <c r="H84" s="558">
        <f t="shared" si="3"/>
        <v>0</v>
      </c>
    </row>
    <row r="85" spans="1:14" ht="31.2" x14ac:dyDescent="0.3">
      <c r="A85" s="33">
        <f t="shared" si="2"/>
        <v>80</v>
      </c>
      <c r="B85" s="336" t="s">
        <v>869</v>
      </c>
      <c r="C85" s="53">
        <v>25983.99</v>
      </c>
      <c r="D85" s="53">
        <v>0</v>
      </c>
      <c r="E85" s="53">
        <v>24045.83</v>
      </c>
      <c r="F85" s="53">
        <v>0</v>
      </c>
      <c r="G85" s="557">
        <f t="shared" si="3"/>
        <v>-1938.1599999999999</v>
      </c>
      <c r="H85" s="558">
        <f t="shared" si="3"/>
        <v>0</v>
      </c>
      <c r="I85" s="422"/>
      <c r="J85" s="423"/>
      <c r="K85" s="421"/>
      <c r="L85" s="421"/>
      <c r="M85" s="421"/>
      <c r="N85" s="421"/>
    </row>
    <row r="86" spans="1:14" x14ac:dyDescent="0.3">
      <c r="A86" s="33">
        <f t="shared" si="2"/>
        <v>81</v>
      </c>
      <c r="B86" s="389" t="s">
        <v>1107</v>
      </c>
      <c r="C86" s="53">
        <v>22740</v>
      </c>
      <c r="D86" s="53">
        <v>0</v>
      </c>
      <c r="E86" s="53">
        <v>24070</v>
      </c>
      <c r="F86" s="53">
        <v>0</v>
      </c>
      <c r="G86" s="557">
        <f t="shared" si="3"/>
        <v>1330</v>
      </c>
      <c r="H86" s="558">
        <f t="shared" si="3"/>
        <v>0</v>
      </c>
      <c r="I86" s="194"/>
      <c r="J86" s="194"/>
      <c r="K86" s="194"/>
    </row>
    <row r="87" spans="1:14" x14ac:dyDescent="0.3">
      <c r="A87" s="427" t="s">
        <v>1104</v>
      </c>
      <c r="B87" s="470" t="s">
        <v>1103</v>
      </c>
      <c r="C87" s="53">
        <v>0</v>
      </c>
      <c r="D87" s="53">
        <v>0</v>
      </c>
      <c r="E87" s="53">
        <v>0</v>
      </c>
      <c r="F87" s="53">
        <v>0</v>
      </c>
      <c r="G87" s="557">
        <f t="shared" ref="G87" si="4">E87-C87</f>
        <v>0</v>
      </c>
      <c r="H87" s="558">
        <f t="shared" ref="H87" si="5">F87-D87</f>
        <v>0</v>
      </c>
      <c r="I87" s="428" t="s">
        <v>1108</v>
      </c>
      <c r="J87" s="428"/>
      <c r="K87" s="194"/>
    </row>
    <row r="88" spans="1:14" x14ac:dyDescent="0.3">
      <c r="A88" s="33">
        <f>A86+1</f>
        <v>82</v>
      </c>
      <c r="B88" s="286" t="s">
        <v>1110</v>
      </c>
      <c r="C88" s="53">
        <v>3430</v>
      </c>
      <c r="D88" s="53">
        <v>0</v>
      </c>
      <c r="E88" s="53">
        <v>13710</v>
      </c>
      <c r="F88" s="53">
        <v>0</v>
      </c>
      <c r="G88" s="557">
        <f t="shared" si="3"/>
        <v>10280</v>
      </c>
      <c r="H88" s="558">
        <f t="shared" si="3"/>
        <v>0</v>
      </c>
      <c r="I88" s="419"/>
    </row>
    <row r="89" spans="1:14" x14ac:dyDescent="0.3">
      <c r="A89" s="33">
        <f t="shared" si="2"/>
        <v>83</v>
      </c>
      <c r="B89" s="336" t="s">
        <v>1109</v>
      </c>
      <c r="C89" s="53">
        <v>447283.99</v>
      </c>
      <c r="D89" s="53">
        <v>0</v>
      </c>
      <c r="E89" s="53">
        <v>278267.94</v>
      </c>
      <c r="F89" s="53">
        <v>272.2</v>
      </c>
      <c r="G89" s="557">
        <f t="shared" si="3"/>
        <v>-169016.05</v>
      </c>
      <c r="H89" s="558">
        <f t="shared" si="3"/>
        <v>272.2</v>
      </c>
    </row>
    <row r="90" spans="1:14" ht="31.2" x14ac:dyDescent="0.3">
      <c r="A90" s="33">
        <f t="shared" si="2"/>
        <v>84</v>
      </c>
      <c r="B90" s="337" t="s">
        <v>1173</v>
      </c>
      <c r="C90" s="61">
        <f>SUM(C91:C99)</f>
        <v>2224397.66</v>
      </c>
      <c r="D90" s="61">
        <f>SUM(D91:D99)</f>
        <v>0</v>
      </c>
      <c r="E90" s="61">
        <f>SUM(E91:E99)</f>
        <v>2455567.12</v>
      </c>
      <c r="F90" s="61">
        <f>SUM(F91:F99)</f>
        <v>40</v>
      </c>
      <c r="G90" s="61">
        <f t="shared" si="3"/>
        <v>231169.45999999996</v>
      </c>
      <c r="H90" s="529">
        <f t="shared" si="3"/>
        <v>40</v>
      </c>
    </row>
    <row r="91" spans="1:14" ht="31.5" customHeight="1" x14ac:dyDescent="0.3">
      <c r="A91" s="33">
        <f t="shared" si="2"/>
        <v>85</v>
      </c>
      <c r="B91" s="286" t="s">
        <v>829</v>
      </c>
      <c r="C91" s="533">
        <v>612685.43999999994</v>
      </c>
      <c r="D91" s="533">
        <v>0</v>
      </c>
      <c r="E91" s="533">
        <v>653086.75</v>
      </c>
      <c r="F91" s="533">
        <v>0</v>
      </c>
      <c r="G91" s="557">
        <f t="shared" si="3"/>
        <v>40401.310000000056</v>
      </c>
      <c r="H91" s="558">
        <f t="shared" si="3"/>
        <v>0</v>
      </c>
    </row>
    <row r="92" spans="1:14" ht="31.2" x14ac:dyDescent="0.3">
      <c r="A92" s="33">
        <f t="shared" si="2"/>
        <v>86</v>
      </c>
      <c r="B92" s="294" t="s">
        <v>1099</v>
      </c>
      <c r="C92" s="533">
        <v>230305.86</v>
      </c>
      <c r="D92" s="533">
        <v>0</v>
      </c>
      <c r="E92" s="533">
        <v>215794.67</v>
      </c>
      <c r="F92" s="533">
        <v>40</v>
      </c>
      <c r="G92" s="557">
        <f t="shared" si="3"/>
        <v>-14511.189999999973</v>
      </c>
      <c r="H92" s="558">
        <f t="shared" si="3"/>
        <v>40</v>
      </c>
    </row>
    <row r="93" spans="1:14" ht="31.2" x14ac:dyDescent="0.3">
      <c r="A93" s="33" t="s">
        <v>712</v>
      </c>
      <c r="B93" s="294" t="s">
        <v>1098</v>
      </c>
      <c r="C93" s="533">
        <v>535323.36</v>
      </c>
      <c r="D93" s="533">
        <v>0</v>
      </c>
      <c r="E93" s="533">
        <v>745363.66</v>
      </c>
      <c r="F93" s="533">
        <v>0</v>
      </c>
      <c r="G93" s="557">
        <f>E93-C93</f>
        <v>210040.30000000005</v>
      </c>
      <c r="H93" s="558">
        <f>F93-D93</f>
        <v>0</v>
      </c>
    </row>
    <row r="94" spans="1:14" x14ac:dyDescent="0.3">
      <c r="A94" s="33">
        <f>A92+1</f>
        <v>87</v>
      </c>
      <c r="B94" s="286" t="s">
        <v>1092</v>
      </c>
      <c r="C94" s="533">
        <v>0</v>
      </c>
      <c r="D94" s="533">
        <v>0</v>
      </c>
      <c r="E94" s="533">
        <v>5067.4399999999996</v>
      </c>
      <c r="F94" s="533">
        <v>0</v>
      </c>
      <c r="G94" s="557">
        <f t="shared" si="3"/>
        <v>5067.4399999999996</v>
      </c>
      <c r="H94" s="558">
        <f t="shared" si="3"/>
        <v>0</v>
      </c>
      <c r="J94" s="419"/>
    </row>
    <row r="95" spans="1:14" x14ac:dyDescent="0.3">
      <c r="A95" s="33">
        <f t="shared" si="2"/>
        <v>88</v>
      </c>
      <c r="B95" s="286" t="s">
        <v>165</v>
      </c>
      <c r="C95" s="533">
        <v>0</v>
      </c>
      <c r="D95" s="533">
        <v>0</v>
      </c>
      <c r="E95" s="533">
        <v>0</v>
      </c>
      <c r="F95" s="533">
        <v>0</v>
      </c>
      <c r="G95" s="557">
        <f t="shared" si="3"/>
        <v>0</v>
      </c>
      <c r="H95" s="558">
        <f t="shared" si="3"/>
        <v>0</v>
      </c>
    </row>
    <row r="96" spans="1:14" x14ac:dyDescent="0.3">
      <c r="A96" s="33">
        <f t="shared" si="2"/>
        <v>89</v>
      </c>
      <c r="B96" s="286" t="s">
        <v>166</v>
      </c>
      <c r="C96" s="533">
        <v>846083</v>
      </c>
      <c r="D96" s="533">
        <v>0</v>
      </c>
      <c r="E96" s="533">
        <v>836254.6</v>
      </c>
      <c r="F96" s="533">
        <v>0</v>
      </c>
      <c r="G96" s="557">
        <f t="shared" si="3"/>
        <v>-9828.4000000000233</v>
      </c>
      <c r="H96" s="558">
        <f t="shared" si="3"/>
        <v>0</v>
      </c>
    </row>
    <row r="97" spans="1:10" ht="31.2" x14ac:dyDescent="0.3">
      <c r="A97" s="33">
        <f t="shared" si="2"/>
        <v>90</v>
      </c>
      <c r="B97" s="424" t="s">
        <v>1106</v>
      </c>
      <c r="C97" s="533">
        <v>0</v>
      </c>
      <c r="D97" s="533">
        <v>0</v>
      </c>
      <c r="E97" s="533">
        <v>0</v>
      </c>
      <c r="F97" s="533">
        <v>0</v>
      </c>
      <c r="G97" s="557">
        <f t="shared" si="3"/>
        <v>0</v>
      </c>
      <c r="H97" s="558">
        <f t="shared" si="3"/>
        <v>0</v>
      </c>
      <c r="I97" s="420" t="s">
        <v>1284</v>
      </c>
      <c r="J97" s="87"/>
    </row>
    <row r="98" spans="1:10" ht="32.25" customHeight="1" x14ac:dyDescent="0.3">
      <c r="A98" s="33">
        <f t="shared" si="2"/>
        <v>91</v>
      </c>
      <c r="B98" s="47" t="s">
        <v>886</v>
      </c>
      <c r="C98" s="533">
        <v>0</v>
      </c>
      <c r="D98" s="533">
        <v>0</v>
      </c>
      <c r="E98" s="533">
        <v>0</v>
      </c>
      <c r="F98" s="533">
        <v>0</v>
      </c>
      <c r="G98" s="557">
        <f t="shared" ref="G98" si="6">E98-C98</f>
        <v>0</v>
      </c>
      <c r="H98" s="558">
        <f t="shared" ref="H98" si="7">F98-D98</f>
        <v>0</v>
      </c>
    </row>
    <row r="99" spans="1:10" x14ac:dyDescent="0.3">
      <c r="A99" s="33">
        <f>A98+1</f>
        <v>92</v>
      </c>
      <c r="B99" s="286" t="s">
        <v>880</v>
      </c>
      <c r="C99" s="533">
        <v>0</v>
      </c>
      <c r="D99" s="533">
        <v>0</v>
      </c>
      <c r="E99" s="533">
        <v>0</v>
      </c>
      <c r="F99" s="533">
        <v>0</v>
      </c>
      <c r="G99" s="557">
        <f t="shared" si="3"/>
        <v>0</v>
      </c>
      <c r="H99" s="558">
        <f t="shared" si="3"/>
        <v>0</v>
      </c>
    </row>
    <row r="100" spans="1:10" x14ac:dyDescent="0.3">
      <c r="A100" s="33">
        <f t="shared" si="2"/>
        <v>93</v>
      </c>
      <c r="B100" s="289" t="s">
        <v>1090</v>
      </c>
      <c r="C100" s="533">
        <v>0</v>
      </c>
      <c r="D100" s="533">
        <v>0</v>
      </c>
      <c r="E100" s="533">
        <v>0</v>
      </c>
      <c r="F100" s="533">
        <v>0</v>
      </c>
      <c r="G100" s="557">
        <f t="shared" si="3"/>
        <v>0</v>
      </c>
      <c r="H100" s="558">
        <f t="shared" si="3"/>
        <v>0</v>
      </c>
    </row>
    <row r="101" spans="1:10" x14ac:dyDescent="0.3">
      <c r="A101" s="33">
        <f>A100+1</f>
        <v>94</v>
      </c>
      <c r="B101" s="289" t="s">
        <v>1105</v>
      </c>
      <c r="C101" s="533">
        <v>1.24</v>
      </c>
      <c r="D101" s="533">
        <v>3754.43</v>
      </c>
      <c r="E101" s="533">
        <v>1.52</v>
      </c>
      <c r="F101" s="533">
        <v>5779.37</v>
      </c>
      <c r="G101" s="557">
        <f t="shared" si="3"/>
        <v>0.28000000000000003</v>
      </c>
      <c r="H101" s="558">
        <f t="shared" si="3"/>
        <v>2024.94</v>
      </c>
    </row>
    <row r="102" spans="1:10" ht="31.8" thickBot="1" x14ac:dyDescent="0.35">
      <c r="A102" s="34">
        <f t="shared" si="2"/>
        <v>95</v>
      </c>
      <c r="B102" s="338" t="s">
        <v>907</v>
      </c>
      <c r="C102" s="62">
        <f>C6+C19+C27+C32+C40+C43+C44+C60+C66+C67+C68+C75+C76+C77+C78+C79+C90+C100+C101</f>
        <v>15281860.440000001</v>
      </c>
      <c r="D102" s="62">
        <f t="shared" ref="D102:F102" si="8">D6+D19+D27+D32+D40+D43+D44+D60+D66+D67+D68+D75+D76+D77+D78+D79+D90+D100+D101</f>
        <v>123285.1</v>
      </c>
      <c r="E102" s="62">
        <f t="shared" si="8"/>
        <v>15566017.969999999</v>
      </c>
      <c r="F102" s="62">
        <f t="shared" si="8"/>
        <v>137603.26999999999</v>
      </c>
      <c r="G102" s="62">
        <f>E102-C102</f>
        <v>284157.52999999747</v>
      </c>
      <c r="H102" s="540">
        <f>F102-D102</f>
        <v>14318.169999999984</v>
      </c>
    </row>
    <row r="103" spans="1:10" x14ac:dyDescent="0.3">
      <c r="A103" s="4"/>
      <c r="D103" s="384">
        <f>C102+D102-C101-D101</f>
        <v>15401389.870000001</v>
      </c>
      <c r="E103" s="385"/>
      <c r="F103" s="384">
        <f>E102+F102-E101-F101</f>
        <v>15697840.35</v>
      </c>
      <c r="I103" s="383" t="s">
        <v>951</v>
      </c>
    </row>
    <row r="105" spans="1:10" ht="31.2" x14ac:dyDescent="0.3">
      <c r="A105" s="287" t="s">
        <v>830</v>
      </c>
      <c r="B105" s="288" t="s">
        <v>1111</v>
      </c>
    </row>
    <row r="106" spans="1:10" x14ac:dyDescent="0.3">
      <c r="A106" s="528" t="s">
        <v>1255</v>
      </c>
    </row>
    <row r="107" spans="1:10" x14ac:dyDescent="0.3">
      <c r="A107" s="528" t="s">
        <v>1263</v>
      </c>
    </row>
    <row r="972" spans="6:6" x14ac:dyDescent="0.3">
      <c r="F972" s="1" t="s">
        <v>388</v>
      </c>
    </row>
    <row r="991" spans="4:4" x14ac:dyDescent="0.3">
      <c r="D991" s="1" t="s">
        <v>387</v>
      </c>
    </row>
  </sheetData>
  <mergeCells count="7">
    <mergeCell ref="A1:H1"/>
    <mergeCell ref="A2:H2"/>
    <mergeCell ref="A3:A4"/>
    <mergeCell ref="B3:B4"/>
    <mergeCell ref="C3:D3"/>
    <mergeCell ref="E3:F3"/>
    <mergeCell ref="G3:H3"/>
  </mergeCells>
  <printOptions gridLines="1"/>
  <pageMargins left="0.74803149606299213" right="0.63" top="0.64" bottom="0.39370078740157483" header="0.39370078740157483" footer="0.23622047244094491"/>
  <pageSetup paperSize="9" scale="70" fitToWidth="3" fitToHeight="3" orientation="landscape" r:id="rId1"/>
  <headerFooter alignWithMargins="0">
    <oddFooter xml:space="preserve">&amp;C &amp;P z &amp;N  </oddFooter>
  </headerFooter>
  <rowBreaks count="2" manualBreakCount="2">
    <brk id="39" max="7" man="1"/>
    <brk id="78" max="7"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0">
    <tabColor indexed="42"/>
    <pageSetUpPr fitToPage="1"/>
  </sheetPr>
  <dimension ref="A1:K38"/>
  <sheetViews>
    <sheetView zoomScale="75" zoomScaleNormal="75" workbookViewId="0">
      <pane xSplit="2" ySplit="6" topLeftCell="C7" activePane="bottomRight" state="frozen"/>
      <selection pane="topRight" activeCell="C1" sqref="C1"/>
      <selection pane="bottomLeft" activeCell="A7" sqref="A7"/>
      <selection pane="bottomRight" activeCell="G26" sqref="G26"/>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6384" width="9.109375" style="19"/>
  </cols>
  <sheetData>
    <row r="1" spans="1:11" ht="35.1" customHeight="1" thickBot="1" x14ac:dyDescent="0.3">
      <c r="A1" s="738" t="s">
        <v>1004</v>
      </c>
      <c r="B1" s="739"/>
      <c r="C1" s="739"/>
      <c r="D1" s="739"/>
      <c r="E1" s="739"/>
      <c r="F1" s="739"/>
      <c r="G1" s="739"/>
      <c r="H1" s="739"/>
      <c r="I1" s="739"/>
      <c r="J1" s="739"/>
      <c r="K1" s="739"/>
    </row>
    <row r="2" spans="1:11" ht="35.4" customHeight="1" x14ac:dyDescent="0.25">
      <c r="A2" s="725" t="s">
        <v>1184</v>
      </c>
      <c r="B2" s="726"/>
      <c r="C2" s="726"/>
      <c r="D2" s="726"/>
      <c r="E2" s="726"/>
      <c r="F2" s="726"/>
      <c r="G2" s="726"/>
      <c r="H2" s="726"/>
      <c r="I2" s="726"/>
      <c r="J2" s="726"/>
      <c r="K2" s="727"/>
    </row>
    <row r="3" spans="1:11" ht="42.75" customHeight="1" x14ac:dyDescent="0.25">
      <c r="A3" s="736" t="s">
        <v>209</v>
      </c>
      <c r="B3" s="718" t="s">
        <v>237</v>
      </c>
      <c r="C3" s="730" t="s">
        <v>1003</v>
      </c>
      <c r="D3" s="730"/>
      <c r="E3" s="730"/>
      <c r="F3" s="730"/>
      <c r="G3" s="730" t="s">
        <v>749</v>
      </c>
      <c r="H3" s="745" t="s">
        <v>307</v>
      </c>
      <c r="I3" s="730" t="s">
        <v>751</v>
      </c>
      <c r="J3" s="740" t="s">
        <v>752</v>
      </c>
      <c r="K3" s="747" t="s">
        <v>871</v>
      </c>
    </row>
    <row r="4" spans="1:11" ht="34.5" customHeight="1" x14ac:dyDescent="0.25">
      <c r="A4" s="737"/>
      <c r="B4" s="735"/>
      <c r="C4" s="731" t="s">
        <v>235</v>
      </c>
      <c r="D4" s="14" t="s">
        <v>307</v>
      </c>
      <c r="E4" s="731" t="s">
        <v>236</v>
      </c>
      <c r="F4" s="731" t="s">
        <v>187</v>
      </c>
      <c r="G4" s="731"/>
      <c r="H4" s="746"/>
      <c r="I4" s="731"/>
      <c r="J4" s="741"/>
      <c r="K4" s="747"/>
    </row>
    <row r="5" spans="1:11" s="75" customFormat="1" ht="62.4" x14ac:dyDescent="0.25">
      <c r="A5" s="737"/>
      <c r="B5" s="735"/>
      <c r="C5" s="731"/>
      <c r="D5" s="14" t="s">
        <v>700</v>
      </c>
      <c r="E5" s="731"/>
      <c r="F5" s="731"/>
      <c r="G5" s="731"/>
      <c r="H5" s="14" t="s">
        <v>750</v>
      </c>
      <c r="I5" s="731"/>
      <c r="J5" s="741"/>
      <c r="K5" s="748"/>
    </row>
    <row r="6" spans="1:11" s="76" customFormat="1" ht="18" customHeight="1" x14ac:dyDescent="0.25">
      <c r="A6" s="136"/>
      <c r="B6" s="64"/>
      <c r="C6" s="16" t="s">
        <v>290</v>
      </c>
      <c r="D6" s="16" t="s">
        <v>291</v>
      </c>
      <c r="E6" s="16" t="s">
        <v>292</v>
      </c>
      <c r="F6" s="16" t="s">
        <v>188</v>
      </c>
      <c r="G6" s="16" t="s">
        <v>293</v>
      </c>
      <c r="H6" s="16" t="s">
        <v>294</v>
      </c>
      <c r="I6" s="16" t="s">
        <v>295</v>
      </c>
      <c r="J6" s="307" t="s">
        <v>189</v>
      </c>
      <c r="K6" s="379" t="s">
        <v>872</v>
      </c>
    </row>
    <row r="7" spans="1:11" s="22" customFormat="1" x14ac:dyDescent="0.25">
      <c r="A7" s="31">
        <v>1</v>
      </c>
      <c r="B7" s="46" t="s">
        <v>286</v>
      </c>
      <c r="C7" s="499">
        <f>SUM(C8:C12)</f>
        <v>292.20000000000005</v>
      </c>
      <c r="D7" s="499">
        <f>SUM(D8:D12)</f>
        <v>290.20000000000005</v>
      </c>
      <c r="E7" s="499">
        <f>SUM(E8:E12)</f>
        <v>3.8</v>
      </c>
      <c r="F7" s="499">
        <f t="shared" ref="F7:F13" si="0">C7+E7</f>
        <v>296.00000000000006</v>
      </c>
      <c r="G7" s="61">
        <f>SUM(G8:G12)</f>
        <v>4624710</v>
      </c>
      <c r="H7" s="61">
        <f>SUM(H8:H12)</f>
        <v>4523405</v>
      </c>
      <c r="I7" s="61">
        <f>SUM(I8:I12)</f>
        <v>251881</v>
      </c>
      <c r="J7" s="138">
        <f t="shared" ref="J7:J13" si="1">G7+I7</f>
        <v>4876591</v>
      </c>
      <c r="K7" s="310">
        <f>IF(F7=0,0,J7/F7/12)</f>
        <v>1372.9141328828828</v>
      </c>
    </row>
    <row r="8" spans="1:11" ht="31.2" x14ac:dyDescent="0.25">
      <c r="A8" s="31">
        <v>2</v>
      </c>
      <c r="B8" s="27" t="s">
        <v>873</v>
      </c>
      <c r="C8" s="500">
        <v>50.5</v>
      </c>
      <c r="D8" s="500">
        <v>50.4</v>
      </c>
      <c r="E8" s="500">
        <v>0.3</v>
      </c>
      <c r="F8" s="499">
        <f t="shared" si="0"/>
        <v>50.8</v>
      </c>
      <c r="G8" s="504">
        <v>1040498</v>
      </c>
      <c r="H8" s="504">
        <v>1016092</v>
      </c>
      <c r="I8" s="504">
        <v>30462</v>
      </c>
      <c r="J8" s="138">
        <f t="shared" si="1"/>
        <v>1070960</v>
      </c>
      <c r="K8" s="310">
        <f t="shared" ref="K8:K30" si="2">IF(F8=0,0,J8/F8/12)</f>
        <v>1756.8241469816273</v>
      </c>
    </row>
    <row r="9" spans="1:11" x14ac:dyDescent="0.25">
      <c r="A9" s="31">
        <v>3</v>
      </c>
      <c r="B9" s="27" t="s">
        <v>238</v>
      </c>
      <c r="C9" s="500">
        <v>85.6</v>
      </c>
      <c r="D9" s="500">
        <v>85.4</v>
      </c>
      <c r="E9" s="500">
        <v>1.1000000000000001</v>
      </c>
      <c r="F9" s="499">
        <f t="shared" si="0"/>
        <v>86.699999999999989</v>
      </c>
      <c r="G9" s="504">
        <v>1541579</v>
      </c>
      <c r="H9" s="504">
        <v>1516292</v>
      </c>
      <c r="I9" s="504">
        <v>84687</v>
      </c>
      <c r="J9" s="138">
        <f t="shared" si="1"/>
        <v>1626266</v>
      </c>
      <c r="K9" s="310">
        <f t="shared" si="2"/>
        <v>1563.1161091887736</v>
      </c>
    </row>
    <row r="10" spans="1:11" x14ac:dyDescent="0.25">
      <c r="A10" s="31">
        <v>4</v>
      </c>
      <c r="B10" s="27" t="s">
        <v>239</v>
      </c>
      <c r="C10" s="500">
        <v>154.5</v>
      </c>
      <c r="D10" s="500">
        <v>152.80000000000001</v>
      </c>
      <c r="E10" s="500">
        <v>2.4</v>
      </c>
      <c r="F10" s="499">
        <f t="shared" si="0"/>
        <v>156.9</v>
      </c>
      <c r="G10" s="504">
        <v>2027158</v>
      </c>
      <c r="H10" s="504">
        <v>1975546</v>
      </c>
      <c r="I10" s="504">
        <v>136732</v>
      </c>
      <c r="J10" s="138">
        <f t="shared" si="1"/>
        <v>2163890</v>
      </c>
      <c r="K10" s="310">
        <f t="shared" si="2"/>
        <v>1149.2936052687487</v>
      </c>
    </row>
    <row r="11" spans="1:11" x14ac:dyDescent="0.25">
      <c r="A11" s="31">
        <v>5</v>
      </c>
      <c r="B11" s="27" t="s">
        <v>240</v>
      </c>
      <c r="C11" s="500">
        <v>1.6</v>
      </c>
      <c r="D11" s="500">
        <v>1.6</v>
      </c>
      <c r="E11" s="500">
        <v>0</v>
      </c>
      <c r="F11" s="499">
        <f t="shared" si="0"/>
        <v>1.6</v>
      </c>
      <c r="G11" s="504">
        <v>15475</v>
      </c>
      <c r="H11" s="504">
        <v>15475</v>
      </c>
      <c r="I11" s="504">
        <v>0</v>
      </c>
      <c r="J11" s="138">
        <f t="shared" si="1"/>
        <v>15475</v>
      </c>
      <c r="K11" s="310">
        <f t="shared" si="2"/>
        <v>805.98958333333337</v>
      </c>
    </row>
    <row r="12" spans="1:11" x14ac:dyDescent="0.25">
      <c r="A12" s="31">
        <v>6</v>
      </c>
      <c r="B12" s="27" t="s">
        <v>241</v>
      </c>
      <c r="C12" s="500">
        <v>0</v>
      </c>
      <c r="D12" s="500">
        <v>0</v>
      </c>
      <c r="E12" s="500">
        <v>0</v>
      </c>
      <c r="F12" s="499">
        <f t="shared" si="0"/>
        <v>0</v>
      </c>
      <c r="G12" s="504">
        <v>0</v>
      </c>
      <c r="H12" s="504">
        <v>0</v>
      </c>
      <c r="I12" s="504">
        <v>0</v>
      </c>
      <c r="J12" s="138">
        <f t="shared" si="1"/>
        <v>0</v>
      </c>
      <c r="K12" s="310">
        <f t="shared" si="2"/>
        <v>0</v>
      </c>
    </row>
    <row r="13" spans="1:11" x14ac:dyDescent="0.25">
      <c r="A13" s="31">
        <v>7</v>
      </c>
      <c r="B13" s="46" t="s">
        <v>65</v>
      </c>
      <c r="C13" s="500">
        <v>33.799999999999997</v>
      </c>
      <c r="D13" s="500">
        <v>33.799999999999997</v>
      </c>
      <c r="E13" s="500">
        <v>0.1</v>
      </c>
      <c r="F13" s="499">
        <f t="shared" si="0"/>
        <v>33.9</v>
      </c>
      <c r="G13" s="504">
        <v>364006</v>
      </c>
      <c r="H13" s="504">
        <v>364006</v>
      </c>
      <c r="I13" s="504">
        <v>14701</v>
      </c>
      <c r="J13" s="138">
        <f t="shared" si="1"/>
        <v>378707</v>
      </c>
      <c r="K13" s="310">
        <f t="shared" si="2"/>
        <v>930.94149459193704</v>
      </c>
    </row>
    <row r="14" spans="1:11" x14ac:dyDescent="0.25">
      <c r="A14" s="31"/>
      <c r="B14" s="27" t="s">
        <v>307</v>
      </c>
      <c r="C14" s="501"/>
      <c r="D14" s="501"/>
      <c r="E14" s="501"/>
      <c r="F14" s="502"/>
      <c r="G14" s="505"/>
      <c r="H14" s="505"/>
      <c r="I14" s="505"/>
      <c r="J14" s="309"/>
      <c r="K14" s="310"/>
    </row>
    <row r="15" spans="1:11" x14ac:dyDescent="0.25">
      <c r="A15" s="31">
        <v>8</v>
      </c>
      <c r="B15" s="27" t="s">
        <v>69</v>
      </c>
      <c r="C15" s="500">
        <v>13</v>
      </c>
      <c r="D15" s="500">
        <v>13</v>
      </c>
      <c r="E15" s="500"/>
      <c r="F15" s="499">
        <f t="shared" ref="F15:F22" si="3">C15+E15</f>
        <v>13</v>
      </c>
      <c r="G15" s="504">
        <v>169241</v>
      </c>
      <c r="H15" s="504">
        <v>169241</v>
      </c>
      <c r="I15" s="504">
        <v>12804</v>
      </c>
      <c r="J15" s="138">
        <f t="shared" ref="J15:J21" si="4">G15+I15</f>
        <v>182045</v>
      </c>
      <c r="K15" s="310">
        <f t="shared" si="2"/>
        <v>1166.9551282051282</v>
      </c>
    </row>
    <row r="16" spans="1:11" x14ac:dyDescent="0.25">
      <c r="A16" s="31">
        <v>9</v>
      </c>
      <c r="B16" s="46" t="s">
        <v>287</v>
      </c>
      <c r="C16" s="499">
        <f>SUM(C17:C19)</f>
        <v>102.80000000000001</v>
      </c>
      <c r="D16" s="499">
        <f>SUM(D17:D19)</f>
        <v>102.80000000000001</v>
      </c>
      <c r="E16" s="499">
        <f>SUM(E17:E19)</f>
        <v>2.8000000000000003</v>
      </c>
      <c r="F16" s="499">
        <f t="shared" si="3"/>
        <v>105.60000000000001</v>
      </c>
      <c r="G16" s="61">
        <f>SUM(G17:G19)</f>
        <v>1265424</v>
      </c>
      <c r="H16" s="61">
        <f>SUM(H17:H19)</f>
        <v>1262174</v>
      </c>
      <c r="I16" s="61">
        <f>SUM(I17:I19)</f>
        <v>67958</v>
      </c>
      <c r="J16" s="138">
        <f t="shared" si="4"/>
        <v>1333382</v>
      </c>
      <c r="K16" s="310">
        <f t="shared" si="2"/>
        <v>1052.2269570707069</v>
      </c>
    </row>
    <row r="17" spans="1:11" x14ac:dyDescent="0.25">
      <c r="A17" s="31">
        <v>10</v>
      </c>
      <c r="B17" s="27" t="s">
        <v>242</v>
      </c>
      <c r="C17" s="500">
        <v>43.1</v>
      </c>
      <c r="D17" s="500">
        <v>43.1</v>
      </c>
      <c r="E17" s="500">
        <v>0.1</v>
      </c>
      <c r="F17" s="499">
        <f t="shared" si="3"/>
        <v>43.2</v>
      </c>
      <c r="G17" s="504">
        <v>593282</v>
      </c>
      <c r="H17" s="504">
        <v>593282</v>
      </c>
      <c r="I17" s="504">
        <v>12443</v>
      </c>
      <c r="J17" s="138">
        <f t="shared" si="4"/>
        <v>605725</v>
      </c>
      <c r="K17" s="310">
        <f t="shared" si="2"/>
        <v>1168.4510030864196</v>
      </c>
    </row>
    <row r="18" spans="1:11" x14ac:dyDescent="0.25">
      <c r="A18" s="31">
        <v>11</v>
      </c>
      <c r="B18" s="27" t="s">
        <v>190</v>
      </c>
      <c r="C18" s="500">
        <v>59.7</v>
      </c>
      <c r="D18" s="500">
        <v>59.7</v>
      </c>
      <c r="E18" s="500">
        <v>2.7</v>
      </c>
      <c r="F18" s="499">
        <f t="shared" si="3"/>
        <v>62.400000000000006</v>
      </c>
      <c r="G18" s="504">
        <v>672142</v>
      </c>
      <c r="H18" s="504">
        <v>668892</v>
      </c>
      <c r="I18" s="504">
        <v>55515</v>
      </c>
      <c r="J18" s="138">
        <f t="shared" si="4"/>
        <v>727657</v>
      </c>
      <c r="K18" s="310">
        <f t="shared" si="2"/>
        <v>971.76415598290589</v>
      </c>
    </row>
    <row r="19" spans="1:11" x14ac:dyDescent="0.25">
      <c r="A19" s="31">
        <v>12</v>
      </c>
      <c r="B19" s="27" t="s">
        <v>168</v>
      </c>
      <c r="C19" s="500">
        <v>0</v>
      </c>
      <c r="D19" s="500">
        <v>0</v>
      </c>
      <c r="E19" s="500">
        <v>0</v>
      </c>
      <c r="F19" s="499">
        <f t="shared" si="3"/>
        <v>0</v>
      </c>
      <c r="G19" s="504">
        <v>0</v>
      </c>
      <c r="H19" s="504">
        <v>0</v>
      </c>
      <c r="I19" s="504">
        <v>0</v>
      </c>
      <c r="J19" s="138">
        <f t="shared" si="4"/>
        <v>0</v>
      </c>
      <c r="K19" s="310">
        <f t="shared" si="2"/>
        <v>0</v>
      </c>
    </row>
    <row r="20" spans="1:11" x14ac:dyDescent="0.25">
      <c r="A20" s="31">
        <v>13</v>
      </c>
      <c r="B20" s="46" t="s">
        <v>284</v>
      </c>
      <c r="C20" s="500">
        <v>11.3</v>
      </c>
      <c r="D20" s="500">
        <v>10.7</v>
      </c>
      <c r="E20" s="500">
        <v>2.1</v>
      </c>
      <c r="F20" s="499">
        <f t="shared" si="3"/>
        <v>13.4</v>
      </c>
      <c r="G20" s="504">
        <v>145148</v>
      </c>
      <c r="H20" s="504">
        <v>132969</v>
      </c>
      <c r="I20" s="504">
        <v>27643</v>
      </c>
      <c r="J20" s="138">
        <f t="shared" si="4"/>
        <v>172791</v>
      </c>
      <c r="K20" s="310">
        <f t="shared" si="2"/>
        <v>1074.5708955223879</v>
      </c>
    </row>
    <row r="21" spans="1:11" ht="31.2" x14ac:dyDescent="0.25">
      <c r="A21" s="31">
        <v>14</v>
      </c>
      <c r="B21" s="46" t="s">
        <v>66</v>
      </c>
      <c r="C21" s="500">
        <v>49.1</v>
      </c>
      <c r="D21" s="500">
        <v>49.1</v>
      </c>
      <c r="E21" s="500">
        <v>0</v>
      </c>
      <c r="F21" s="499">
        <f t="shared" si="3"/>
        <v>49.1</v>
      </c>
      <c r="G21" s="504">
        <v>322973</v>
      </c>
      <c r="H21" s="504">
        <v>322973</v>
      </c>
      <c r="I21" s="504">
        <v>700</v>
      </c>
      <c r="J21" s="138">
        <f t="shared" si="4"/>
        <v>323673</v>
      </c>
      <c r="K21" s="310">
        <f t="shared" si="2"/>
        <v>549.3431771894094</v>
      </c>
    </row>
    <row r="22" spans="1:11" ht="46.8" x14ac:dyDescent="0.25">
      <c r="A22" s="31">
        <v>15</v>
      </c>
      <c r="B22" s="46" t="s">
        <v>328</v>
      </c>
      <c r="C22" s="499">
        <f>SUM(C23:C26)</f>
        <v>0.13900000000000001</v>
      </c>
      <c r="D22" s="499">
        <f>SUM(D23:D26)</f>
        <v>0.13900000000000001</v>
      </c>
      <c r="E22" s="499">
        <f>SUM(E23:E26)</f>
        <v>0</v>
      </c>
      <c r="F22" s="499">
        <f t="shared" si="3"/>
        <v>0.13900000000000001</v>
      </c>
      <c r="G22" s="61">
        <f>SUM(G23:G26)</f>
        <v>2002</v>
      </c>
      <c r="H22" s="61">
        <f>SUM(H23:H26)</f>
        <v>2002</v>
      </c>
      <c r="I22" s="61">
        <f>SUM(I23:I26)</f>
        <v>0</v>
      </c>
      <c r="J22" s="138">
        <f>SUM(J23:J26)</f>
        <v>2002</v>
      </c>
      <c r="K22" s="310">
        <f t="shared" si="2"/>
        <v>1200.239808153477</v>
      </c>
    </row>
    <row r="23" spans="1:11" x14ac:dyDescent="0.25">
      <c r="A23" s="31" t="s">
        <v>285</v>
      </c>
      <c r="B23" s="47" t="s">
        <v>1209</v>
      </c>
      <c r="C23" s="500">
        <v>0.13900000000000001</v>
      </c>
      <c r="D23" s="500">
        <v>0.13900000000000001</v>
      </c>
      <c r="E23" s="500">
        <v>0</v>
      </c>
      <c r="F23" s="499">
        <f t="shared" ref="F23:F29" si="5">C23+E23</f>
        <v>0.13900000000000001</v>
      </c>
      <c r="G23" s="504">
        <v>2002</v>
      </c>
      <c r="H23" s="504">
        <v>2002</v>
      </c>
      <c r="I23" s="504">
        <v>0</v>
      </c>
      <c r="J23" s="138">
        <f>G23+I23</f>
        <v>2002</v>
      </c>
      <c r="K23" s="310">
        <f t="shared" si="2"/>
        <v>1200.239808153477</v>
      </c>
    </row>
    <row r="24" spans="1:11" x14ac:dyDescent="0.25">
      <c r="A24" s="31" t="s">
        <v>398</v>
      </c>
      <c r="B24" s="47" t="s">
        <v>1208</v>
      </c>
      <c r="C24" s="500">
        <v>0</v>
      </c>
      <c r="D24" s="500">
        <v>0</v>
      </c>
      <c r="E24" s="500">
        <v>0</v>
      </c>
      <c r="F24" s="499">
        <f t="shared" si="5"/>
        <v>0</v>
      </c>
      <c r="G24" s="504">
        <v>0</v>
      </c>
      <c r="H24" s="504">
        <v>0</v>
      </c>
      <c r="I24" s="504">
        <v>0</v>
      </c>
      <c r="J24" s="138">
        <f>G24+I24</f>
        <v>0</v>
      </c>
      <c r="K24" s="310">
        <f t="shared" si="2"/>
        <v>0</v>
      </c>
    </row>
    <row r="25" spans="1:11" x14ac:dyDescent="0.25">
      <c r="A25" s="31" t="s">
        <v>399</v>
      </c>
      <c r="B25" s="47" t="s">
        <v>1208</v>
      </c>
      <c r="C25" s="500">
        <v>0</v>
      </c>
      <c r="D25" s="500">
        <v>0</v>
      </c>
      <c r="E25" s="500">
        <v>0</v>
      </c>
      <c r="F25" s="499">
        <f t="shared" si="5"/>
        <v>0</v>
      </c>
      <c r="G25" s="504">
        <v>0</v>
      </c>
      <c r="H25" s="504">
        <v>0</v>
      </c>
      <c r="I25" s="504">
        <v>0</v>
      </c>
      <c r="J25" s="138">
        <f>G25+I25</f>
        <v>0</v>
      </c>
      <c r="K25" s="310">
        <f t="shared" si="2"/>
        <v>0</v>
      </c>
    </row>
    <row r="26" spans="1:11" ht="16.5" customHeight="1" x14ac:dyDescent="0.25">
      <c r="A26" s="31" t="s">
        <v>400</v>
      </c>
      <c r="B26" s="47" t="s">
        <v>1208</v>
      </c>
      <c r="C26" s="500">
        <v>0</v>
      </c>
      <c r="D26" s="500">
        <v>0</v>
      </c>
      <c r="E26" s="500">
        <v>0</v>
      </c>
      <c r="F26" s="499">
        <f t="shared" si="5"/>
        <v>0</v>
      </c>
      <c r="G26" s="504">
        <v>0</v>
      </c>
      <c r="H26" s="504">
        <v>0</v>
      </c>
      <c r="I26" s="504">
        <v>0</v>
      </c>
      <c r="J26" s="138">
        <f>G26+I26</f>
        <v>0</v>
      </c>
      <c r="K26" s="310">
        <f t="shared" si="2"/>
        <v>0</v>
      </c>
    </row>
    <row r="27" spans="1:11" x14ac:dyDescent="0.25">
      <c r="A27" s="31"/>
      <c r="B27" s="27"/>
      <c r="C27" s="501"/>
      <c r="D27" s="501"/>
      <c r="E27" s="501"/>
      <c r="F27" s="502">
        <f t="shared" si="5"/>
        <v>0</v>
      </c>
      <c r="G27" s="505"/>
      <c r="H27" s="505"/>
      <c r="I27" s="505"/>
      <c r="J27" s="309"/>
      <c r="K27" s="310"/>
    </row>
    <row r="28" spans="1:11" x14ac:dyDescent="0.25">
      <c r="A28" s="31">
        <v>16</v>
      </c>
      <c r="B28" s="46" t="s">
        <v>67</v>
      </c>
      <c r="C28" s="500">
        <v>8.1</v>
      </c>
      <c r="D28" s="500">
        <v>8.1</v>
      </c>
      <c r="E28" s="500">
        <v>4.4000000000000004</v>
      </c>
      <c r="F28" s="499">
        <f t="shared" si="5"/>
        <v>12.5</v>
      </c>
      <c r="G28" s="504">
        <v>55193</v>
      </c>
      <c r="H28" s="504">
        <v>55193</v>
      </c>
      <c r="I28" s="504">
        <v>51385</v>
      </c>
      <c r="J28" s="138">
        <f>G28+I28</f>
        <v>106578</v>
      </c>
      <c r="K28" s="310">
        <f t="shared" si="2"/>
        <v>710.52</v>
      </c>
    </row>
    <row r="29" spans="1:11" x14ac:dyDescent="0.25">
      <c r="A29" s="31">
        <v>17</v>
      </c>
      <c r="B29" s="46" t="s">
        <v>68</v>
      </c>
      <c r="C29" s="500">
        <v>0.6</v>
      </c>
      <c r="D29" s="500">
        <v>0.6</v>
      </c>
      <c r="E29" s="500">
        <v>11.1</v>
      </c>
      <c r="F29" s="499">
        <f t="shared" si="5"/>
        <v>11.7</v>
      </c>
      <c r="G29" s="504">
        <v>7858</v>
      </c>
      <c r="H29" s="504">
        <v>7858</v>
      </c>
      <c r="I29" s="504">
        <v>87379</v>
      </c>
      <c r="J29" s="138">
        <f>G29+I29</f>
        <v>95237</v>
      </c>
      <c r="K29" s="310">
        <f t="shared" si="2"/>
        <v>678.32621082621085</v>
      </c>
    </row>
    <row r="30" spans="1:11" ht="16.2" thickBot="1" x14ac:dyDescent="0.3">
      <c r="A30" s="32">
        <v>18</v>
      </c>
      <c r="B30" s="48" t="s">
        <v>329</v>
      </c>
      <c r="C30" s="503">
        <f t="shared" ref="C30:J30" si="6">C7+C13+C16+C20+C21+C28+C29</f>
        <v>497.90000000000015</v>
      </c>
      <c r="D30" s="503">
        <f t="shared" si="6"/>
        <v>495.30000000000013</v>
      </c>
      <c r="E30" s="503">
        <f t="shared" si="6"/>
        <v>24.3</v>
      </c>
      <c r="F30" s="503">
        <f t="shared" si="6"/>
        <v>522.20000000000005</v>
      </c>
      <c r="G30" s="62">
        <f t="shared" si="6"/>
        <v>6785312</v>
      </c>
      <c r="H30" s="62">
        <f t="shared" si="6"/>
        <v>6668578</v>
      </c>
      <c r="I30" s="62">
        <f t="shared" si="6"/>
        <v>501647</v>
      </c>
      <c r="J30" s="139">
        <f t="shared" si="6"/>
        <v>7286959</v>
      </c>
      <c r="K30" s="311">
        <f t="shared" si="2"/>
        <v>1162.8620898761649</v>
      </c>
    </row>
    <row r="31" spans="1:11" x14ac:dyDescent="0.25">
      <c r="A31" s="18"/>
      <c r="B31" s="18"/>
      <c r="C31" s="21"/>
      <c r="D31" s="18"/>
      <c r="E31" s="18"/>
      <c r="F31" s="21"/>
      <c r="G31" s="21"/>
      <c r="H31" s="21"/>
      <c r="I31" s="21"/>
      <c r="J31" s="21"/>
    </row>
    <row r="32" spans="1:11" x14ac:dyDescent="0.3">
      <c r="A32" s="742" t="s">
        <v>10</v>
      </c>
      <c r="B32" s="743"/>
      <c r="C32" s="743"/>
      <c r="D32" s="743"/>
      <c r="E32" s="743"/>
      <c r="F32" s="743"/>
      <c r="G32" s="743"/>
      <c r="H32" s="743"/>
      <c r="I32" s="743"/>
      <c r="J32" s="744"/>
      <c r="K32" s="527"/>
    </row>
    <row r="33" spans="1:10" x14ac:dyDescent="0.3">
      <c r="A33" s="732" t="s">
        <v>874</v>
      </c>
      <c r="B33" s="733"/>
      <c r="C33" s="733"/>
      <c r="D33" s="733"/>
      <c r="E33" s="733"/>
      <c r="F33" s="733"/>
      <c r="G33" s="733"/>
      <c r="H33" s="733"/>
      <c r="I33" s="733"/>
      <c r="J33" s="734"/>
    </row>
    <row r="34" spans="1:10" ht="50.25" customHeight="1" x14ac:dyDescent="0.25">
      <c r="B34" s="729" t="s">
        <v>754</v>
      </c>
      <c r="C34" s="729"/>
      <c r="D34" s="729"/>
      <c r="E34" s="729"/>
      <c r="F34" s="729"/>
      <c r="G34" s="729"/>
      <c r="H34" s="729"/>
      <c r="I34" s="729"/>
      <c r="J34" s="729"/>
    </row>
    <row r="35" spans="1:10" x14ac:dyDescent="0.25">
      <c r="B35" s="208" t="s">
        <v>730</v>
      </c>
    </row>
    <row r="36" spans="1:10" x14ac:dyDescent="0.25">
      <c r="B36" s="208" t="s">
        <v>731</v>
      </c>
    </row>
    <row r="37" spans="1:10" x14ac:dyDescent="0.25">
      <c r="B37" s="208" t="s">
        <v>732</v>
      </c>
    </row>
    <row r="38" spans="1:10" x14ac:dyDescent="0.25">
      <c r="A38" s="528" t="s">
        <v>1256</v>
      </c>
    </row>
  </sheetData>
  <mergeCells count="16">
    <mergeCell ref="A1:K1"/>
    <mergeCell ref="A2:K2"/>
    <mergeCell ref="J3:J5"/>
    <mergeCell ref="A32:J32"/>
    <mergeCell ref="C3:F3"/>
    <mergeCell ref="H3:H4"/>
    <mergeCell ref="K3:K5"/>
    <mergeCell ref="B34:J34"/>
    <mergeCell ref="G3:G5"/>
    <mergeCell ref="I3:I5"/>
    <mergeCell ref="C4:C5"/>
    <mergeCell ref="A33:J33"/>
    <mergeCell ref="E4:E5"/>
    <mergeCell ref="F4:F5"/>
    <mergeCell ref="B3:B5"/>
    <mergeCell ref="A3:A5"/>
  </mergeCells>
  <phoneticPr fontId="0" type="noConversion"/>
  <printOptions gridLines="1"/>
  <pageMargins left="0.47244094488188981" right="0.31496062992125984" top="0.74803149606299213" bottom="0.39370078740157483" header="0.51181102362204722" footer="0.27559055118110237"/>
  <pageSetup paperSize="9" scale="6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zoomScale="75" zoomScaleNormal="75" workbookViewId="0">
      <pane xSplit="2" ySplit="6" topLeftCell="C7" activePane="bottomRight" state="frozen"/>
      <selection pane="topRight" activeCell="C1" sqref="C1"/>
      <selection pane="bottomLeft" activeCell="A7" sqref="A7"/>
      <selection pane="bottomRight" activeCell="K16" sqref="K16"/>
    </sheetView>
  </sheetViews>
  <sheetFormatPr defaultColWidth="9.109375" defaultRowHeight="15.6" x14ac:dyDescent="0.25"/>
  <cols>
    <col min="1" max="1" width="5.5546875" style="24" customWidth="1"/>
    <col min="2" max="2" width="65.44140625" style="50" customWidth="1"/>
    <col min="3" max="3" width="14.6640625" style="19" customWidth="1"/>
    <col min="4" max="4" width="14" style="19" customWidth="1"/>
    <col min="5" max="5" width="15.88671875" style="19" customWidth="1"/>
    <col min="6" max="6" width="15.6640625" style="19" customWidth="1"/>
    <col min="7" max="7" width="19.109375" style="19" customWidth="1"/>
    <col min="8" max="8" width="18.6640625" style="19" customWidth="1"/>
    <col min="9" max="9" width="16.33203125" style="19" customWidth="1"/>
    <col min="10" max="10" width="17.6640625" style="19" bestFit="1" customWidth="1"/>
    <col min="11" max="11" width="13.33203125" style="19" customWidth="1"/>
    <col min="12" max="12" width="13.109375" style="19" customWidth="1"/>
    <col min="13" max="16384" width="9.109375" style="19"/>
  </cols>
  <sheetData>
    <row r="1" spans="1:12" ht="35.1" customHeight="1" thickBot="1" x14ac:dyDescent="0.3">
      <c r="A1" s="738" t="s">
        <v>1005</v>
      </c>
      <c r="B1" s="739"/>
      <c r="C1" s="739"/>
      <c r="D1" s="739"/>
      <c r="E1" s="739"/>
      <c r="F1" s="739"/>
      <c r="G1" s="739"/>
      <c r="H1" s="739"/>
      <c r="I1" s="739"/>
      <c r="J1" s="739"/>
      <c r="K1" s="739"/>
    </row>
    <row r="2" spans="1:12" ht="35.4" customHeight="1" x14ac:dyDescent="0.25">
      <c r="A2" s="725" t="s">
        <v>1187</v>
      </c>
      <c r="B2" s="726"/>
      <c r="C2" s="726"/>
      <c r="D2" s="726"/>
      <c r="E2" s="726"/>
      <c r="F2" s="726"/>
      <c r="G2" s="726"/>
      <c r="H2" s="726"/>
      <c r="I2" s="726"/>
      <c r="J2" s="726"/>
      <c r="K2" s="726"/>
      <c r="L2" s="375" t="s">
        <v>942</v>
      </c>
    </row>
    <row r="3" spans="1:12" ht="42.75" customHeight="1" x14ac:dyDescent="0.25">
      <c r="A3" s="736" t="s">
        <v>209</v>
      </c>
      <c r="B3" s="718" t="s">
        <v>875</v>
      </c>
      <c r="C3" s="730" t="s">
        <v>1006</v>
      </c>
      <c r="D3" s="730"/>
      <c r="E3" s="730"/>
      <c r="F3" s="730"/>
      <c r="G3" s="730" t="s">
        <v>749</v>
      </c>
      <c r="H3" s="745" t="s">
        <v>307</v>
      </c>
      <c r="I3" s="730" t="s">
        <v>751</v>
      </c>
      <c r="J3" s="740" t="s">
        <v>752</v>
      </c>
      <c r="K3" s="749" t="s">
        <v>944</v>
      </c>
      <c r="L3" s="751" t="s">
        <v>943</v>
      </c>
    </row>
    <row r="4" spans="1:12" ht="34.5" customHeight="1" x14ac:dyDescent="0.25">
      <c r="A4" s="737"/>
      <c r="B4" s="735"/>
      <c r="C4" s="731" t="s">
        <v>945</v>
      </c>
      <c r="D4" s="14" t="s">
        <v>307</v>
      </c>
      <c r="E4" s="731" t="s">
        <v>947</v>
      </c>
      <c r="F4" s="731" t="s">
        <v>948</v>
      </c>
      <c r="G4" s="731"/>
      <c r="H4" s="746"/>
      <c r="I4" s="731"/>
      <c r="J4" s="741"/>
      <c r="K4" s="749"/>
      <c r="L4" s="751"/>
    </row>
    <row r="5" spans="1:12" s="75" customFormat="1" ht="62.4" x14ac:dyDescent="0.25">
      <c r="A5" s="737"/>
      <c r="B5" s="735"/>
      <c r="C5" s="731"/>
      <c r="D5" s="91" t="s">
        <v>946</v>
      </c>
      <c r="E5" s="731"/>
      <c r="F5" s="731"/>
      <c r="G5" s="731"/>
      <c r="H5" s="14" t="s">
        <v>750</v>
      </c>
      <c r="I5" s="731"/>
      <c r="J5" s="741"/>
      <c r="K5" s="750"/>
      <c r="L5" s="752"/>
    </row>
    <row r="6" spans="1:12" s="76" customFormat="1" ht="18" customHeight="1" x14ac:dyDescent="0.25">
      <c r="A6" s="136"/>
      <c r="B6" s="64"/>
      <c r="C6" s="16" t="s">
        <v>290</v>
      </c>
      <c r="D6" s="16" t="s">
        <v>291</v>
      </c>
      <c r="E6" s="16" t="s">
        <v>292</v>
      </c>
      <c r="F6" s="16" t="s">
        <v>188</v>
      </c>
      <c r="G6" s="16" t="s">
        <v>293</v>
      </c>
      <c r="H6" s="16" t="s">
        <v>294</v>
      </c>
      <c r="I6" s="16" t="s">
        <v>295</v>
      </c>
      <c r="J6" s="307" t="s">
        <v>189</v>
      </c>
      <c r="K6" s="380" t="s">
        <v>872</v>
      </c>
      <c r="L6" s="379" t="s">
        <v>718</v>
      </c>
    </row>
    <row r="7" spans="1:12" s="22" customFormat="1" x14ac:dyDescent="0.25">
      <c r="A7" s="31">
        <v>1</v>
      </c>
      <c r="B7" s="46" t="s">
        <v>286</v>
      </c>
      <c r="C7" s="499">
        <f>SUM(C8:C12)</f>
        <v>139.88999999999999</v>
      </c>
      <c r="D7" s="499">
        <f>SUM(D8:D12)</f>
        <v>138.18</v>
      </c>
      <c r="E7" s="499">
        <f>SUM(E8:E12)</f>
        <v>1.7999999999999998</v>
      </c>
      <c r="F7" s="499">
        <f t="shared" ref="F7:F13" si="0">C7+E7</f>
        <v>141.69</v>
      </c>
      <c r="G7" s="61">
        <f>SUM(G8:G12)</f>
        <v>2205500.0399999996</v>
      </c>
      <c r="H7" s="61">
        <f>SUM(H8:H12)</f>
        <v>2149937.59</v>
      </c>
      <c r="I7" s="61">
        <f>SUM(I8:I12)</f>
        <v>122371.87</v>
      </c>
      <c r="J7" s="138">
        <f t="shared" ref="J7:J13" si="1">G7+I7</f>
        <v>2327871.9099999997</v>
      </c>
      <c r="K7" s="377">
        <f>IF(F7=0,0,J7/F7/12)</f>
        <v>1369.110917025431</v>
      </c>
      <c r="L7" s="310">
        <f>IF('T6-Zamestnanci_a_mzdy'!F7-'T6a-Zamestnanci_a_mzdy (ženy)'!F7=0,0,('T6-Zamestnanci_a_mzdy'!J7-'T6a-Zamestnanci_a_mzdy (ženy)'!J7)/('T6-Zamestnanci_a_mzdy'!F7-'T6a-Zamestnanci_a_mzdy (ženy)'!F7)/12)</f>
        <v>1376.4063087291813</v>
      </c>
    </row>
    <row r="8" spans="1:12" ht="31.2" x14ac:dyDescent="0.25">
      <c r="A8" s="31">
        <v>2</v>
      </c>
      <c r="B8" s="27" t="s">
        <v>873</v>
      </c>
      <c r="C8" s="500">
        <v>15.04</v>
      </c>
      <c r="D8" s="500">
        <v>15.04</v>
      </c>
      <c r="E8" s="500">
        <v>0</v>
      </c>
      <c r="F8" s="499">
        <f t="shared" si="0"/>
        <v>15.04</v>
      </c>
      <c r="G8" s="504">
        <v>312638.5</v>
      </c>
      <c r="H8" s="504">
        <v>304083.5</v>
      </c>
      <c r="I8" s="504">
        <v>10624</v>
      </c>
      <c r="J8" s="138">
        <f t="shared" si="1"/>
        <v>323262.5</v>
      </c>
      <c r="K8" s="377">
        <f t="shared" ref="K8:K30" si="2">IF(F8=0,0,J8/F8/12)</f>
        <v>1791.126440602837</v>
      </c>
      <c r="L8" s="310">
        <f>IF('T6-Zamestnanci_a_mzdy'!F8-'T6a-Zamestnanci_a_mzdy (ženy)'!F8=0,0,('T6-Zamestnanci_a_mzdy'!J8-'T6a-Zamestnanci_a_mzdy (ženy)'!J8)/('T6-Zamestnanci_a_mzdy'!F8-'T6a-Zamestnanci_a_mzdy (ženy)'!F8)/12)</f>
        <v>1742.3972315436242</v>
      </c>
    </row>
    <row r="9" spans="1:12" x14ac:dyDescent="0.25">
      <c r="A9" s="31">
        <v>3</v>
      </c>
      <c r="B9" s="27" t="s">
        <v>238</v>
      </c>
      <c r="C9" s="500">
        <v>42.96</v>
      </c>
      <c r="D9" s="500">
        <v>42.83</v>
      </c>
      <c r="E9" s="500">
        <v>0.6</v>
      </c>
      <c r="F9" s="499">
        <f t="shared" si="0"/>
        <v>43.56</v>
      </c>
      <c r="G9" s="504">
        <v>763962.73</v>
      </c>
      <c r="H9" s="504">
        <v>750562.86</v>
      </c>
      <c r="I9" s="504">
        <v>48213.72</v>
      </c>
      <c r="J9" s="138">
        <f t="shared" si="1"/>
        <v>812176.45</v>
      </c>
      <c r="K9" s="377">
        <f t="shared" si="2"/>
        <v>1553.7504782675235</v>
      </c>
      <c r="L9" s="310">
        <f>IF('T6-Zamestnanci_a_mzdy'!F9-'T6a-Zamestnanci_a_mzdy (ženy)'!F9=0,0,('T6-Zamestnanci_a_mzdy'!J9-'T6a-Zamestnanci_a_mzdy (ženy)'!J9)/('T6-Zamestnanci_a_mzdy'!F9-'T6a-Zamestnanci_a_mzdy (ženy)'!F9)/12)</f>
        <v>1572.5729214959053</v>
      </c>
    </row>
    <row r="10" spans="1:12" x14ac:dyDescent="0.25">
      <c r="A10" s="31">
        <v>4</v>
      </c>
      <c r="B10" s="27" t="s">
        <v>239</v>
      </c>
      <c r="C10" s="500">
        <v>80.709999999999994</v>
      </c>
      <c r="D10" s="500">
        <v>79.13</v>
      </c>
      <c r="E10" s="500">
        <v>1.2</v>
      </c>
      <c r="F10" s="499">
        <f t="shared" si="0"/>
        <v>81.91</v>
      </c>
      <c r="G10" s="504">
        <v>1118015.95</v>
      </c>
      <c r="H10" s="504">
        <v>1084408.3700000001</v>
      </c>
      <c r="I10" s="504">
        <v>63534.15</v>
      </c>
      <c r="J10" s="138">
        <f t="shared" si="1"/>
        <v>1181550.0999999999</v>
      </c>
      <c r="K10" s="377">
        <f t="shared" si="2"/>
        <v>1202.0816546616204</v>
      </c>
      <c r="L10" s="310">
        <f>IF('T6-Zamestnanci_a_mzdy'!F10-'T6a-Zamestnanci_a_mzdy (ženy)'!F10=0,0,('T6-Zamestnanci_a_mzdy'!J10-'T6a-Zamestnanci_a_mzdy (ženy)'!J10)/('T6-Zamestnanci_a_mzdy'!F10-'T6a-Zamestnanci_a_mzdy (ženy)'!F10)/12)</f>
        <v>1091.6343290216473</v>
      </c>
    </row>
    <row r="11" spans="1:12" x14ac:dyDescent="0.25">
      <c r="A11" s="31">
        <v>5</v>
      </c>
      <c r="B11" s="27" t="s">
        <v>240</v>
      </c>
      <c r="C11" s="500">
        <v>1.18</v>
      </c>
      <c r="D11" s="500">
        <v>1.18</v>
      </c>
      <c r="E11" s="500">
        <v>0</v>
      </c>
      <c r="F11" s="499">
        <f t="shared" si="0"/>
        <v>1.18</v>
      </c>
      <c r="G11" s="504">
        <v>10882.86</v>
      </c>
      <c r="H11" s="504">
        <v>10882.86</v>
      </c>
      <c r="I11" s="504">
        <v>0</v>
      </c>
      <c r="J11" s="138">
        <f t="shared" si="1"/>
        <v>10882.86</v>
      </c>
      <c r="K11" s="377">
        <f t="shared" si="2"/>
        <v>768.56355932203405</v>
      </c>
      <c r="L11" s="310">
        <f>IF('T6-Zamestnanci_a_mzdy'!F11-'T6a-Zamestnanci_a_mzdy (ženy)'!F11=0,0,('T6-Zamestnanci_a_mzdy'!J11-'T6a-Zamestnanci_a_mzdy (ženy)'!J11)/('T6-Zamestnanci_a_mzdy'!F11-'T6a-Zamestnanci_a_mzdy (ženy)'!F11)/12)</f>
        <v>911.13888888888835</v>
      </c>
    </row>
    <row r="12" spans="1:12" x14ac:dyDescent="0.25">
      <c r="A12" s="31">
        <v>6</v>
      </c>
      <c r="B12" s="27" t="s">
        <v>241</v>
      </c>
      <c r="C12" s="500">
        <v>0</v>
      </c>
      <c r="D12" s="500">
        <v>0</v>
      </c>
      <c r="E12" s="500">
        <v>0</v>
      </c>
      <c r="F12" s="499">
        <f t="shared" si="0"/>
        <v>0</v>
      </c>
      <c r="G12" s="504">
        <v>0</v>
      </c>
      <c r="H12" s="504">
        <v>0</v>
      </c>
      <c r="I12" s="504">
        <v>0</v>
      </c>
      <c r="J12" s="138">
        <f t="shared" si="1"/>
        <v>0</v>
      </c>
      <c r="K12" s="377">
        <f t="shared" si="2"/>
        <v>0</v>
      </c>
      <c r="L12" s="310">
        <f>IF('T6-Zamestnanci_a_mzdy'!F12-'T6a-Zamestnanci_a_mzdy (ženy)'!F12=0,0,('T6-Zamestnanci_a_mzdy'!J12-'T6a-Zamestnanci_a_mzdy (ženy)'!J12)/('T6-Zamestnanci_a_mzdy'!F12-'T6a-Zamestnanci_a_mzdy (ženy)'!F12)/12)</f>
        <v>0</v>
      </c>
    </row>
    <row r="13" spans="1:12" x14ac:dyDescent="0.25">
      <c r="A13" s="31">
        <v>7</v>
      </c>
      <c r="B13" s="46" t="s">
        <v>65</v>
      </c>
      <c r="C13" s="500">
        <v>20.32</v>
      </c>
      <c r="D13" s="500">
        <v>20.32</v>
      </c>
      <c r="E13" s="500">
        <v>0.1</v>
      </c>
      <c r="F13" s="499">
        <f t="shared" si="0"/>
        <v>20.420000000000002</v>
      </c>
      <c r="G13" s="504">
        <v>200392.95999999999</v>
      </c>
      <c r="H13" s="504">
        <v>200392.95999999999</v>
      </c>
      <c r="I13" s="504">
        <v>5538.02</v>
      </c>
      <c r="J13" s="138">
        <f t="shared" si="1"/>
        <v>205930.97999999998</v>
      </c>
      <c r="K13" s="377">
        <f t="shared" si="2"/>
        <v>840.39740450538682</v>
      </c>
      <c r="L13" s="310">
        <f>IF('T6-Zamestnanci_a_mzdy'!F13-'T6a-Zamestnanci_a_mzdy (ženy)'!F13=0,0,('T6-Zamestnanci_a_mzdy'!J13-'T6a-Zamestnanci_a_mzdy (ženy)'!J13)/('T6-Zamestnanci_a_mzdy'!F13-'T6a-Zamestnanci_a_mzdy (ženy)'!F13)/12)</f>
        <v>1068.1010138476759</v>
      </c>
    </row>
    <row r="14" spans="1:12" x14ac:dyDescent="0.25">
      <c r="A14" s="31"/>
      <c r="B14" s="27" t="s">
        <v>307</v>
      </c>
      <c r="C14" s="501"/>
      <c r="D14" s="501"/>
      <c r="E14" s="501"/>
      <c r="F14" s="502"/>
      <c r="G14" s="505"/>
      <c r="H14" s="505"/>
      <c r="I14" s="505"/>
      <c r="J14" s="309"/>
      <c r="K14" s="309"/>
      <c r="L14" s="376"/>
    </row>
    <row r="15" spans="1:12" x14ac:dyDescent="0.25">
      <c r="A15" s="31">
        <v>8</v>
      </c>
      <c r="B15" s="27" t="s">
        <v>69</v>
      </c>
      <c r="C15" s="500">
        <v>2</v>
      </c>
      <c r="D15" s="500">
        <v>2</v>
      </c>
      <c r="E15" s="500">
        <v>0</v>
      </c>
      <c r="F15" s="499">
        <f t="shared" ref="F15:F22" si="3">C15+E15</f>
        <v>2</v>
      </c>
      <c r="G15" s="504">
        <v>31581</v>
      </c>
      <c r="H15" s="504">
        <v>31581</v>
      </c>
      <c r="I15" s="504">
        <v>3900</v>
      </c>
      <c r="J15" s="138">
        <f t="shared" ref="J15:J21" si="4">G15+I15</f>
        <v>35481</v>
      </c>
      <c r="K15" s="377">
        <f t="shared" si="2"/>
        <v>1478.375</v>
      </c>
      <c r="L15" s="310">
        <f>IF('T6-Zamestnanci_a_mzdy'!F15-'T6a-Zamestnanci_a_mzdy (ženy)'!F15=0,0,('T6-Zamestnanci_a_mzdy'!J15-'T6a-Zamestnanci_a_mzdy (ženy)'!J15)/('T6-Zamestnanci_a_mzdy'!F15-'T6a-Zamestnanci_a_mzdy (ženy)'!F15)/12)</f>
        <v>1110.3333333333333</v>
      </c>
    </row>
    <row r="16" spans="1:12" x14ac:dyDescent="0.25">
      <c r="A16" s="31">
        <v>9</v>
      </c>
      <c r="B16" s="46" t="s">
        <v>287</v>
      </c>
      <c r="C16" s="499">
        <f>SUM(C17:C19)</f>
        <v>94.9</v>
      </c>
      <c r="D16" s="499">
        <f>SUM(D17:D19)</f>
        <v>94.9</v>
      </c>
      <c r="E16" s="499">
        <f>SUM(E17:E19)</f>
        <v>2.8</v>
      </c>
      <c r="F16" s="499">
        <f t="shared" si="3"/>
        <v>97.7</v>
      </c>
      <c r="G16" s="61">
        <f>SUM(G17:G19)</f>
        <v>1078489.97</v>
      </c>
      <c r="H16" s="61">
        <f>SUM(H17:H19)</f>
        <v>1075239.97</v>
      </c>
      <c r="I16" s="61">
        <f>SUM(I17:I19)</f>
        <v>65957.61</v>
      </c>
      <c r="J16" s="138">
        <f t="shared" si="4"/>
        <v>1144447.58</v>
      </c>
      <c r="K16" s="377">
        <f t="shared" si="2"/>
        <v>976.15794950528834</v>
      </c>
      <c r="L16" s="310">
        <f>IF('T6-Zamestnanci_a_mzdy'!F16-'T6a-Zamestnanci_a_mzdy (ženy)'!F16=0,0,('T6-Zamestnanci_a_mzdy'!J16-'T6a-Zamestnanci_a_mzdy (ženy)'!J16)/('T6-Zamestnanci_a_mzdy'!F16-'T6a-Zamestnanci_a_mzdy (ženy)'!F16)/12)</f>
        <v>1992.9791139240485</v>
      </c>
    </row>
    <row r="17" spans="1:12" x14ac:dyDescent="0.25">
      <c r="A17" s="31">
        <v>10</v>
      </c>
      <c r="B17" s="27" t="s">
        <v>242</v>
      </c>
      <c r="C17" s="500">
        <v>37.299999999999997</v>
      </c>
      <c r="D17" s="500">
        <v>37.299999999999997</v>
      </c>
      <c r="E17" s="500">
        <v>0</v>
      </c>
      <c r="F17" s="499">
        <f t="shared" si="3"/>
        <v>37.299999999999997</v>
      </c>
      <c r="G17" s="504">
        <v>426064.81</v>
      </c>
      <c r="H17" s="504">
        <v>426064.81</v>
      </c>
      <c r="I17" s="504">
        <v>10942.34</v>
      </c>
      <c r="J17" s="138">
        <f t="shared" si="4"/>
        <v>437007.15</v>
      </c>
      <c r="K17" s="377">
        <f t="shared" si="2"/>
        <v>976.33411528150145</v>
      </c>
      <c r="L17" s="310">
        <f>IF('T6-Zamestnanci_a_mzdy'!F17-'T6a-Zamestnanci_a_mzdy (ženy)'!F17=0,0,('T6-Zamestnanci_a_mzdy'!J17-'T6a-Zamestnanci_a_mzdy (ženy)'!J17)/('T6-Zamestnanci_a_mzdy'!F17-'T6a-Zamestnanci_a_mzdy (ženy)'!F17)/12)</f>
        <v>2383.0204802259864</v>
      </c>
    </row>
    <row r="18" spans="1:12" x14ac:dyDescent="0.25">
      <c r="A18" s="31">
        <v>11</v>
      </c>
      <c r="B18" s="27" t="s">
        <v>190</v>
      </c>
      <c r="C18" s="500">
        <v>57.6</v>
      </c>
      <c r="D18" s="500">
        <v>57.6</v>
      </c>
      <c r="E18" s="500">
        <v>2.8</v>
      </c>
      <c r="F18" s="499">
        <f t="shared" si="3"/>
        <v>60.4</v>
      </c>
      <c r="G18" s="504">
        <v>652425.16</v>
      </c>
      <c r="H18" s="504">
        <v>649175.16</v>
      </c>
      <c r="I18" s="504">
        <v>55015.27</v>
      </c>
      <c r="J18" s="138">
        <f t="shared" si="4"/>
        <v>707440.43</v>
      </c>
      <c r="K18" s="377">
        <f t="shared" si="2"/>
        <v>976.04915838852105</v>
      </c>
      <c r="L18" s="310">
        <f>IF('T6-Zamestnanci_a_mzdy'!F18-'T6a-Zamestnanci_a_mzdy (ženy)'!F18=0,0,('T6-Zamestnanci_a_mzdy'!J18-'T6a-Zamestnanci_a_mzdy (ženy)'!J18)/('T6-Zamestnanci_a_mzdy'!F18-'T6a-Zamestnanci_a_mzdy (ženy)'!F18)/12)</f>
        <v>842.35708333332821</v>
      </c>
    </row>
    <row r="19" spans="1:12" x14ac:dyDescent="0.25">
      <c r="A19" s="31">
        <v>12</v>
      </c>
      <c r="B19" s="27" t="s">
        <v>168</v>
      </c>
      <c r="C19" s="500">
        <v>0</v>
      </c>
      <c r="D19" s="500">
        <v>0</v>
      </c>
      <c r="E19" s="500">
        <v>0</v>
      </c>
      <c r="F19" s="499">
        <f t="shared" si="3"/>
        <v>0</v>
      </c>
      <c r="G19" s="504">
        <v>0</v>
      </c>
      <c r="H19" s="504">
        <v>0</v>
      </c>
      <c r="I19" s="504">
        <v>0</v>
      </c>
      <c r="J19" s="138">
        <f t="shared" si="4"/>
        <v>0</v>
      </c>
      <c r="K19" s="377">
        <f t="shared" si="2"/>
        <v>0</v>
      </c>
      <c r="L19" s="310">
        <f>IF('T6-Zamestnanci_a_mzdy'!F19-'T6a-Zamestnanci_a_mzdy (ženy)'!F19=0,0,('T6-Zamestnanci_a_mzdy'!J19-'T6a-Zamestnanci_a_mzdy (ženy)'!J19)/('T6-Zamestnanci_a_mzdy'!F19-'T6a-Zamestnanci_a_mzdy (ženy)'!F19)/12)</f>
        <v>0</v>
      </c>
    </row>
    <row r="20" spans="1:12" x14ac:dyDescent="0.25">
      <c r="A20" s="31">
        <v>13</v>
      </c>
      <c r="B20" s="46" t="s">
        <v>284</v>
      </c>
      <c r="C20" s="500">
        <v>5.28</v>
      </c>
      <c r="D20" s="500">
        <v>5.1100000000000003</v>
      </c>
      <c r="E20" s="500">
        <v>1.5</v>
      </c>
      <c r="F20" s="499">
        <f t="shared" si="3"/>
        <v>6.78</v>
      </c>
      <c r="G20" s="504">
        <v>67464.36</v>
      </c>
      <c r="H20" s="504">
        <v>60687.33</v>
      </c>
      <c r="I20" s="504">
        <v>18226.57</v>
      </c>
      <c r="J20" s="138">
        <f t="shared" si="4"/>
        <v>85690.93</v>
      </c>
      <c r="K20" s="377">
        <f t="shared" si="2"/>
        <v>1053.2316863323499</v>
      </c>
      <c r="L20" s="310">
        <f>IF('T6-Zamestnanci_a_mzdy'!F20-'T6a-Zamestnanci_a_mzdy (ženy)'!F20=0,0,('T6-Zamestnanci_a_mzdy'!J20-'T6a-Zamestnanci_a_mzdy (ženy)'!J20)/('T6-Zamestnanci_a_mzdy'!F20-'T6a-Zamestnanci_a_mzdy (ženy)'!F20)/12)</f>
        <v>1096.4258559919438</v>
      </c>
    </row>
    <row r="21" spans="1:12" ht="31.2" x14ac:dyDescent="0.25">
      <c r="A21" s="31">
        <v>14</v>
      </c>
      <c r="B21" s="46" t="s">
        <v>66</v>
      </c>
      <c r="C21" s="500">
        <v>26.3</v>
      </c>
      <c r="D21" s="500">
        <v>26.3</v>
      </c>
      <c r="E21" s="500">
        <v>0</v>
      </c>
      <c r="F21" s="499">
        <f t="shared" si="3"/>
        <v>26.3</v>
      </c>
      <c r="G21" s="504">
        <v>139769.71</v>
      </c>
      <c r="H21" s="504">
        <v>139769.71</v>
      </c>
      <c r="I21" s="504">
        <v>350</v>
      </c>
      <c r="J21" s="138">
        <f t="shared" si="4"/>
        <v>140119.71</v>
      </c>
      <c r="K21" s="377">
        <f t="shared" si="2"/>
        <v>443.97880228136881</v>
      </c>
      <c r="L21" s="310">
        <f>IF('T6-Zamestnanci_a_mzdy'!F21-'T6a-Zamestnanci_a_mzdy (ženy)'!F21=0,0,('T6-Zamestnanci_a_mzdy'!J21-'T6a-Zamestnanci_a_mzdy (ženy)'!J21)/('T6-Zamestnanci_a_mzdy'!F21-'T6a-Zamestnanci_a_mzdy (ženy)'!F21)/12)</f>
        <v>670.88190789473686</v>
      </c>
    </row>
    <row r="22" spans="1:12" ht="46.8" x14ac:dyDescent="0.25">
      <c r="A22" s="31">
        <v>15</v>
      </c>
      <c r="B22" s="46" t="s">
        <v>328</v>
      </c>
      <c r="C22" s="499">
        <f>SUM(C23:C26)</f>
        <v>9.8000000000000004E-2</v>
      </c>
      <c r="D22" s="499">
        <f>SUM(D23:D26)</f>
        <v>9.8000000000000004E-2</v>
      </c>
      <c r="E22" s="499">
        <f>SUM(E23:E26)</f>
        <v>0</v>
      </c>
      <c r="F22" s="499">
        <f t="shared" si="3"/>
        <v>9.8000000000000004E-2</v>
      </c>
      <c r="G22" s="61">
        <f>SUM(G23:G26)</f>
        <v>1414</v>
      </c>
      <c r="H22" s="61">
        <f>SUM(H23:H26)</f>
        <v>1414</v>
      </c>
      <c r="I22" s="61">
        <f>SUM(I23:I26)</f>
        <v>0</v>
      </c>
      <c r="J22" s="138">
        <f>SUM(J23:J26)</f>
        <v>1414</v>
      </c>
      <c r="K22" s="377">
        <f t="shared" si="2"/>
        <v>1202.3809523809523</v>
      </c>
      <c r="L22" s="310">
        <f>IF('T6-Zamestnanci_a_mzdy'!F22-'T6a-Zamestnanci_a_mzdy (ženy)'!F22=0,0,('T6-Zamestnanci_a_mzdy'!J22-'T6a-Zamestnanci_a_mzdy (ženy)'!J22)/('T6-Zamestnanci_a_mzdy'!F22-'T6a-Zamestnanci_a_mzdy (ženy)'!F22)/12)</f>
        <v>1195.1219512195119</v>
      </c>
    </row>
    <row r="23" spans="1:12" x14ac:dyDescent="0.25">
      <c r="A23" s="31" t="s">
        <v>285</v>
      </c>
      <c r="B23" s="47" t="s">
        <v>1209</v>
      </c>
      <c r="C23" s="500">
        <v>9.8000000000000004E-2</v>
      </c>
      <c r="D23" s="500">
        <v>9.8000000000000004E-2</v>
      </c>
      <c r="E23" s="500">
        <v>0</v>
      </c>
      <c r="F23" s="499">
        <f t="shared" ref="F23:F29" si="5">C23+E23</f>
        <v>9.8000000000000004E-2</v>
      </c>
      <c r="G23" s="504">
        <v>1414</v>
      </c>
      <c r="H23" s="504">
        <v>1414</v>
      </c>
      <c r="I23" s="504">
        <v>0</v>
      </c>
      <c r="J23" s="138">
        <f>G23+I23</f>
        <v>1414</v>
      </c>
      <c r="K23" s="377">
        <f t="shared" si="2"/>
        <v>1202.3809523809523</v>
      </c>
      <c r="L23" s="310">
        <f>IF('T6-Zamestnanci_a_mzdy'!F23-'T6a-Zamestnanci_a_mzdy (ženy)'!F23=0,0,('T6-Zamestnanci_a_mzdy'!J23-'T6a-Zamestnanci_a_mzdy (ženy)'!J23)/('T6-Zamestnanci_a_mzdy'!F23-'T6a-Zamestnanci_a_mzdy (ženy)'!F23)/12)</f>
        <v>1195.1219512195119</v>
      </c>
    </row>
    <row r="24" spans="1:12" x14ac:dyDescent="0.25">
      <c r="A24" s="31" t="s">
        <v>398</v>
      </c>
      <c r="B24" s="47" t="s">
        <v>1208</v>
      </c>
      <c r="C24" s="500">
        <v>0</v>
      </c>
      <c r="D24" s="500">
        <v>0</v>
      </c>
      <c r="E24" s="500">
        <v>0</v>
      </c>
      <c r="F24" s="499">
        <f t="shared" si="5"/>
        <v>0</v>
      </c>
      <c r="G24" s="504">
        <v>0</v>
      </c>
      <c r="H24" s="504">
        <v>0</v>
      </c>
      <c r="I24" s="504">
        <v>0</v>
      </c>
      <c r="J24" s="138">
        <f>G24+I24</f>
        <v>0</v>
      </c>
      <c r="K24" s="377">
        <f t="shared" si="2"/>
        <v>0</v>
      </c>
      <c r="L24" s="310">
        <f>IF('T6-Zamestnanci_a_mzdy'!F24-'T6a-Zamestnanci_a_mzdy (ženy)'!F24=0,0,('T6-Zamestnanci_a_mzdy'!J24-'T6a-Zamestnanci_a_mzdy (ženy)'!J24)/('T6-Zamestnanci_a_mzdy'!F24-'T6a-Zamestnanci_a_mzdy (ženy)'!F24)/12)</f>
        <v>0</v>
      </c>
    </row>
    <row r="25" spans="1:12" x14ac:dyDescent="0.25">
      <c r="A25" s="31" t="s">
        <v>399</v>
      </c>
      <c r="B25" s="47" t="s">
        <v>1208</v>
      </c>
      <c r="C25" s="500">
        <v>0</v>
      </c>
      <c r="D25" s="500">
        <v>0</v>
      </c>
      <c r="E25" s="500">
        <v>0</v>
      </c>
      <c r="F25" s="499">
        <f t="shared" si="5"/>
        <v>0</v>
      </c>
      <c r="G25" s="504">
        <v>0</v>
      </c>
      <c r="H25" s="504">
        <v>0</v>
      </c>
      <c r="I25" s="504">
        <v>0</v>
      </c>
      <c r="J25" s="138">
        <f>G25+I25</f>
        <v>0</v>
      </c>
      <c r="K25" s="377">
        <f t="shared" si="2"/>
        <v>0</v>
      </c>
      <c r="L25" s="310">
        <f>IF('T6-Zamestnanci_a_mzdy'!F25-'T6a-Zamestnanci_a_mzdy (ženy)'!F25=0,0,('T6-Zamestnanci_a_mzdy'!J25-'T6a-Zamestnanci_a_mzdy (ženy)'!J25)/('T6-Zamestnanci_a_mzdy'!F25-'T6a-Zamestnanci_a_mzdy (ženy)'!F25)/12)</f>
        <v>0</v>
      </c>
    </row>
    <row r="26" spans="1:12" ht="16.5" customHeight="1" x14ac:dyDescent="0.25">
      <c r="A26" s="31" t="s">
        <v>400</v>
      </c>
      <c r="B26" s="47" t="s">
        <v>1208</v>
      </c>
      <c r="C26" s="500">
        <v>0</v>
      </c>
      <c r="D26" s="500">
        <v>0</v>
      </c>
      <c r="E26" s="500">
        <v>0</v>
      </c>
      <c r="F26" s="499">
        <f t="shared" si="5"/>
        <v>0</v>
      </c>
      <c r="G26" s="504">
        <v>0</v>
      </c>
      <c r="H26" s="504">
        <v>0</v>
      </c>
      <c r="I26" s="504">
        <v>0</v>
      </c>
      <c r="J26" s="138">
        <f>G26+I26</f>
        <v>0</v>
      </c>
      <c r="K26" s="377">
        <f t="shared" si="2"/>
        <v>0</v>
      </c>
      <c r="L26" s="310">
        <f>IF('T6-Zamestnanci_a_mzdy'!F26-'T6a-Zamestnanci_a_mzdy (ženy)'!F26=0,0,('T6-Zamestnanci_a_mzdy'!J26-'T6a-Zamestnanci_a_mzdy (ženy)'!J26)/('T6-Zamestnanci_a_mzdy'!F26-'T6a-Zamestnanci_a_mzdy (ženy)'!F26)/12)</f>
        <v>0</v>
      </c>
    </row>
    <row r="27" spans="1:12" x14ac:dyDescent="0.25">
      <c r="A27" s="31"/>
      <c r="B27" s="27"/>
      <c r="C27" s="501"/>
      <c r="D27" s="501"/>
      <c r="E27" s="501"/>
      <c r="F27" s="502">
        <f t="shared" si="5"/>
        <v>0</v>
      </c>
      <c r="G27" s="505"/>
      <c r="H27" s="505"/>
      <c r="I27" s="505"/>
      <c r="J27" s="309"/>
      <c r="K27" s="309"/>
      <c r="L27" s="376"/>
    </row>
    <row r="28" spans="1:12" x14ac:dyDescent="0.25">
      <c r="A28" s="31">
        <v>16</v>
      </c>
      <c r="B28" s="46" t="s">
        <v>67</v>
      </c>
      <c r="C28" s="500">
        <v>4.75</v>
      </c>
      <c r="D28" s="500">
        <v>4.75</v>
      </c>
      <c r="E28" s="500">
        <v>2.2000000000000002</v>
      </c>
      <c r="F28" s="499">
        <f t="shared" si="5"/>
        <v>6.95</v>
      </c>
      <c r="G28" s="504">
        <v>25666.01</v>
      </c>
      <c r="H28" s="504">
        <v>25666.01</v>
      </c>
      <c r="I28" s="504">
        <v>23043.37</v>
      </c>
      <c r="J28" s="138">
        <f>G28+I28</f>
        <v>48709.38</v>
      </c>
      <c r="K28" s="377">
        <f t="shared" si="2"/>
        <v>584.04532374100711</v>
      </c>
      <c r="L28" s="310">
        <f>IF('T6-Zamestnanci_a_mzdy'!F28-'T6a-Zamestnanci_a_mzdy (ženy)'!F28=0,0,('T6-Zamestnanci_a_mzdy'!J28-'T6a-Zamestnanci_a_mzdy (ženy)'!J28)/('T6-Zamestnanci_a_mzdy'!F28-'T6a-Zamestnanci_a_mzdy (ženy)'!F28)/12)</f>
        <v>868.89819819819832</v>
      </c>
    </row>
    <row r="29" spans="1:12" x14ac:dyDescent="0.25">
      <c r="A29" s="31">
        <v>17</v>
      </c>
      <c r="B29" s="46" t="s">
        <v>68</v>
      </c>
      <c r="C29" s="500">
        <v>0.57999999999999996</v>
      </c>
      <c r="D29" s="500">
        <v>0.57999999999999996</v>
      </c>
      <c r="E29" s="500">
        <v>9.6999999999999993</v>
      </c>
      <c r="F29" s="499">
        <f t="shared" si="5"/>
        <v>10.28</v>
      </c>
      <c r="G29" s="504">
        <v>7550.66</v>
      </c>
      <c r="H29" s="504">
        <v>7550.66</v>
      </c>
      <c r="I29" s="504">
        <v>74563</v>
      </c>
      <c r="J29" s="138">
        <f>G29+I29</f>
        <v>82113.66</v>
      </c>
      <c r="K29" s="377">
        <f t="shared" si="2"/>
        <v>665.64250972762659</v>
      </c>
      <c r="L29" s="310">
        <f>IF('T6-Zamestnanci_a_mzdy'!F29-'T6a-Zamestnanci_a_mzdy (ženy)'!F29=0,0,('T6-Zamestnanci_a_mzdy'!J29-'T6a-Zamestnanci_a_mzdy (ženy)'!J29)/('T6-Zamestnanci_a_mzdy'!F29-'T6a-Zamestnanci_a_mzdy (ženy)'!F29)/12)</f>
        <v>770.14906103286376</v>
      </c>
    </row>
    <row r="30" spans="1:12" ht="16.2" thickBot="1" x14ac:dyDescent="0.3">
      <c r="A30" s="32">
        <v>18</v>
      </c>
      <c r="B30" s="48" t="s">
        <v>329</v>
      </c>
      <c r="C30" s="503">
        <f t="shared" ref="C30:J30" si="6">C7+C13+C16+C20+C21+C28+C29</f>
        <v>292.02</v>
      </c>
      <c r="D30" s="503">
        <f t="shared" si="6"/>
        <v>290.14</v>
      </c>
      <c r="E30" s="503">
        <f t="shared" si="6"/>
        <v>18.099999999999998</v>
      </c>
      <c r="F30" s="503">
        <f t="shared" si="6"/>
        <v>310.11999999999995</v>
      </c>
      <c r="G30" s="62">
        <f t="shared" si="6"/>
        <v>3724833.7099999995</v>
      </c>
      <c r="H30" s="62">
        <f t="shared" si="6"/>
        <v>3659244.2299999995</v>
      </c>
      <c r="I30" s="62">
        <f t="shared" si="6"/>
        <v>310050.44</v>
      </c>
      <c r="J30" s="139">
        <f t="shared" si="6"/>
        <v>4034884.15</v>
      </c>
      <c r="K30" s="378">
        <f t="shared" si="2"/>
        <v>1084.2265762715508</v>
      </c>
      <c r="L30" s="311">
        <f>IF('T6-Zamestnanci_a_mzdy'!F30-'T6a-Zamestnanci_a_mzdy (ženy)'!F30=0,0,('T6-Zamestnanci_a_mzdy'!J30-'T6a-Zamestnanci_a_mzdy (ženy)'!J30)/('T6-Zamestnanci_a_mzdy'!F30-'T6a-Zamestnanci_a_mzdy (ženy)'!F30)/12)</f>
        <v>1277.8491017540546</v>
      </c>
    </row>
    <row r="31" spans="1:12" x14ac:dyDescent="0.25">
      <c r="A31" s="18"/>
      <c r="B31" s="18"/>
      <c r="C31" s="21"/>
      <c r="D31" s="18"/>
      <c r="E31" s="18"/>
      <c r="F31" s="21"/>
      <c r="G31" s="21"/>
      <c r="H31" s="21"/>
      <c r="I31" s="21"/>
      <c r="J31" s="21"/>
    </row>
    <row r="32" spans="1:12" x14ac:dyDescent="0.3">
      <c r="A32" s="742" t="s">
        <v>10</v>
      </c>
      <c r="B32" s="743"/>
      <c r="C32" s="743"/>
      <c r="D32" s="743"/>
      <c r="E32" s="743"/>
      <c r="F32" s="743"/>
      <c r="G32" s="743"/>
      <c r="H32" s="743"/>
      <c r="I32" s="743"/>
      <c r="J32" s="744"/>
    </row>
    <row r="33" spans="1:10" x14ac:dyDescent="0.3">
      <c r="A33" s="732" t="s">
        <v>874</v>
      </c>
      <c r="B33" s="733"/>
      <c r="C33" s="733"/>
      <c r="D33" s="733"/>
      <c r="E33" s="733"/>
      <c r="F33" s="733"/>
      <c r="G33" s="733"/>
      <c r="H33" s="733"/>
      <c r="I33" s="733"/>
      <c r="J33" s="734"/>
    </row>
    <row r="34" spans="1:10" ht="50.25" customHeight="1" x14ac:dyDescent="0.25">
      <c r="B34" s="729" t="s">
        <v>754</v>
      </c>
      <c r="C34" s="729"/>
      <c r="D34" s="729"/>
      <c r="E34" s="729"/>
      <c r="F34" s="729"/>
      <c r="G34" s="729"/>
      <c r="H34" s="729"/>
      <c r="I34" s="729"/>
      <c r="J34" s="729"/>
    </row>
    <row r="35" spans="1:10" x14ac:dyDescent="0.25">
      <c r="B35" s="208" t="s">
        <v>730</v>
      </c>
    </row>
    <row r="36" spans="1:10" x14ac:dyDescent="0.25">
      <c r="B36" s="208" t="s">
        <v>731</v>
      </c>
    </row>
    <row r="37" spans="1:10" x14ac:dyDescent="0.25">
      <c r="B37" s="208" t="s">
        <v>732</v>
      </c>
    </row>
  </sheetData>
  <mergeCells count="17">
    <mergeCell ref="A32:J32"/>
    <mergeCell ref="A33:J33"/>
    <mergeCell ref="L3:L5"/>
    <mergeCell ref="B34:J34"/>
    <mergeCell ref="A1:K1"/>
    <mergeCell ref="A2:K2"/>
    <mergeCell ref="A3:A5"/>
    <mergeCell ref="B3:B5"/>
    <mergeCell ref="C3:F3"/>
    <mergeCell ref="G3:G5"/>
    <mergeCell ref="H3:H4"/>
    <mergeCell ref="I3:I5"/>
    <mergeCell ref="J3:J5"/>
    <mergeCell ref="K3:K5"/>
    <mergeCell ref="C4:C5"/>
    <mergeCell ref="E4:E5"/>
    <mergeCell ref="F4:F5"/>
  </mergeCells>
  <printOptions gridLines="1"/>
  <pageMargins left="0.2" right="0.19" top="0.8" bottom="0.39370078740157483" header="0.51181102362204722" footer="0.27559055118110237"/>
  <pageSetup paperSize="9" scale="64" orientation="landscape"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FFCC"/>
    <pageSetUpPr fitToPage="1"/>
  </sheetPr>
  <dimension ref="A1:H22"/>
  <sheetViews>
    <sheetView zoomScale="75" zoomScaleNormal="75" workbookViewId="0">
      <pane xSplit="2" ySplit="6" topLeftCell="C7" activePane="bottomRight" state="frozen"/>
      <selection pane="topRight" activeCell="C1" sqref="C1"/>
      <selection pane="bottomLeft" activeCell="A7" sqref="A7"/>
      <selection pane="bottomRight" activeCell="B17" sqref="B17"/>
    </sheetView>
  </sheetViews>
  <sheetFormatPr defaultColWidth="9.109375" defaultRowHeight="15.6" x14ac:dyDescent="0.3"/>
  <cols>
    <col min="1" max="1" width="9.109375" style="140"/>
    <col min="2" max="2" width="70.44140625" style="140" customWidth="1"/>
    <col min="3" max="3" width="23.109375" style="140" customWidth="1"/>
    <col min="4" max="4" width="23.88671875" style="140" customWidth="1"/>
    <col min="5" max="5" width="24.5546875" style="140" bestFit="1" customWidth="1"/>
    <col min="6" max="6" width="24.44140625" style="140" customWidth="1"/>
    <col min="7" max="7" width="24" style="140" customWidth="1"/>
    <col min="8" max="8" width="15.44140625" style="140" customWidth="1"/>
    <col min="9" max="16384" width="9.109375" style="140"/>
  </cols>
  <sheetData>
    <row r="1" spans="1:8" ht="39.75" customHeight="1" thickBot="1" x14ac:dyDescent="0.35">
      <c r="A1" s="753" t="s">
        <v>1007</v>
      </c>
      <c r="B1" s="754"/>
      <c r="C1" s="754"/>
      <c r="D1" s="754"/>
      <c r="E1" s="754"/>
      <c r="F1" s="754"/>
      <c r="G1" s="755"/>
    </row>
    <row r="2" spans="1:8" ht="44.25" customHeight="1" x14ac:dyDescent="0.3">
      <c r="A2" s="759" t="s">
        <v>1184</v>
      </c>
      <c r="B2" s="760"/>
      <c r="C2" s="760"/>
      <c r="D2" s="760"/>
      <c r="E2" s="760"/>
      <c r="F2" s="760"/>
      <c r="G2" s="761"/>
    </row>
    <row r="3" spans="1:8" ht="41.25" customHeight="1" x14ac:dyDescent="0.3">
      <c r="A3" s="762" t="s">
        <v>209</v>
      </c>
      <c r="B3" s="763" t="s">
        <v>336</v>
      </c>
      <c r="C3" s="766" t="s">
        <v>919</v>
      </c>
      <c r="D3" s="767"/>
      <c r="E3" s="770" t="s">
        <v>952</v>
      </c>
      <c r="F3" s="773" t="s">
        <v>953</v>
      </c>
      <c r="G3" s="756" t="s">
        <v>802</v>
      </c>
    </row>
    <row r="4" spans="1:8" ht="18.75" customHeight="1" x14ac:dyDescent="0.3">
      <c r="A4" s="762"/>
      <c r="B4" s="764"/>
      <c r="C4" s="768" t="s">
        <v>346</v>
      </c>
      <c r="D4" s="769"/>
      <c r="E4" s="771"/>
      <c r="F4" s="774"/>
      <c r="G4" s="757"/>
    </row>
    <row r="5" spans="1:8" ht="47.25" customHeight="1" x14ac:dyDescent="0.3">
      <c r="A5" s="762"/>
      <c r="B5" s="765"/>
      <c r="C5" s="358" t="s">
        <v>861</v>
      </c>
      <c r="D5" s="365" t="s">
        <v>783</v>
      </c>
      <c r="E5" s="772"/>
      <c r="F5" s="775"/>
      <c r="G5" s="758"/>
    </row>
    <row r="6" spans="1:8" ht="26.25" customHeight="1" x14ac:dyDescent="0.3">
      <c r="A6" s="252"/>
      <c r="B6" s="253"/>
      <c r="C6" s="251" t="s">
        <v>290</v>
      </c>
      <c r="D6" s="251" t="s">
        <v>291</v>
      </c>
      <c r="E6" s="251" t="s">
        <v>292</v>
      </c>
      <c r="F6" s="265" t="s">
        <v>299</v>
      </c>
      <c r="G6" s="254" t="s">
        <v>784</v>
      </c>
    </row>
    <row r="7" spans="1:8" ht="21.75" customHeight="1" x14ac:dyDescent="0.3">
      <c r="A7" s="144">
        <v>1</v>
      </c>
      <c r="B7" s="141" t="s">
        <v>793</v>
      </c>
      <c r="C7" s="562">
        <f>C8+C11</f>
        <v>0</v>
      </c>
      <c r="D7" s="562">
        <f>D8+D11</f>
        <v>0</v>
      </c>
      <c r="E7" s="562">
        <f>E8+E11</f>
        <v>0</v>
      </c>
      <c r="F7" s="562">
        <f>F8+F11</f>
        <v>382673</v>
      </c>
      <c r="G7" s="562">
        <f>SUM(C7:F7)</f>
        <v>382673</v>
      </c>
      <c r="H7" s="426"/>
    </row>
    <row r="8" spans="1:8" ht="31.2" x14ac:dyDescent="0.3">
      <c r="A8" s="144">
        <v>2</v>
      </c>
      <c r="B8" s="145" t="s">
        <v>803</v>
      </c>
      <c r="C8" s="562">
        <f>C9</f>
        <v>0</v>
      </c>
      <c r="D8" s="562">
        <f>D10</f>
        <v>0</v>
      </c>
      <c r="E8" s="562">
        <f>SUM(E9:E10)</f>
        <v>0</v>
      </c>
      <c r="F8" s="562">
        <f>SUM(F9:F10)</f>
        <v>219836.5</v>
      </c>
      <c r="G8" s="563">
        <f t="shared" ref="G8:G17" si="0">SUM(C8:F8)</f>
        <v>219836.5</v>
      </c>
    </row>
    <row r="9" spans="1:8" ht="31.2" x14ac:dyDescent="0.3">
      <c r="A9" s="144">
        <v>3</v>
      </c>
      <c r="B9" s="197" t="s">
        <v>863</v>
      </c>
      <c r="C9" s="564">
        <v>0</v>
      </c>
      <c r="D9" s="565" t="s">
        <v>321</v>
      </c>
      <c r="E9" s="564">
        <v>0</v>
      </c>
      <c r="F9" s="566">
        <v>219836.5</v>
      </c>
      <c r="G9" s="563">
        <f t="shared" si="0"/>
        <v>219836.5</v>
      </c>
    </row>
    <row r="10" spans="1:8" ht="31.2" x14ac:dyDescent="0.3">
      <c r="A10" s="144">
        <v>4</v>
      </c>
      <c r="B10" s="197" t="s">
        <v>924</v>
      </c>
      <c r="C10" s="565" t="s">
        <v>321</v>
      </c>
      <c r="D10" s="564">
        <v>0</v>
      </c>
      <c r="E10" s="564">
        <v>0</v>
      </c>
      <c r="F10" s="566">
        <v>0</v>
      </c>
      <c r="G10" s="563">
        <f t="shared" si="0"/>
        <v>0</v>
      </c>
    </row>
    <row r="11" spans="1:8" ht="31.2" x14ac:dyDescent="0.3">
      <c r="A11" s="144">
        <v>5</v>
      </c>
      <c r="B11" s="145" t="s">
        <v>804</v>
      </c>
      <c r="C11" s="562">
        <f>C12</f>
        <v>0</v>
      </c>
      <c r="D11" s="562">
        <f>D13</f>
        <v>0</v>
      </c>
      <c r="E11" s="562">
        <f>SUM(E12:E13)</f>
        <v>0</v>
      </c>
      <c r="F11" s="562">
        <f>SUM(F12:F13)</f>
        <v>162836.5</v>
      </c>
      <c r="G11" s="563">
        <f>SUM(C11:F11)</f>
        <v>162836.5</v>
      </c>
    </row>
    <row r="12" spans="1:8" ht="31.2" x14ac:dyDescent="0.3">
      <c r="A12" s="144">
        <v>6</v>
      </c>
      <c r="B12" s="197" t="s">
        <v>864</v>
      </c>
      <c r="C12" s="564"/>
      <c r="D12" s="565" t="s">
        <v>321</v>
      </c>
      <c r="E12" s="564">
        <v>0</v>
      </c>
      <c r="F12" s="564">
        <v>162836.5</v>
      </c>
      <c r="G12" s="563">
        <f t="shared" si="0"/>
        <v>162836.5</v>
      </c>
    </row>
    <row r="13" spans="1:8" s="19" customFormat="1" ht="31.2" x14ac:dyDescent="0.3">
      <c r="A13" s="144">
        <v>7</v>
      </c>
      <c r="B13" s="197" t="s">
        <v>925</v>
      </c>
      <c r="C13" s="565" t="s">
        <v>321</v>
      </c>
      <c r="D13" s="564">
        <v>0</v>
      </c>
      <c r="E13" s="564">
        <v>0</v>
      </c>
      <c r="F13" s="564">
        <v>0</v>
      </c>
      <c r="G13" s="563">
        <f t="shared" si="0"/>
        <v>0</v>
      </c>
      <c r="H13" s="140"/>
    </row>
    <row r="14" spans="1:8" ht="31.2" x14ac:dyDescent="0.3">
      <c r="A14" s="144">
        <v>8</v>
      </c>
      <c r="B14" s="124" t="s">
        <v>1097</v>
      </c>
      <c r="C14" s="564">
        <v>0</v>
      </c>
      <c r="D14" s="565" t="s">
        <v>321</v>
      </c>
      <c r="E14" s="565" t="s">
        <v>321</v>
      </c>
      <c r="F14" s="565" t="s">
        <v>321</v>
      </c>
      <c r="G14" s="563">
        <f>SUM(C14:F14)</f>
        <v>0</v>
      </c>
    </row>
    <row r="15" spans="1:8" ht="31.2" x14ac:dyDescent="0.3">
      <c r="A15" s="144">
        <v>9</v>
      </c>
      <c r="B15" s="145" t="s">
        <v>1094</v>
      </c>
      <c r="C15" s="564">
        <v>0</v>
      </c>
      <c r="D15" s="564">
        <v>0</v>
      </c>
      <c r="E15" s="565" t="s">
        <v>321</v>
      </c>
      <c r="F15" s="565" t="s">
        <v>321</v>
      </c>
      <c r="G15" s="563">
        <f t="shared" si="0"/>
        <v>0</v>
      </c>
    </row>
    <row r="16" spans="1:8" ht="39" customHeight="1" x14ac:dyDescent="0.3">
      <c r="A16" s="144">
        <v>10</v>
      </c>
      <c r="B16" s="145" t="s">
        <v>1096</v>
      </c>
      <c r="C16" s="567">
        <f>C14+C15-C7</f>
        <v>0</v>
      </c>
      <c r="D16" s="565" t="s">
        <v>321</v>
      </c>
      <c r="E16" s="565" t="s">
        <v>321</v>
      </c>
      <c r="F16" s="565" t="s">
        <v>321</v>
      </c>
      <c r="G16" s="563">
        <f t="shared" si="0"/>
        <v>0</v>
      </c>
    </row>
    <row r="17" spans="1:7" ht="21" customHeight="1" x14ac:dyDescent="0.3">
      <c r="A17" s="144">
        <v>11</v>
      </c>
      <c r="B17" s="146" t="s">
        <v>1095</v>
      </c>
      <c r="C17" s="564">
        <v>0</v>
      </c>
      <c r="D17" s="565" t="s">
        <v>321</v>
      </c>
      <c r="E17" s="564">
        <v>0</v>
      </c>
      <c r="F17" s="566">
        <v>660</v>
      </c>
      <c r="G17" s="563">
        <f t="shared" si="0"/>
        <v>660</v>
      </c>
    </row>
    <row r="18" spans="1:7" ht="21" customHeight="1" thickBot="1" x14ac:dyDescent="0.35">
      <c r="A18" s="262">
        <v>12</v>
      </c>
      <c r="B18" s="147" t="s">
        <v>405</v>
      </c>
      <c r="C18" s="568">
        <f>IF(C17=0,0,+(C7+D7)/C17)</f>
        <v>0</v>
      </c>
      <c r="D18" s="569" t="s">
        <v>321</v>
      </c>
      <c r="E18" s="568">
        <f>IF(E17=0,0,+E7/E17)</f>
        <v>0</v>
      </c>
      <c r="F18" s="568">
        <f>IF(F17=0,0,+F7/F17)</f>
        <v>579.80757575757571</v>
      </c>
      <c r="G18" s="570">
        <f>IF(G17=0,0,+G7/G17)</f>
        <v>579.80757575757571</v>
      </c>
    </row>
    <row r="20" spans="1:7" x14ac:dyDescent="0.3">
      <c r="A20" s="359" t="s">
        <v>1093</v>
      </c>
      <c r="B20" s="360"/>
      <c r="C20" s="360"/>
      <c r="D20" s="360"/>
      <c r="E20" s="360"/>
      <c r="F20" s="360"/>
      <c r="G20" s="361"/>
    </row>
    <row r="21" spans="1:7" x14ac:dyDescent="0.3">
      <c r="A21" s="362" t="s">
        <v>1008</v>
      </c>
      <c r="B21" s="363"/>
      <c r="C21" s="363"/>
      <c r="D21" s="363"/>
      <c r="E21" s="363"/>
      <c r="F21" s="363"/>
      <c r="G21" s="364"/>
    </row>
    <row r="22" spans="1:7" x14ac:dyDescent="0.3">
      <c r="A22" s="528" t="s">
        <v>1257</v>
      </c>
      <c r="B22" s="528"/>
      <c r="C22" s="528"/>
      <c r="D22" s="528"/>
      <c r="E22" s="528"/>
      <c r="F22" s="528"/>
      <c r="G22" s="528"/>
    </row>
  </sheetData>
  <mergeCells count="9">
    <mergeCell ref="A1:G1"/>
    <mergeCell ref="G3:G5"/>
    <mergeCell ref="A2:G2"/>
    <mergeCell ref="A3:A5"/>
    <mergeCell ref="B3:B5"/>
    <mergeCell ref="C3:D3"/>
    <mergeCell ref="C4:D4"/>
    <mergeCell ref="E3:E5"/>
    <mergeCell ref="F3:F5"/>
  </mergeCells>
  <pageMargins left="0.45" right="0.33" top="0.74803149606299213" bottom="0.74803149606299213" header="0.31496062992125984" footer="0.31496062992125984"/>
  <pageSetup paperSize="9" scale="71" orientation="landscape" r:id="rId1"/>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2">
    <tabColor indexed="42"/>
    <pageSetUpPr fitToPage="1"/>
  </sheetPr>
  <dimension ref="A1:H16"/>
  <sheetViews>
    <sheetView zoomScale="75" zoomScaleNormal="75" workbookViewId="0">
      <pane xSplit="2" ySplit="5" topLeftCell="C6" activePane="bottomRight" state="frozen"/>
      <selection pane="topRight" activeCell="C1" sqref="C1"/>
      <selection pane="bottomLeft" activeCell="A6" sqref="A6"/>
      <selection pane="bottomRight" activeCell="C9" sqref="C9"/>
    </sheetView>
  </sheetViews>
  <sheetFormatPr defaultColWidth="9.109375" defaultRowHeight="15.6" x14ac:dyDescent="0.25"/>
  <cols>
    <col min="1" max="1" width="8.109375" style="19" customWidth="1"/>
    <col min="2" max="2" width="93.109375" style="71" customWidth="1"/>
    <col min="3" max="3" width="17.33203125" style="19" customWidth="1"/>
    <col min="4" max="4" width="17.109375" style="19" customWidth="1"/>
    <col min="5" max="5" width="15.6640625" style="19" customWidth="1"/>
    <col min="6" max="6" width="18" style="19" customWidth="1"/>
    <col min="7" max="7" width="7.5546875" style="19" customWidth="1"/>
    <col min="8" max="16384" width="9.109375" style="19"/>
  </cols>
  <sheetData>
    <row r="1" spans="1:8" ht="50.1" customHeight="1" thickBot="1" x14ac:dyDescent="0.3">
      <c r="A1" s="782" t="s">
        <v>1009</v>
      </c>
      <c r="B1" s="783"/>
      <c r="C1" s="783"/>
      <c r="D1" s="783"/>
      <c r="E1" s="783"/>
      <c r="F1" s="784"/>
      <c r="G1" s="148"/>
      <c r="H1" s="24"/>
    </row>
    <row r="2" spans="1:8" ht="36.75" customHeight="1" x14ac:dyDescent="0.25">
      <c r="A2" s="725" t="s">
        <v>1184</v>
      </c>
      <c r="B2" s="793"/>
      <c r="C2" s="794" t="s">
        <v>836</v>
      </c>
      <c r="D2" s="794"/>
      <c r="E2" s="794"/>
      <c r="F2" s="795"/>
      <c r="G2" s="149"/>
    </row>
    <row r="3" spans="1:8" ht="33" customHeight="1" x14ac:dyDescent="0.25">
      <c r="A3" s="791" t="s">
        <v>209</v>
      </c>
      <c r="B3" s="789" t="s">
        <v>336</v>
      </c>
      <c r="C3" s="785">
        <v>2015</v>
      </c>
      <c r="D3" s="786"/>
      <c r="E3" s="787">
        <v>2016</v>
      </c>
      <c r="F3" s="788"/>
      <c r="G3" s="149"/>
    </row>
    <row r="4" spans="1:8" ht="69" customHeight="1" x14ac:dyDescent="0.25">
      <c r="A4" s="792"/>
      <c r="B4" s="790"/>
      <c r="C4" s="110" t="s">
        <v>753</v>
      </c>
      <c r="D4" s="110" t="s">
        <v>192</v>
      </c>
      <c r="E4" s="110" t="s">
        <v>753</v>
      </c>
      <c r="F4" s="29" t="s">
        <v>279</v>
      </c>
      <c r="G4" s="149"/>
    </row>
    <row r="5" spans="1:8" x14ac:dyDescent="0.25">
      <c r="A5" s="118"/>
      <c r="B5" s="85"/>
      <c r="C5" s="37" t="s">
        <v>290</v>
      </c>
      <c r="D5" s="37" t="s">
        <v>291</v>
      </c>
      <c r="E5" s="82" t="s">
        <v>292</v>
      </c>
      <c r="F5" s="92" t="s">
        <v>299</v>
      </c>
      <c r="G5" s="149"/>
    </row>
    <row r="6" spans="1:8" ht="38.25" customHeight="1" x14ac:dyDescent="0.25">
      <c r="A6" s="31">
        <v>1</v>
      </c>
      <c r="B6" s="86" t="s">
        <v>74</v>
      </c>
      <c r="C6" s="571">
        <v>649845</v>
      </c>
      <c r="D6" s="572" t="s">
        <v>321</v>
      </c>
      <c r="E6" s="571">
        <v>535760</v>
      </c>
      <c r="F6" s="573" t="s">
        <v>321</v>
      </c>
      <c r="G6" s="149"/>
    </row>
    <row r="7" spans="1:8" ht="38.25" customHeight="1" x14ac:dyDescent="0.25">
      <c r="A7" s="31">
        <f>A6+1</f>
        <v>2</v>
      </c>
      <c r="B7" s="86" t="s">
        <v>347</v>
      </c>
      <c r="C7" s="572" t="s">
        <v>321</v>
      </c>
      <c r="D7" s="560">
        <v>4040</v>
      </c>
      <c r="E7" s="572" t="s">
        <v>321</v>
      </c>
      <c r="F7" s="574">
        <v>3317</v>
      </c>
      <c r="G7" s="149"/>
    </row>
    <row r="8" spans="1:8" ht="38.25" customHeight="1" x14ac:dyDescent="0.25">
      <c r="A8" s="31">
        <f>A7+1</f>
        <v>3</v>
      </c>
      <c r="B8" s="86" t="s">
        <v>787</v>
      </c>
      <c r="C8" s="572" t="s">
        <v>321</v>
      </c>
      <c r="D8" s="560">
        <v>531</v>
      </c>
      <c r="E8" s="572" t="s">
        <v>321</v>
      </c>
      <c r="F8" s="574">
        <v>473</v>
      </c>
      <c r="G8" s="149"/>
    </row>
    <row r="9" spans="1:8" ht="35.25" customHeight="1" x14ac:dyDescent="0.25">
      <c r="A9" s="31">
        <f>A8+1</f>
        <v>4</v>
      </c>
      <c r="B9" s="68" t="s">
        <v>707</v>
      </c>
      <c r="C9" s="571">
        <v>114763.37</v>
      </c>
      <c r="D9" s="572" t="s">
        <v>321</v>
      </c>
      <c r="E9" s="575">
        <f>+C11</f>
        <v>81461.37</v>
      </c>
      <c r="F9" s="573" t="s">
        <v>321</v>
      </c>
      <c r="G9" s="149"/>
    </row>
    <row r="10" spans="1:8" ht="37.5" customHeight="1" x14ac:dyDescent="0.25">
      <c r="A10" s="31">
        <f>A9+1</f>
        <v>5</v>
      </c>
      <c r="B10" s="68" t="s">
        <v>782</v>
      </c>
      <c r="C10" s="571">
        <v>616543</v>
      </c>
      <c r="D10" s="572" t="s">
        <v>321</v>
      </c>
      <c r="E10" s="576">
        <v>592488</v>
      </c>
      <c r="F10" s="573" t="s">
        <v>321</v>
      </c>
      <c r="G10" s="149"/>
    </row>
    <row r="11" spans="1:8" ht="33" customHeight="1" x14ac:dyDescent="0.25">
      <c r="A11" s="31">
        <v>6</v>
      </c>
      <c r="B11" s="68" t="s">
        <v>252</v>
      </c>
      <c r="C11" s="138">
        <f>+C9+C10-C6</f>
        <v>81461.37</v>
      </c>
      <c r="D11" s="572" t="s">
        <v>321</v>
      </c>
      <c r="E11" s="575">
        <f>+E9+E10-E6</f>
        <v>138189.37</v>
      </c>
      <c r="F11" s="573" t="s">
        <v>321</v>
      </c>
      <c r="G11" s="149"/>
    </row>
    <row r="12" spans="1:8" ht="36" customHeight="1" thickBot="1" x14ac:dyDescent="0.3">
      <c r="A12" s="32">
        <v>7</v>
      </c>
      <c r="B12" s="80" t="s">
        <v>253</v>
      </c>
      <c r="C12" s="139">
        <f>IF(C6=0,0,C6/D7)</f>
        <v>160.85272277227722</v>
      </c>
      <c r="D12" s="577" t="s">
        <v>321</v>
      </c>
      <c r="E12" s="139">
        <f>IF(E6=0,0,E6/F7)</f>
        <v>161.51944528188122</v>
      </c>
      <c r="F12" s="578" t="s">
        <v>321</v>
      </c>
      <c r="G12" s="149"/>
    </row>
    <row r="13" spans="1:8" x14ac:dyDescent="0.25">
      <c r="B13" s="21"/>
      <c r="G13" s="149"/>
    </row>
    <row r="14" spans="1:8" x14ac:dyDescent="0.25">
      <c r="A14" s="776" t="s">
        <v>83</v>
      </c>
      <c r="B14" s="777"/>
      <c r="C14" s="777"/>
      <c r="D14" s="777"/>
      <c r="E14" s="777"/>
      <c r="F14" s="778"/>
      <c r="G14" s="149"/>
    </row>
    <row r="15" spans="1:8" x14ac:dyDescent="0.25">
      <c r="A15" s="779" t="s">
        <v>386</v>
      </c>
      <c r="B15" s="780"/>
      <c r="C15" s="780"/>
      <c r="D15" s="780"/>
      <c r="E15" s="780"/>
      <c r="F15" s="781"/>
      <c r="G15" s="149"/>
    </row>
    <row r="16" spans="1:8" x14ac:dyDescent="0.25">
      <c r="A16" s="528" t="s">
        <v>1258</v>
      </c>
      <c r="B16" s="528"/>
      <c r="C16" s="528"/>
      <c r="D16" s="528"/>
      <c r="E16" s="528"/>
      <c r="F16" s="528"/>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3">
    <tabColor indexed="42"/>
    <pageSetUpPr fitToPage="1"/>
  </sheetPr>
  <dimension ref="A1:H23"/>
  <sheetViews>
    <sheetView zoomScale="75" zoomScaleNormal="75" workbookViewId="0">
      <pane xSplit="2" ySplit="5" topLeftCell="C6" activePane="bottomRight" state="frozen"/>
      <selection pane="topRight" activeCell="C1" sqref="C1"/>
      <selection pane="bottomLeft" activeCell="A6" sqref="A6"/>
      <selection pane="bottomRight" activeCell="C9" sqref="C9"/>
    </sheetView>
  </sheetViews>
  <sheetFormatPr defaultColWidth="9.109375" defaultRowHeight="13.2" x14ac:dyDescent="0.25"/>
  <cols>
    <col min="1" max="1" width="8.33203125" style="84" customWidth="1"/>
    <col min="2" max="2" width="77.6640625" style="84" customWidth="1"/>
    <col min="3" max="6" width="14.6640625" style="84" customWidth="1"/>
    <col min="7" max="16384" width="9.109375" style="84"/>
  </cols>
  <sheetData>
    <row r="1" spans="1:8" ht="50.1" customHeight="1" x14ac:dyDescent="0.25">
      <c r="A1" s="800" t="s">
        <v>1010</v>
      </c>
      <c r="B1" s="801"/>
      <c r="C1" s="801"/>
      <c r="D1" s="801"/>
      <c r="E1" s="801"/>
      <c r="F1" s="802"/>
      <c r="H1" s="111"/>
    </row>
    <row r="2" spans="1:8" ht="33" customHeight="1" x14ac:dyDescent="0.25">
      <c r="A2" s="805" t="s">
        <v>1182</v>
      </c>
      <c r="B2" s="806"/>
      <c r="C2" s="806"/>
      <c r="D2" s="806"/>
      <c r="E2" s="806"/>
      <c r="F2" s="807"/>
    </row>
    <row r="3" spans="1:8" ht="18.75" customHeight="1" x14ac:dyDescent="0.25">
      <c r="A3" s="791" t="s">
        <v>209</v>
      </c>
      <c r="B3" s="735" t="s">
        <v>336</v>
      </c>
      <c r="C3" s="731" t="s">
        <v>792</v>
      </c>
      <c r="D3" s="731"/>
      <c r="E3" s="731" t="s">
        <v>359</v>
      </c>
      <c r="F3" s="804"/>
    </row>
    <row r="4" spans="1:8" ht="18.75" customHeight="1" x14ac:dyDescent="0.25">
      <c r="A4" s="803"/>
      <c r="B4" s="735"/>
      <c r="C4" s="91">
        <v>2015</v>
      </c>
      <c r="D4" s="91">
        <v>2016</v>
      </c>
      <c r="E4" s="14">
        <v>2015</v>
      </c>
      <c r="F4" s="29">
        <v>2016</v>
      </c>
    </row>
    <row r="5" spans="1:8" ht="15.6" x14ac:dyDescent="0.25">
      <c r="A5" s="31"/>
      <c r="B5" s="81"/>
      <c r="C5" s="25" t="s">
        <v>290</v>
      </c>
      <c r="D5" s="25" t="s">
        <v>291</v>
      </c>
      <c r="E5" s="37" t="s">
        <v>292</v>
      </c>
      <c r="F5" s="83" t="s">
        <v>299</v>
      </c>
    </row>
    <row r="6" spans="1:8" ht="31.2" x14ac:dyDescent="0.25">
      <c r="A6" s="31">
        <v>1</v>
      </c>
      <c r="B6" s="46" t="s">
        <v>713</v>
      </c>
      <c r="C6" s="579" t="s">
        <v>321</v>
      </c>
      <c r="D6" s="579" t="s">
        <v>321</v>
      </c>
      <c r="E6" s="533">
        <v>318</v>
      </c>
      <c r="F6" s="580">
        <v>318</v>
      </c>
    </row>
    <row r="7" spans="1:8" ht="36" x14ac:dyDescent="0.25">
      <c r="A7" s="31">
        <f>A6+1</f>
        <v>2</v>
      </c>
      <c r="B7" s="64" t="s">
        <v>348</v>
      </c>
      <c r="C7" s="579" t="s">
        <v>321</v>
      </c>
      <c r="D7" s="579" t="s">
        <v>321</v>
      </c>
      <c r="E7" s="533">
        <v>1724</v>
      </c>
      <c r="F7" s="580">
        <v>2621</v>
      </c>
    </row>
    <row r="8" spans="1:8" ht="15.6" x14ac:dyDescent="0.25">
      <c r="A8" s="31">
        <v>3</v>
      </c>
      <c r="B8" s="79" t="s">
        <v>277</v>
      </c>
      <c r="C8" s="579" t="s">
        <v>321</v>
      </c>
      <c r="D8" s="579" t="s">
        <v>321</v>
      </c>
      <c r="E8" s="61">
        <f>E7/12</f>
        <v>143.66666666666666</v>
      </c>
      <c r="F8" s="529">
        <f>F7/12</f>
        <v>218.41666666666666</v>
      </c>
    </row>
    <row r="9" spans="1:8" ht="31.2" x14ac:dyDescent="0.25">
      <c r="A9" s="31">
        <f t="shared" ref="A9:A18" si="0">A8+1</f>
        <v>4</v>
      </c>
      <c r="B9" s="64" t="s">
        <v>362</v>
      </c>
      <c r="C9" s="53">
        <v>146057</v>
      </c>
      <c r="D9" s="561">
        <v>218506</v>
      </c>
      <c r="E9" s="579" t="s">
        <v>321</v>
      </c>
      <c r="F9" s="581" t="s">
        <v>321</v>
      </c>
    </row>
    <row r="10" spans="1:8" ht="31.2" x14ac:dyDescent="0.25">
      <c r="A10" s="31">
        <f t="shared" si="0"/>
        <v>5</v>
      </c>
      <c r="B10" s="64" t="s">
        <v>379</v>
      </c>
      <c r="C10" s="53">
        <v>0</v>
      </c>
      <c r="D10" s="53">
        <v>0</v>
      </c>
      <c r="E10" s="53">
        <v>0</v>
      </c>
      <c r="F10" s="582">
        <v>0</v>
      </c>
    </row>
    <row r="11" spans="1:8" ht="31.2" x14ac:dyDescent="0.25">
      <c r="A11" s="31">
        <f t="shared" si="0"/>
        <v>6</v>
      </c>
      <c r="B11" s="64" t="s">
        <v>1075</v>
      </c>
      <c r="C11" s="533">
        <v>336506</v>
      </c>
      <c r="D11" s="533">
        <v>156319</v>
      </c>
      <c r="E11" s="579" t="s">
        <v>321</v>
      </c>
      <c r="F11" s="581" t="s">
        <v>321</v>
      </c>
    </row>
    <row r="12" spans="1:8" ht="15.6" x14ac:dyDescent="0.25">
      <c r="A12" s="31">
        <f t="shared" si="0"/>
        <v>7</v>
      </c>
      <c r="B12" s="64" t="s">
        <v>360</v>
      </c>
      <c r="C12" s="53">
        <v>3619</v>
      </c>
      <c r="D12" s="53">
        <v>62927</v>
      </c>
      <c r="E12" s="579" t="s">
        <v>321</v>
      </c>
      <c r="F12" s="581" t="s">
        <v>321</v>
      </c>
    </row>
    <row r="13" spans="1:8" ht="15.6" x14ac:dyDescent="0.25">
      <c r="A13" s="31">
        <f t="shared" si="0"/>
        <v>8</v>
      </c>
      <c r="B13" s="64" t="s">
        <v>380</v>
      </c>
      <c r="C13" s="61">
        <f>SUM(C9:C12)</f>
        <v>486182</v>
      </c>
      <c r="D13" s="61">
        <f>SUM(D9:D12)</f>
        <v>437752</v>
      </c>
      <c r="E13" s="579" t="s">
        <v>321</v>
      </c>
      <c r="F13" s="581" t="s">
        <v>321</v>
      </c>
    </row>
    <row r="14" spans="1:8" ht="15.6" x14ac:dyDescent="0.25">
      <c r="A14" s="31">
        <f t="shared" si="0"/>
        <v>9</v>
      </c>
      <c r="B14" s="64" t="s">
        <v>381</v>
      </c>
      <c r="C14" s="61">
        <f>C15+C16</f>
        <v>512077.16</v>
      </c>
      <c r="D14" s="61">
        <f>D15+D16</f>
        <v>411085.91000000003</v>
      </c>
      <c r="E14" s="579" t="s">
        <v>321</v>
      </c>
      <c r="F14" s="581" t="s">
        <v>321</v>
      </c>
    </row>
    <row r="15" spans="1:8" ht="15.6" x14ac:dyDescent="0.25">
      <c r="A15" s="31">
        <f t="shared" si="0"/>
        <v>10</v>
      </c>
      <c r="B15" s="47" t="s">
        <v>61</v>
      </c>
      <c r="C15" s="53">
        <v>94922.74</v>
      </c>
      <c r="D15" s="53">
        <v>186813.77</v>
      </c>
      <c r="E15" s="579" t="s">
        <v>321</v>
      </c>
      <c r="F15" s="581" t="s">
        <v>321</v>
      </c>
    </row>
    <row r="16" spans="1:8" ht="15.6" x14ac:dyDescent="0.25">
      <c r="A16" s="31">
        <f t="shared" si="0"/>
        <v>11</v>
      </c>
      <c r="B16" s="47" t="s">
        <v>62</v>
      </c>
      <c r="C16" s="53">
        <v>417154.42</v>
      </c>
      <c r="D16" s="53">
        <v>224272.14</v>
      </c>
      <c r="E16" s="579" t="s">
        <v>321</v>
      </c>
      <c r="F16" s="581" t="s">
        <v>321</v>
      </c>
    </row>
    <row r="17" spans="1:6" ht="31.2" x14ac:dyDescent="0.25">
      <c r="A17" s="31">
        <f t="shared" si="0"/>
        <v>12</v>
      </c>
      <c r="B17" s="64" t="s">
        <v>382</v>
      </c>
      <c r="C17" s="61">
        <f>+C13-C14</f>
        <v>-25895.159999999974</v>
      </c>
      <c r="D17" s="61">
        <f>+D13-D14</f>
        <v>26666.089999999967</v>
      </c>
      <c r="E17" s="579" t="s">
        <v>321</v>
      </c>
      <c r="F17" s="581" t="s">
        <v>321</v>
      </c>
    </row>
    <row r="18" spans="1:6" ht="16.2" thickBot="1" x14ac:dyDescent="0.3">
      <c r="A18" s="32">
        <f t="shared" si="0"/>
        <v>13</v>
      </c>
      <c r="B18" s="89" t="s">
        <v>383</v>
      </c>
      <c r="C18" s="62">
        <f>IF(E8=0,0,C14/E8)</f>
        <v>3564.3421809744782</v>
      </c>
      <c r="D18" s="62">
        <f>IF(F8=0,0,D14/F8)</f>
        <v>1882.1178634109122</v>
      </c>
      <c r="E18" s="583" t="s">
        <v>321</v>
      </c>
      <c r="F18" s="584" t="s">
        <v>321</v>
      </c>
    </row>
    <row r="20" spans="1:6" ht="13.8" x14ac:dyDescent="0.25">
      <c r="A20" s="776" t="s">
        <v>361</v>
      </c>
      <c r="B20" s="777"/>
      <c r="C20" s="777"/>
      <c r="D20" s="777"/>
      <c r="E20" s="777"/>
      <c r="F20" s="778"/>
    </row>
    <row r="21" spans="1:6" ht="35.25" customHeight="1" x14ac:dyDescent="0.25">
      <c r="A21" s="797" t="s">
        <v>88</v>
      </c>
      <c r="B21" s="798"/>
      <c r="C21" s="798"/>
      <c r="D21" s="798"/>
      <c r="E21" s="798"/>
      <c r="F21" s="799"/>
    </row>
    <row r="22" spans="1:6" ht="43.2" customHeight="1" x14ac:dyDescent="0.25">
      <c r="A22" s="796" t="s">
        <v>1259</v>
      </c>
      <c r="B22" s="796"/>
      <c r="C22" s="796"/>
      <c r="D22" s="796"/>
      <c r="E22" s="796"/>
      <c r="F22" s="796"/>
    </row>
    <row r="23" spans="1:6" x14ac:dyDescent="0.25">
      <c r="D23" s="498"/>
      <c r="E23" s="498"/>
    </row>
  </sheetData>
  <mergeCells count="9">
    <mergeCell ref="A22:F22"/>
    <mergeCell ref="A21:F21"/>
    <mergeCell ref="A1:F1"/>
    <mergeCell ref="A3:A4"/>
    <mergeCell ref="B3:B4"/>
    <mergeCell ref="C3:D3"/>
    <mergeCell ref="E3:F3"/>
    <mergeCell ref="A2:F2"/>
    <mergeCell ref="A20:F20"/>
  </mergeCells>
  <phoneticPr fontId="7" type="noConversion"/>
  <pageMargins left="0.66" right="0.45" top="0.98425196850393704" bottom="0.77" header="0.51181102362204722" footer="0.51181102362204722"/>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K29"/>
  <sheetViews>
    <sheetView zoomScale="75" zoomScaleNormal="75" workbookViewId="0">
      <pane xSplit="2" ySplit="4" topLeftCell="C5" activePane="bottomRight" state="frozen"/>
      <selection pane="topRight" activeCell="C1" sqref="C1"/>
      <selection pane="bottomLeft" activeCell="A5" sqref="A5"/>
      <selection pane="bottomRight" activeCell="C10" sqref="C10"/>
    </sheetView>
  </sheetViews>
  <sheetFormatPr defaultColWidth="9.109375" defaultRowHeight="15.6" x14ac:dyDescent="0.3"/>
  <cols>
    <col min="1" max="1" width="8.109375" style="224" customWidth="1"/>
    <col min="2" max="2" width="94" style="246" customWidth="1"/>
    <col min="3" max="3" width="18.6640625" style="224" customWidth="1"/>
    <col min="4" max="4" width="18.5546875" style="224" customWidth="1"/>
    <col min="5" max="5" width="11.44140625" style="225" customWidth="1"/>
    <col min="6" max="16384" width="9.109375" style="224"/>
  </cols>
  <sheetData>
    <row r="1" spans="1:11" ht="50.1" customHeight="1" thickBot="1" x14ac:dyDescent="0.35">
      <c r="A1" s="811" t="s">
        <v>1011</v>
      </c>
      <c r="B1" s="812"/>
      <c r="C1" s="812"/>
      <c r="D1" s="813"/>
      <c r="E1" s="223"/>
    </row>
    <row r="2" spans="1:11" ht="29.25" customHeight="1" x14ac:dyDescent="0.3">
      <c r="A2" s="814" t="s">
        <v>1183</v>
      </c>
      <c r="B2" s="815"/>
      <c r="C2" s="815"/>
      <c r="D2" s="816"/>
    </row>
    <row r="3" spans="1:11" ht="33" customHeight="1" x14ac:dyDescent="0.3">
      <c r="A3" s="226" t="s">
        <v>209</v>
      </c>
      <c r="B3" s="227" t="s">
        <v>336</v>
      </c>
      <c r="C3" s="228">
        <v>2015</v>
      </c>
      <c r="D3" s="229">
        <v>2016</v>
      </c>
    </row>
    <row r="4" spans="1:11" x14ac:dyDescent="0.3">
      <c r="A4" s="230"/>
      <c r="B4" s="231"/>
      <c r="C4" s="232" t="s">
        <v>290</v>
      </c>
      <c r="D4" s="259" t="s">
        <v>291</v>
      </c>
    </row>
    <row r="5" spans="1:11" ht="18.600000000000001" x14ac:dyDescent="0.3">
      <c r="A5" s="233">
        <v>1</v>
      </c>
      <c r="B5" s="234" t="s">
        <v>283</v>
      </c>
      <c r="C5" s="585">
        <f>+C6+C9</f>
        <v>93860.45</v>
      </c>
      <c r="D5" s="586">
        <f>D6+D9</f>
        <v>82725.5</v>
      </c>
    </row>
    <row r="6" spans="1:11" ht="18.75" customHeight="1" x14ac:dyDescent="0.3">
      <c r="A6" s="233">
        <f t="shared" ref="A6:A13" si="0">A5+1</f>
        <v>2</v>
      </c>
      <c r="B6" s="234" t="s">
        <v>366</v>
      </c>
      <c r="C6" s="585">
        <f>+C7+C8</f>
        <v>55214.45</v>
      </c>
      <c r="D6" s="586">
        <f>+D7+D8</f>
        <v>49005.5</v>
      </c>
    </row>
    <row r="7" spans="1:11" x14ac:dyDescent="0.3">
      <c r="A7" s="233">
        <f t="shared" si="0"/>
        <v>3</v>
      </c>
      <c r="B7" s="235" t="s">
        <v>364</v>
      </c>
      <c r="C7" s="587">
        <v>55214.45</v>
      </c>
      <c r="D7" s="588">
        <v>49005.5</v>
      </c>
    </row>
    <row r="8" spans="1:11" x14ac:dyDescent="0.3">
      <c r="A8" s="233">
        <f t="shared" si="0"/>
        <v>4</v>
      </c>
      <c r="B8" s="235" t="s">
        <v>365</v>
      </c>
      <c r="C8" s="587">
        <v>0</v>
      </c>
      <c r="D8" s="589">
        <v>0</v>
      </c>
    </row>
    <row r="9" spans="1:11" x14ac:dyDescent="0.3">
      <c r="A9" s="233">
        <f t="shared" si="0"/>
        <v>5</v>
      </c>
      <c r="B9" s="234" t="s">
        <v>254</v>
      </c>
      <c r="C9" s="590">
        <f>+C10+C11-C12</f>
        <v>38646</v>
      </c>
      <c r="D9" s="591">
        <f>+D10+D11-D12</f>
        <v>33720</v>
      </c>
    </row>
    <row r="10" spans="1:11" ht="19.5" customHeight="1" x14ac:dyDescent="0.3">
      <c r="A10" s="233">
        <f t="shared" si="0"/>
        <v>6</v>
      </c>
      <c r="B10" s="235" t="s">
        <v>194</v>
      </c>
      <c r="C10" s="587">
        <v>63530.33</v>
      </c>
      <c r="D10" s="591">
        <f>+C12</f>
        <v>25699.33</v>
      </c>
    </row>
    <row r="11" spans="1:11" x14ac:dyDescent="0.3">
      <c r="A11" s="233">
        <f t="shared" si="0"/>
        <v>7</v>
      </c>
      <c r="B11" s="235" t="s">
        <v>226</v>
      </c>
      <c r="C11" s="587">
        <v>815</v>
      </c>
      <c r="D11" s="589">
        <v>25815</v>
      </c>
    </row>
    <row r="12" spans="1:11" x14ac:dyDescent="0.3">
      <c r="A12" s="233">
        <f t="shared" si="0"/>
        <v>8</v>
      </c>
      <c r="B12" s="235" t="s">
        <v>761</v>
      </c>
      <c r="C12" s="590">
        <f>C10+C11-C20</f>
        <v>25699.33</v>
      </c>
      <c r="D12" s="591">
        <f>D10+D11-D20</f>
        <v>17794.330000000002</v>
      </c>
    </row>
    <row r="13" spans="1:11" ht="30" customHeight="1" x14ac:dyDescent="0.3">
      <c r="A13" s="233">
        <f t="shared" si="0"/>
        <v>9</v>
      </c>
      <c r="B13" s="234" t="s">
        <v>762</v>
      </c>
      <c r="C13" s="592">
        <v>93860.45</v>
      </c>
      <c r="D13" s="593">
        <v>82725.5</v>
      </c>
    </row>
    <row r="14" spans="1:11" x14ac:dyDescent="0.3">
      <c r="A14" s="233"/>
      <c r="B14" s="260" t="s">
        <v>307</v>
      </c>
      <c r="C14" s="594"/>
      <c r="D14" s="595"/>
      <c r="E14" s="236"/>
      <c r="F14" s="237"/>
      <c r="G14" s="237"/>
      <c r="H14" s="237"/>
      <c r="I14" s="237"/>
      <c r="J14" s="237"/>
      <c r="K14" s="237"/>
    </row>
    <row r="15" spans="1:11" ht="18.600000000000001" x14ac:dyDescent="0.3">
      <c r="A15" s="233">
        <f>A13+1</f>
        <v>10</v>
      </c>
      <c r="B15" s="261" t="s">
        <v>367</v>
      </c>
      <c r="C15" s="587">
        <v>93860.45</v>
      </c>
      <c r="D15" s="589">
        <v>82725.5</v>
      </c>
    </row>
    <row r="16" spans="1:11" ht="30.75" customHeight="1" x14ac:dyDescent="0.3">
      <c r="A16" s="233">
        <f t="shared" ref="A16:A21" si="1">+A15+1</f>
        <v>11</v>
      </c>
      <c r="B16" s="234" t="s">
        <v>763</v>
      </c>
      <c r="C16" s="585">
        <f>C5-C13</f>
        <v>0</v>
      </c>
      <c r="D16" s="586">
        <f>D5-D13</f>
        <v>0</v>
      </c>
    </row>
    <row r="17" spans="1:5" ht="18" x14ac:dyDescent="0.3">
      <c r="A17" s="233">
        <f t="shared" si="1"/>
        <v>12</v>
      </c>
      <c r="B17" s="234" t="s">
        <v>764</v>
      </c>
      <c r="C17" s="585">
        <f>C18+C19</f>
        <v>38646</v>
      </c>
      <c r="D17" s="586">
        <f>D18+D19</f>
        <v>33720</v>
      </c>
    </row>
    <row r="18" spans="1:5" x14ac:dyDescent="0.3">
      <c r="A18" s="277">
        <f t="shared" si="1"/>
        <v>13</v>
      </c>
      <c r="B18" s="238" t="s">
        <v>922</v>
      </c>
      <c r="C18" s="596">
        <v>38646</v>
      </c>
      <c r="D18" s="597">
        <v>33499</v>
      </c>
    </row>
    <row r="19" spans="1:5" ht="18.600000000000001" x14ac:dyDescent="0.3">
      <c r="A19" s="277">
        <f>+A18+1</f>
        <v>14</v>
      </c>
      <c r="B19" s="238" t="s">
        <v>765</v>
      </c>
      <c r="C19" s="596">
        <v>0</v>
      </c>
      <c r="D19" s="597">
        <v>221</v>
      </c>
    </row>
    <row r="20" spans="1:5" x14ac:dyDescent="0.3">
      <c r="A20" s="277">
        <f>+A19+1</f>
        <v>15</v>
      </c>
      <c r="B20" s="234" t="s">
        <v>777</v>
      </c>
      <c r="C20" s="585">
        <f>(C18*1+C19*1)</f>
        <v>38646</v>
      </c>
      <c r="D20" s="586">
        <f>(D18*1+D19*1)</f>
        <v>33720</v>
      </c>
    </row>
    <row r="21" spans="1:5" ht="16.2" thickBot="1" x14ac:dyDescent="0.35">
      <c r="A21" s="278">
        <f t="shared" si="1"/>
        <v>16</v>
      </c>
      <c r="B21" s="239" t="s">
        <v>791</v>
      </c>
      <c r="C21" s="598">
        <f>IF(C18=0,0,C15/C18)</f>
        <v>2.4287235418930808</v>
      </c>
      <c r="D21" s="599">
        <f>IF(D18=0,0,D15/D18)</f>
        <v>2.4694916266157199</v>
      </c>
    </row>
    <row r="22" spans="1:5" s="237" customFormat="1" x14ac:dyDescent="0.3">
      <c r="A22" s="240"/>
      <c r="B22" s="241"/>
      <c r="C22" s="242"/>
      <c r="D22" s="242"/>
      <c r="E22" s="236"/>
    </row>
    <row r="23" spans="1:5" s="244" customFormat="1" x14ac:dyDescent="0.3">
      <c r="A23" s="817" t="s">
        <v>363</v>
      </c>
      <c r="B23" s="818"/>
      <c r="C23" s="818"/>
      <c r="D23" s="819"/>
      <c r="E23" s="243"/>
    </row>
    <row r="24" spans="1:5" s="244" customFormat="1" x14ac:dyDescent="0.3">
      <c r="A24" s="820" t="s">
        <v>699</v>
      </c>
      <c r="B24" s="821"/>
      <c r="C24" s="821"/>
      <c r="D24" s="822"/>
      <c r="E24" s="243"/>
    </row>
    <row r="25" spans="1:5" s="244" customFormat="1" x14ac:dyDescent="0.3">
      <c r="A25" s="823" t="s">
        <v>921</v>
      </c>
      <c r="B25" s="824"/>
      <c r="C25" s="824"/>
      <c r="D25" s="825"/>
      <c r="E25" s="243"/>
    </row>
    <row r="26" spans="1:5" s="244" customFormat="1" x14ac:dyDescent="0.3">
      <c r="A26" s="808" t="s">
        <v>705</v>
      </c>
      <c r="B26" s="809"/>
      <c r="C26" s="809"/>
      <c r="D26" s="810"/>
      <c r="E26" s="243"/>
    </row>
    <row r="27" spans="1:5" s="244" customFormat="1" x14ac:dyDescent="0.3">
      <c r="A27" s="528" t="s">
        <v>1260</v>
      </c>
      <c r="B27" s="245"/>
      <c r="E27" s="243"/>
    </row>
    <row r="28" spans="1:5" s="244" customFormat="1" x14ac:dyDescent="0.3">
      <c r="B28" s="245"/>
      <c r="E28" s="243"/>
    </row>
    <row r="29" spans="1:5" s="244" customFormat="1" x14ac:dyDescent="0.3">
      <c r="B29" s="245"/>
      <c r="E29" s="243"/>
    </row>
  </sheetData>
  <mergeCells count="6">
    <mergeCell ref="A26:D26"/>
    <mergeCell ref="A1:D1"/>
    <mergeCell ref="A2:D2"/>
    <mergeCell ref="A23:D23"/>
    <mergeCell ref="A24:D24"/>
    <mergeCell ref="A25:D25"/>
  </mergeCells>
  <pageMargins left="0.74803149606299213" right="0.74803149606299213" top="0.59055118110236227" bottom="0.59055118110236227" header="0.51181102362204722" footer="0.51181102362204722"/>
  <pageSetup paperSize="9" scale="9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5">
    <tabColor indexed="42"/>
    <pageSetUpPr fitToPage="1"/>
  </sheetPr>
  <dimension ref="A1:I23"/>
  <sheetViews>
    <sheetView zoomScale="75" zoomScaleNormal="75" workbookViewId="0">
      <pane xSplit="2" ySplit="5" topLeftCell="C6" activePane="bottomRight" state="frozen"/>
      <selection pane="topRight" activeCell="C1" sqref="C1"/>
      <selection pane="bottomLeft" activeCell="A6" sqref="A6"/>
      <selection pane="bottomRight" activeCell="B15" sqref="B15"/>
    </sheetView>
  </sheetViews>
  <sheetFormatPr defaultColWidth="9.109375" defaultRowHeight="15.6" x14ac:dyDescent="0.3"/>
  <cols>
    <col min="1" max="1" width="9.109375" style="2"/>
    <col min="2" max="2" width="88.6640625" style="8" customWidth="1"/>
    <col min="3" max="3" width="23.44140625" style="2" customWidth="1"/>
    <col min="4" max="4" width="24.44140625" style="2" customWidth="1"/>
    <col min="5" max="5" width="15.33203125" style="190" bestFit="1" customWidth="1"/>
    <col min="6" max="6" width="9.109375" style="190"/>
    <col min="7" max="16384" width="9.109375" style="2"/>
  </cols>
  <sheetData>
    <row r="1" spans="1:6" ht="50.1" customHeight="1" thickBot="1" x14ac:dyDescent="0.35">
      <c r="A1" s="826" t="s">
        <v>1012</v>
      </c>
      <c r="B1" s="827"/>
      <c r="C1" s="827"/>
      <c r="D1" s="828"/>
    </row>
    <row r="2" spans="1:6" ht="27.75" customHeight="1" x14ac:dyDescent="0.3">
      <c r="A2" s="698" t="s">
        <v>1183</v>
      </c>
      <c r="B2" s="699"/>
      <c r="C2" s="699"/>
      <c r="D2" s="700"/>
    </row>
    <row r="3" spans="1:6" ht="18.75" customHeight="1" x14ac:dyDescent="0.3">
      <c r="A3" s="716" t="s">
        <v>209</v>
      </c>
      <c r="B3" s="829" t="s">
        <v>336</v>
      </c>
      <c r="C3" s="830" t="s">
        <v>311</v>
      </c>
      <c r="D3" s="831"/>
    </row>
    <row r="4" spans="1:6" s="5" customFormat="1" ht="19.5" customHeight="1" x14ac:dyDescent="0.25">
      <c r="A4" s="716"/>
      <c r="B4" s="829"/>
      <c r="C4" s="16">
        <v>2015</v>
      </c>
      <c r="D4" s="15">
        <v>2016</v>
      </c>
      <c r="E4" s="191"/>
      <c r="F4" s="191"/>
    </row>
    <row r="5" spans="1:6" s="5" customFormat="1" x14ac:dyDescent="0.25">
      <c r="A5" s="31"/>
      <c r="B5" s="28"/>
      <c r="C5" s="16" t="s">
        <v>290</v>
      </c>
      <c r="D5" s="15" t="s">
        <v>291</v>
      </c>
      <c r="E5" s="191"/>
      <c r="F5" s="191"/>
    </row>
    <row r="6" spans="1:6" s="5" customFormat="1" x14ac:dyDescent="0.25">
      <c r="A6" s="99">
        <v>1</v>
      </c>
      <c r="B6" s="59" t="s">
        <v>218</v>
      </c>
      <c r="C6" s="600">
        <v>221446.13</v>
      </c>
      <c r="D6" s="601">
        <v>159405.62</v>
      </c>
      <c r="E6" s="191"/>
      <c r="F6" s="191"/>
    </row>
    <row r="7" spans="1:6" s="5" customFormat="1" x14ac:dyDescent="0.25">
      <c r="A7" s="99">
        <f t="shared" ref="A7:A20" si="0">A6+1</f>
        <v>2</v>
      </c>
      <c r="B7" s="46" t="s">
        <v>167</v>
      </c>
      <c r="C7" s="51">
        <f>SUM(C8:C13)</f>
        <v>230305.86</v>
      </c>
      <c r="D7" s="52">
        <f>SUM(D8:D13)</f>
        <v>381491.76</v>
      </c>
      <c r="E7" s="191"/>
      <c r="F7" s="191"/>
    </row>
    <row r="8" spans="1:6" s="5" customFormat="1" ht="18.600000000000001" x14ac:dyDescent="0.25">
      <c r="A8" s="99">
        <f t="shared" si="0"/>
        <v>3</v>
      </c>
      <c r="B8" s="60" t="s">
        <v>389</v>
      </c>
      <c r="C8" s="533">
        <v>0</v>
      </c>
      <c r="D8" s="580">
        <v>0</v>
      </c>
      <c r="E8" s="191"/>
      <c r="F8" s="191"/>
    </row>
    <row r="9" spans="1:6" s="5" customFormat="1" x14ac:dyDescent="0.25">
      <c r="A9" s="99">
        <f t="shared" si="0"/>
        <v>4</v>
      </c>
      <c r="B9" s="60" t="s">
        <v>392</v>
      </c>
      <c r="C9" s="533">
        <v>230305.86</v>
      </c>
      <c r="D9" s="580">
        <v>215834.67</v>
      </c>
      <c r="E9" s="191"/>
      <c r="F9" s="191"/>
    </row>
    <row r="10" spans="1:6" s="5" customFormat="1" x14ac:dyDescent="0.25">
      <c r="A10" s="99">
        <f t="shared" si="0"/>
        <v>5</v>
      </c>
      <c r="B10" s="60" t="s">
        <v>1112</v>
      </c>
      <c r="C10" s="533">
        <v>0</v>
      </c>
      <c r="D10" s="580">
        <v>5067.4399999999996</v>
      </c>
      <c r="E10" s="191"/>
      <c r="F10" s="191"/>
    </row>
    <row r="11" spans="1:6" s="5" customFormat="1" x14ac:dyDescent="0.25">
      <c r="A11" s="99">
        <f t="shared" si="0"/>
        <v>6</v>
      </c>
      <c r="B11" s="60" t="s">
        <v>390</v>
      </c>
      <c r="C11" s="533">
        <v>0</v>
      </c>
      <c r="D11" s="580">
        <v>0</v>
      </c>
      <c r="E11" s="191"/>
      <c r="F11" s="191"/>
    </row>
    <row r="12" spans="1:6" s="5" customFormat="1" x14ac:dyDescent="0.25">
      <c r="A12" s="99">
        <f t="shared" si="0"/>
        <v>7</v>
      </c>
      <c r="B12" s="60" t="s">
        <v>391</v>
      </c>
      <c r="C12" s="533">
        <v>0</v>
      </c>
      <c r="D12" s="580">
        <v>0</v>
      </c>
      <c r="E12" s="191"/>
      <c r="F12" s="191"/>
    </row>
    <row r="13" spans="1:6" s="5" customFormat="1" ht="19.5" customHeight="1" x14ac:dyDescent="0.25">
      <c r="A13" s="99">
        <f t="shared" si="0"/>
        <v>8</v>
      </c>
      <c r="B13" s="60" t="s">
        <v>393</v>
      </c>
      <c r="C13" s="533">
        <v>0</v>
      </c>
      <c r="D13" s="580">
        <v>160589.65</v>
      </c>
      <c r="E13" s="191"/>
      <c r="F13" s="191"/>
    </row>
    <row r="14" spans="1:6" s="5" customFormat="1" ht="21.75" customHeight="1" x14ac:dyDescent="0.25">
      <c r="A14" s="99">
        <f t="shared" si="0"/>
        <v>9</v>
      </c>
      <c r="B14" s="46" t="s">
        <v>58</v>
      </c>
      <c r="C14" s="51">
        <f>C6+C7</f>
        <v>451751.99</v>
      </c>
      <c r="D14" s="52">
        <f>D6+D7</f>
        <v>540897.38</v>
      </c>
      <c r="E14" s="191"/>
      <c r="F14" s="191"/>
    </row>
    <row r="15" spans="1:6" s="5" customFormat="1" ht="40.5" customHeight="1" x14ac:dyDescent="0.25">
      <c r="A15" s="99">
        <f t="shared" si="0"/>
        <v>10</v>
      </c>
      <c r="B15" s="46" t="s">
        <v>267</v>
      </c>
      <c r="C15" s="600">
        <v>380000</v>
      </c>
      <c r="D15" s="601">
        <v>100000</v>
      </c>
      <c r="E15" s="191"/>
      <c r="F15" s="191"/>
    </row>
    <row r="16" spans="1:6" s="5" customFormat="1" ht="31.2" x14ac:dyDescent="0.25">
      <c r="A16" s="126" t="s">
        <v>720</v>
      </c>
      <c r="B16" s="64" t="s">
        <v>809</v>
      </c>
      <c r="C16" s="600">
        <v>2533963.17</v>
      </c>
      <c r="D16" s="601">
        <v>160550.15</v>
      </c>
      <c r="E16" s="191"/>
      <c r="F16" s="191"/>
    </row>
    <row r="17" spans="1:9" s="5" customFormat="1" ht="28.5" customHeight="1" x14ac:dyDescent="0.25">
      <c r="A17" s="99">
        <f>A15+1</f>
        <v>11</v>
      </c>
      <c r="B17" s="46" t="s">
        <v>810</v>
      </c>
      <c r="C17" s="600">
        <v>427600.6</v>
      </c>
      <c r="D17" s="601">
        <v>800383.2</v>
      </c>
      <c r="E17" s="191"/>
      <c r="F17" s="191"/>
    </row>
    <row r="18" spans="1:9" s="5" customFormat="1" ht="23.25" customHeight="1" x14ac:dyDescent="0.25">
      <c r="A18" s="99">
        <f t="shared" si="0"/>
        <v>12</v>
      </c>
      <c r="B18" s="46" t="s">
        <v>266</v>
      </c>
      <c r="C18" s="600">
        <v>0</v>
      </c>
      <c r="D18" s="601">
        <v>0</v>
      </c>
      <c r="E18" s="191"/>
      <c r="F18" s="191"/>
    </row>
    <row r="19" spans="1:9" s="5" customFormat="1" ht="33" customHeight="1" x14ac:dyDescent="0.25">
      <c r="A19" s="99">
        <f t="shared" si="0"/>
        <v>13</v>
      </c>
      <c r="B19" s="46" t="s">
        <v>811</v>
      </c>
      <c r="C19" s="600">
        <v>0</v>
      </c>
      <c r="D19" s="601">
        <v>0</v>
      </c>
      <c r="E19" s="191"/>
      <c r="F19" s="191"/>
    </row>
    <row r="20" spans="1:9" s="5" customFormat="1" ht="21" customHeight="1" thickBot="1" x14ac:dyDescent="0.3">
      <c r="A20" s="100">
        <f t="shared" si="0"/>
        <v>14</v>
      </c>
      <c r="B20" s="48" t="s">
        <v>90</v>
      </c>
      <c r="C20" s="539">
        <f>SUM(C14:C19)</f>
        <v>3793315.7600000002</v>
      </c>
      <c r="D20" s="55">
        <f>SUM(D14:D19)</f>
        <v>1601830.73</v>
      </c>
      <c r="E20" s="191"/>
      <c r="F20" s="191"/>
    </row>
    <row r="21" spans="1:9" ht="9" customHeight="1" x14ac:dyDescent="0.3"/>
    <row r="22" spans="1:9" ht="18" customHeight="1" x14ac:dyDescent="0.3">
      <c r="A22" s="776" t="s">
        <v>94</v>
      </c>
      <c r="B22" s="777"/>
      <c r="C22" s="777"/>
      <c r="D22" s="778"/>
    </row>
    <row r="23" spans="1:9" x14ac:dyDescent="0.3">
      <c r="A23" s="797" t="s">
        <v>18</v>
      </c>
      <c r="B23" s="798"/>
      <c r="C23" s="798"/>
      <c r="D23" s="799"/>
      <c r="E23" s="191"/>
      <c r="F23" s="191"/>
      <c r="G23" s="135"/>
      <c r="H23" s="135"/>
      <c r="I23" s="135"/>
    </row>
  </sheetData>
  <mergeCells count="7">
    <mergeCell ref="A23:D23"/>
    <mergeCell ref="A22:D22"/>
    <mergeCell ref="A1:D1"/>
    <mergeCell ref="A3:A4"/>
    <mergeCell ref="B3:B4"/>
    <mergeCell ref="C3:D3"/>
    <mergeCell ref="A2:D2"/>
  </mergeCells>
  <phoneticPr fontId="0" type="noConversion"/>
  <printOptions gridLines="1"/>
  <pageMargins left="0.74803149606299213" right="0.74803149606299213" top="0.98425196850393704" bottom="0.98425196850393704" header="0.51181102362204722" footer="0.51181102362204722"/>
  <pageSetup paperSize="9" scale="9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16">
    <tabColor indexed="42"/>
    <pageSetUpPr fitToPage="1"/>
  </sheetPr>
  <dimension ref="A1:J82"/>
  <sheetViews>
    <sheetView zoomScale="75" zoomScaleNormal="75" workbookViewId="0">
      <pane xSplit="2" ySplit="5" topLeftCell="C6" activePane="bottomRight" state="frozen"/>
      <selection pane="topRight" activeCell="C1" sqref="C1"/>
      <selection pane="bottomLeft" activeCell="A6" sqref="A6"/>
      <selection pane="bottomRight" activeCell="G16" sqref="G16"/>
    </sheetView>
  </sheetViews>
  <sheetFormatPr defaultColWidth="9.109375" defaultRowHeight="15.6" x14ac:dyDescent="0.3"/>
  <cols>
    <col min="1" max="1" width="7.44140625" style="2" customWidth="1"/>
    <col min="2" max="2" width="51.5546875" style="8" customWidth="1"/>
    <col min="3" max="3" width="17" style="8" customWidth="1"/>
    <col min="4" max="4" width="18.109375" style="2" customWidth="1"/>
    <col min="5" max="5" width="18.5546875" style="2" customWidth="1"/>
    <col min="6" max="6" width="16.33203125" style="2" customWidth="1"/>
    <col min="7" max="7" width="15.33203125" style="2" customWidth="1"/>
    <col min="8" max="8" width="15.6640625" style="2" customWidth="1"/>
    <col min="9" max="9" width="20.109375" style="2" customWidth="1"/>
    <col min="10" max="10" width="9.88671875" style="2" customWidth="1"/>
    <col min="11" max="16384" width="9.109375" style="2"/>
  </cols>
  <sheetData>
    <row r="1" spans="1:10" ht="35.1" customHeight="1" thickBot="1" x14ac:dyDescent="0.35">
      <c r="A1" s="835" t="s">
        <v>1013</v>
      </c>
      <c r="B1" s="836"/>
      <c r="C1" s="836"/>
      <c r="D1" s="836"/>
      <c r="E1" s="836"/>
      <c r="F1" s="836"/>
      <c r="G1" s="836"/>
      <c r="H1" s="836"/>
      <c r="I1" s="837"/>
    </row>
    <row r="2" spans="1:10" ht="35.1" customHeight="1" x14ac:dyDescent="0.3">
      <c r="A2" s="725" t="s">
        <v>1183</v>
      </c>
      <c r="B2" s="726"/>
      <c r="C2" s="726"/>
      <c r="D2" s="726"/>
      <c r="E2" s="726"/>
      <c r="F2" s="726"/>
      <c r="G2" s="726"/>
      <c r="H2" s="726"/>
      <c r="I2" s="727"/>
    </row>
    <row r="3" spans="1:10" s="5" customFormat="1" ht="35.25" customHeight="1" x14ac:dyDescent="0.25">
      <c r="A3" s="792" t="s">
        <v>209</v>
      </c>
      <c r="B3" s="718" t="s">
        <v>336</v>
      </c>
      <c r="C3" s="840" t="s">
        <v>1014</v>
      </c>
      <c r="D3" s="840" t="s">
        <v>1015</v>
      </c>
      <c r="E3" s="718" t="s">
        <v>1016</v>
      </c>
      <c r="F3" s="718" t="s">
        <v>181</v>
      </c>
      <c r="G3" s="838" t="s">
        <v>233</v>
      </c>
      <c r="H3" s="838" t="s">
        <v>735</v>
      </c>
      <c r="I3" s="833" t="s">
        <v>234</v>
      </c>
    </row>
    <row r="4" spans="1:10" s="5" customFormat="1" ht="72" customHeight="1" x14ac:dyDescent="0.25">
      <c r="A4" s="716"/>
      <c r="B4" s="735"/>
      <c r="C4" s="841"/>
      <c r="D4" s="841"/>
      <c r="E4" s="735"/>
      <c r="F4" s="735"/>
      <c r="G4" s="839"/>
      <c r="H4" s="839"/>
      <c r="I4" s="834"/>
    </row>
    <row r="5" spans="1:10" s="5" customFormat="1" x14ac:dyDescent="0.25">
      <c r="A5" s="31"/>
      <c r="B5" s="85"/>
      <c r="C5" s="88" t="s">
        <v>290</v>
      </c>
      <c r="D5" s="88" t="s">
        <v>291</v>
      </c>
      <c r="E5" s="37" t="s">
        <v>292</v>
      </c>
      <c r="F5" s="37" t="s">
        <v>299</v>
      </c>
      <c r="G5" s="37" t="s">
        <v>293</v>
      </c>
      <c r="H5" s="37" t="s">
        <v>294</v>
      </c>
      <c r="I5" s="199" t="s">
        <v>721</v>
      </c>
    </row>
    <row r="6" spans="1:10" s="5" customFormat="1" x14ac:dyDescent="0.25">
      <c r="A6" s="31">
        <v>1</v>
      </c>
      <c r="B6" s="68" t="s">
        <v>385</v>
      </c>
      <c r="C6" s="53">
        <v>0</v>
      </c>
      <c r="D6" s="53">
        <v>0</v>
      </c>
      <c r="E6" s="53">
        <v>0</v>
      </c>
      <c r="F6" s="53">
        <v>2880</v>
      </c>
      <c r="G6" s="53">
        <v>0</v>
      </c>
      <c r="H6" s="53">
        <v>0</v>
      </c>
      <c r="I6" s="529">
        <f t="shared" ref="I6:I16" si="0">SUM(C6:H6)</f>
        <v>2880</v>
      </c>
    </row>
    <row r="7" spans="1:10" s="5" customFormat="1" x14ac:dyDescent="0.25">
      <c r="A7" s="31"/>
      <c r="B7" s="69" t="s">
        <v>307</v>
      </c>
      <c r="C7" s="53"/>
      <c r="D7" s="53"/>
      <c r="E7" s="53"/>
      <c r="F7" s="53"/>
      <c r="G7" s="53"/>
      <c r="H7" s="53"/>
      <c r="I7" s="529"/>
    </row>
    <row r="8" spans="1:10" s="5" customFormat="1" x14ac:dyDescent="0.25">
      <c r="A8" s="31">
        <v>2</v>
      </c>
      <c r="B8" s="105" t="s">
        <v>59</v>
      </c>
      <c r="C8" s="53">
        <v>0</v>
      </c>
      <c r="D8" s="53">
        <v>0</v>
      </c>
      <c r="E8" s="53">
        <v>0</v>
      </c>
      <c r="F8" s="53">
        <v>2880</v>
      </c>
      <c r="G8" s="53">
        <v>0</v>
      </c>
      <c r="H8" s="53">
        <v>0</v>
      </c>
      <c r="I8" s="529">
        <f t="shared" si="0"/>
        <v>2880</v>
      </c>
    </row>
    <row r="9" spans="1:10" x14ac:dyDescent="0.3">
      <c r="A9" s="31">
        <v>3</v>
      </c>
      <c r="B9" s="68" t="s">
        <v>289</v>
      </c>
      <c r="C9" s="53">
        <v>0</v>
      </c>
      <c r="D9" s="53">
        <v>0</v>
      </c>
      <c r="E9" s="53">
        <v>0</v>
      </c>
      <c r="F9" s="53">
        <v>0</v>
      </c>
      <c r="G9" s="53">
        <v>0</v>
      </c>
      <c r="H9" s="53">
        <v>0</v>
      </c>
      <c r="I9" s="529">
        <f t="shared" si="0"/>
        <v>0</v>
      </c>
    </row>
    <row r="10" spans="1:10" ht="31.2" x14ac:dyDescent="0.3">
      <c r="A10" s="31">
        <v>4</v>
      </c>
      <c r="B10" s="68" t="s">
        <v>251</v>
      </c>
      <c r="C10" s="61">
        <f t="shared" ref="C10:H10" si="1">SUM(C11:C15)</f>
        <v>0</v>
      </c>
      <c r="D10" s="61">
        <f t="shared" si="1"/>
        <v>0</v>
      </c>
      <c r="E10" s="61">
        <f t="shared" si="1"/>
        <v>90161</v>
      </c>
      <c r="F10" s="61">
        <f t="shared" si="1"/>
        <v>6313.98</v>
      </c>
      <c r="G10" s="61">
        <f t="shared" si="1"/>
        <v>0</v>
      </c>
      <c r="H10" s="61">
        <f t="shared" si="1"/>
        <v>0</v>
      </c>
      <c r="I10" s="529">
        <f t="shared" si="0"/>
        <v>96474.98</v>
      </c>
    </row>
    <row r="11" spans="1:10" x14ac:dyDescent="0.3">
      <c r="A11" s="31">
        <v>5</v>
      </c>
      <c r="B11" s="105" t="s">
        <v>355</v>
      </c>
      <c r="C11" s="53">
        <v>0</v>
      </c>
      <c r="D11" s="53">
        <v>0</v>
      </c>
      <c r="E11" s="53">
        <v>0</v>
      </c>
      <c r="F11" s="53">
        <v>0</v>
      </c>
      <c r="G11" s="53">
        <v>0</v>
      </c>
      <c r="H11" s="53">
        <v>0</v>
      </c>
      <c r="I11" s="529">
        <f t="shared" si="0"/>
        <v>0</v>
      </c>
    </row>
    <row r="12" spans="1:10" x14ac:dyDescent="0.3">
      <c r="A12" s="31">
        <v>6</v>
      </c>
      <c r="B12" s="105" t="s">
        <v>356</v>
      </c>
      <c r="C12" s="53">
        <v>0</v>
      </c>
      <c r="D12" s="53">
        <v>0</v>
      </c>
      <c r="E12" s="53">
        <v>0</v>
      </c>
      <c r="F12" s="53">
        <v>4033.98</v>
      </c>
      <c r="G12" s="53">
        <v>0</v>
      </c>
      <c r="H12" s="53">
        <v>0</v>
      </c>
      <c r="I12" s="529">
        <f t="shared" si="0"/>
        <v>4033.98</v>
      </c>
    </row>
    <row r="13" spans="1:10" ht="31.2" x14ac:dyDescent="0.3">
      <c r="A13" s="31">
        <v>7</v>
      </c>
      <c r="B13" s="124" t="s">
        <v>1201</v>
      </c>
      <c r="C13" s="53">
        <v>0</v>
      </c>
      <c r="D13" s="53">
        <v>0</v>
      </c>
      <c r="E13" s="53">
        <v>86998</v>
      </c>
      <c r="F13" s="53">
        <v>2280</v>
      </c>
      <c r="G13" s="53">
        <v>0</v>
      </c>
      <c r="H13" s="53">
        <v>0</v>
      </c>
      <c r="I13" s="529">
        <f t="shared" si="0"/>
        <v>89278</v>
      </c>
    </row>
    <row r="14" spans="1:10" ht="31.2" x14ac:dyDescent="0.3">
      <c r="A14" s="31">
        <v>8</v>
      </c>
      <c r="B14" s="105" t="s">
        <v>357</v>
      </c>
      <c r="C14" s="53">
        <v>0</v>
      </c>
      <c r="D14" s="53">
        <v>0</v>
      </c>
      <c r="E14" s="53">
        <v>2220</v>
      </c>
      <c r="F14" s="53">
        <v>0</v>
      </c>
      <c r="G14" s="53">
        <v>0</v>
      </c>
      <c r="H14" s="53">
        <v>0</v>
      </c>
      <c r="I14" s="529">
        <f t="shared" si="0"/>
        <v>2220</v>
      </c>
      <c r="J14" s="115"/>
    </row>
    <row r="15" spans="1:10" ht="31.2" x14ac:dyDescent="0.3">
      <c r="A15" s="43">
        <v>9</v>
      </c>
      <c r="B15" s="105" t="s">
        <v>358</v>
      </c>
      <c r="C15" s="53">
        <v>0</v>
      </c>
      <c r="D15" s="53">
        <v>0</v>
      </c>
      <c r="E15" s="53">
        <v>943</v>
      </c>
      <c r="F15" s="53">
        <v>0</v>
      </c>
      <c r="G15" s="53">
        <v>0</v>
      </c>
      <c r="H15" s="53">
        <v>0</v>
      </c>
      <c r="I15" s="529">
        <f t="shared" si="0"/>
        <v>943</v>
      </c>
    </row>
    <row r="16" spans="1:10" x14ac:dyDescent="0.3">
      <c r="A16" s="31">
        <v>10</v>
      </c>
      <c r="B16" s="63" t="s">
        <v>184</v>
      </c>
      <c r="C16" s="53">
        <v>0</v>
      </c>
      <c r="D16" s="53">
        <v>0</v>
      </c>
      <c r="E16" s="53">
        <v>14997</v>
      </c>
      <c r="F16" s="53">
        <v>0</v>
      </c>
      <c r="G16" s="53">
        <v>0</v>
      </c>
      <c r="H16" s="53">
        <v>0</v>
      </c>
      <c r="I16" s="529">
        <f t="shared" si="0"/>
        <v>14997</v>
      </c>
    </row>
    <row r="17" spans="1:9" x14ac:dyDescent="0.3">
      <c r="A17" s="31">
        <v>11</v>
      </c>
      <c r="B17" s="68" t="s">
        <v>185</v>
      </c>
      <c r="C17" s="53">
        <v>0</v>
      </c>
      <c r="D17" s="53">
        <v>0</v>
      </c>
      <c r="E17" s="53">
        <v>19575</v>
      </c>
      <c r="F17" s="53">
        <v>0</v>
      </c>
      <c r="G17" s="53">
        <v>0</v>
      </c>
      <c r="H17" s="53">
        <v>0</v>
      </c>
      <c r="I17" s="529">
        <f>SUM(C17:H17)</f>
        <v>19575</v>
      </c>
    </row>
    <row r="18" spans="1:9" x14ac:dyDescent="0.3">
      <c r="A18" s="31">
        <v>12</v>
      </c>
      <c r="B18" s="68" t="s">
        <v>304</v>
      </c>
      <c r="C18" s="53">
        <v>441022.47</v>
      </c>
      <c r="D18" s="53">
        <v>143650.1</v>
      </c>
      <c r="E18" s="53">
        <v>39192.94</v>
      </c>
      <c r="F18" s="53">
        <v>-160550.15</v>
      </c>
      <c r="G18" s="53">
        <v>0</v>
      </c>
      <c r="H18" s="53">
        <v>0</v>
      </c>
      <c r="I18" s="529">
        <f>SUM(C18:H18)</f>
        <v>463315.36</v>
      </c>
    </row>
    <row r="19" spans="1:9" x14ac:dyDescent="0.3">
      <c r="A19" s="31">
        <v>13</v>
      </c>
      <c r="B19" s="68" t="s">
        <v>186</v>
      </c>
      <c r="C19" s="53">
        <v>0</v>
      </c>
      <c r="D19" s="53">
        <v>0</v>
      </c>
      <c r="E19" s="53">
        <v>0</v>
      </c>
      <c r="F19" s="53">
        <v>0</v>
      </c>
      <c r="G19" s="53">
        <v>0</v>
      </c>
      <c r="H19" s="53">
        <v>0</v>
      </c>
      <c r="I19" s="529">
        <f>SUM(C19:H19)</f>
        <v>0</v>
      </c>
    </row>
    <row r="20" spans="1:9" x14ac:dyDescent="0.3">
      <c r="A20" s="31">
        <v>14</v>
      </c>
      <c r="B20" s="68" t="s">
        <v>312</v>
      </c>
      <c r="C20" s="53">
        <v>0</v>
      </c>
      <c r="D20" s="53">
        <v>0</v>
      </c>
      <c r="E20" s="53">
        <v>0</v>
      </c>
      <c r="F20" s="53">
        <v>0</v>
      </c>
      <c r="G20" s="53">
        <v>0</v>
      </c>
      <c r="H20" s="53">
        <v>0</v>
      </c>
      <c r="I20" s="529">
        <f>SUM(C20:H20)</f>
        <v>0</v>
      </c>
    </row>
    <row r="21" spans="1:9" ht="47.4" thickBot="1" x14ac:dyDescent="0.35">
      <c r="A21" s="32">
        <v>15</v>
      </c>
      <c r="B21" s="352" t="s">
        <v>60</v>
      </c>
      <c r="C21" s="674">
        <f t="shared" ref="C21:H21" si="2">+C6+C9+C10+C16+C17+C18+C19+C20</f>
        <v>441022.47</v>
      </c>
      <c r="D21" s="674">
        <f t="shared" si="2"/>
        <v>143650.1</v>
      </c>
      <c r="E21" s="674">
        <f t="shared" si="2"/>
        <v>163925.94</v>
      </c>
      <c r="F21" s="674">
        <f t="shared" si="2"/>
        <v>-151356.16999999998</v>
      </c>
      <c r="G21" s="674">
        <f t="shared" si="2"/>
        <v>0</v>
      </c>
      <c r="H21" s="674">
        <f t="shared" si="2"/>
        <v>0</v>
      </c>
      <c r="I21" s="675">
        <f>SUM(C21:H21)</f>
        <v>597242.34000000008</v>
      </c>
    </row>
    <row r="22" spans="1:9" s="350" customFormat="1" x14ac:dyDescent="0.3">
      <c r="B22" s="351" t="s">
        <v>923</v>
      </c>
      <c r="C22" s="676" t="s">
        <v>321</v>
      </c>
      <c r="D22" s="676" t="s">
        <v>321</v>
      </c>
      <c r="E22" s="676" t="s">
        <v>321</v>
      </c>
      <c r="F22" s="676" t="s">
        <v>321</v>
      </c>
      <c r="G22" s="676" t="s">
        <v>321</v>
      </c>
      <c r="H22" s="676" t="s">
        <v>321</v>
      </c>
      <c r="I22" s="677">
        <v>2280</v>
      </c>
    </row>
    <row r="23" spans="1:9" ht="29.4" customHeight="1" x14ac:dyDescent="0.3">
      <c r="A23" s="832" t="s">
        <v>1261</v>
      </c>
      <c r="B23" s="832"/>
      <c r="C23" s="832"/>
      <c r="D23" s="832"/>
      <c r="E23" s="832"/>
      <c r="F23" s="832"/>
      <c r="G23" s="832"/>
      <c r="H23" s="832"/>
      <c r="I23" s="832"/>
    </row>
    <row r="24" spans="1:9" x14ac:dyDescent="0.3">
      <c r="A24" s="832" t="s">
        <v>1283</v>
      </c>
      <c r="B24" s="832"/>
      <c r="C24" s="832"/>
      <c r="D24" s="832"/>
      <c r="E24" s="832"/>
      <c r="F24" s="832"/>
      <c r="G24" s="832"/>
      <c r="H24" s="832"/>
      <c r="I24" s="832"/>
    </row>
    <row r="25" spans="1:9" x14ac:dyDescent="0.3">
      <c r="C25" s="189"/>
      <c r="D25" s="189"/>
      <c r="E25" s="189"/>
      <c r="F25" s="189"/>
      <c r="G25" s="189"/>
      <c r="H25" s="189"/>
    </row>
    <row r="26" spans="1:9" x14ac:dyDescent="0.3">
      <c r="C26" s="189"/>
      <c r="D26" s="189"/>
      <c r="E26" s="189"/>
      <c r="F26" s="189"/>
      <c r="G26" s="189"/>
      <c r="H26" s="189"/>
    </row>
    <row r="27" spans="1:9" x14ac:dyDescent="0.3">
      <c r="C27" s="189"/>
      <c r="D27" s="189"/>
      <c r="E27" s="189"/>
      <c r="F27" s="189"/>
      <c r="G27" s="189"/>
      <c r="H27" s="189"/>
    </row>
    <row r="28" spans="1:9" x14ac:dyDescent="0.3">
      <c r="C28" s="189"/>
      <c r="D28" s="189"/>
      <c r="E28" s="189"/>
      <c r="F28" s="189"/>
      <c r="G28" s="189"/>
      <c r="H28" s="189"/>
    </row>
    <row r="29" spans="1:9" x14ac:dyDescent="0.3">
      <c r="C29" s="189"/>
      <c r="D29" s="189"/>
      <c r="E29" s="189"/>
      <c r="F29" s="189"/>
      <c r="G29" s="189"/>
      <c r="H29" s="189"/>
    </row>
    <row r="30" spans="1:9" x14ac:dyDescent="0.3">
      <c r="C30" s="189"/>
      <c r="D30" s="189"/>
      <c r="E30" s="189"/>
      <c r="F30" s="189"/>
      <c r="G30" s="189"/>
      <c r="H30" s="189"/>
    </row>
    <row r="31" spans="1:9" x14ac:dyDescent="0.3">
      <c r="C31" s="189"/>
      <c r="D31" s="189"/>
      <c r="E31" s="189"/>
      <c r="F31" s="189"/>
      <c r="G31" s="189"/>
      <c r="H31" s="189"/>
    </row>
    <row r="32" spans="1:9" x14ac:dyDescent="0.3">
      <c r="C32" s="189"/>
      <c r="D32" s="189"/>
      <c r="E32" s="189"/>
      <c r="F32" s="189"/>
      <c r="G32" s="189"/>
      <c r="H32" s="189"/>
    </row>
    <row r="33" spans="3:8" x14ac:dyDescent="0.3">
      <c r="C33" s="189"/>
      <c r="D33" s="189"/>
      <c r="E33" s="189"/>
      <c r="F33" s="189"/>
      <c r="G33" s="189"/>
      <c r="H33" s="189"/>
    </row>
    <row r="34" spans="3:8" x14ac:dyDescent="0.3">
      <c r="C34" s="189"/>
      <c r="D34" s="189"/>
      <c r="E34" s="189"/>
      <c r="F34" s="189"/>
      <c r="G34" s="189"/>
      <c r="H34" s="189"/>
    </row>
    <row r="35" spans="3:8" x14ac:dyDescent="0.3">
      <c r="C35" s="189"/>
      <c r="D35" s="189"/>
      <c r="E35" s="189"/>
      <c r="F35" s="189"/>
      <c r="G35" s="189"/>
      <c r="H35" s="189"/>
    </row>
    <row r="36" spans="3:8" x14ac:dyDescent="0.3">
      <c r="C36" s="189"/>
      <c r="D36" s="189"/>
      <c r="E36" s="189"/>
      <c r="F36" s="189"/>
      <c r="G36" s="189"/>
      <c r="H36" s="189"/>
    </row>
    <row r="37" spans="3:8" x14ac:dyDescent="0.3">
      <c r="C37" s="189"/>
      <c r="D37" s="189"/>
      <c r="E37" s="189"/>
      <c r="F37" s="189"/>
      <c r="G37" s="189"/>
      <c r="H37" s="189"/>
    </row>
    <row r="38" spans="3:8" x14ac:dyDescent="0.3">
      <c r="C38" s="189"/>
      <c r="D38" s="189"/>
      <c r="E38" s="189"/>
      <c r="F38" s="189"/>
      <c r="G38" s="189"/>
      <c r="H38" s="189"/>
    </row>
    <row r="39" spans="3:8" x14ac:dyDescent="0.3">
      <c r="C39" s="189"/>
      <c r="D39" s="189"/>
      <c r="E39" s="189"/>
      <c r="F39" s="189"/>
      <c r="G39" s="189"/>
      <c r="H39" s="189"/>
    </row>
    <row r="40" spans="3:8" x14ac:dyDescent="0.3">
      <c r="C40" s="189"/>
      <c r="D40" s="189"/>
      <c r="E40" s="189"/>
      <c r="F40" s="189"/>
      <c r="G40" s="189"/>
      <c r="H40" s="189"/>
    </row>
    <row r="41" spans="3:8" x14ac:dyDescent="0.3">
      <c r="C41" s="189"/>
      <c r="D41" s="189"/>
      <c r="E41" s="189"/>
      <c r="F41" s="189"/>
      <c r="G41" s="189"/>
      <c r="H41" s="189"/>
    </row>
    <row r="42" spans="3:8" x14ac:dyDescent="0.3">
      <c r="C42" s="189"/>
      <c r="D42" s="189"/>
      <c r="E42" s="189"/>
      <c r="F42" s="189"/>
      <c r="G42" s="189"/>
      <c r="H42" s="189"/>
    </row>
    <row r="43" spans="3:8" x14ac:dyDescent="0.3">
      <c r="C43" s="189"/>
      <c r="D43" s="189"/>
      <c r="E43" s="189"/>
      <c r="F43" s="189"/>
      <c r="G43" s="189"/>
      <c r="H43" s="189"/>
    </row>
    <row r="44" spans="3:8" x14ac:dyDescent="0.3">
      <c r="C44" s="189"/>
      <c r="D44" s="189"/>
      <c r="E44" s="189"/>
      <c r="F44" s="189"/>
      <c r="G44" s="189"/>
      <c r="H44" s="189"/>
    </row>
    <row r="45" spans="3:8" x14ac:dyDescent="0.3">
      <c r="C45" s="189"/>
      <c r="D45" s="189"/>
      <c r="E45" s="189"/>
      <c r="F45" s="189"/>
      <c r="G45" s="189"/>
      <c r="H45" s="189"/>
    </row>
    <row r="46" spans="3:8" x14ac:dyDescent="0.3">
      <c r="C46" s="189"/>
      <c r="D46" s="189"/>
      <c r="E46" s="189"/>
      <c r="F46" s="189"/>
      <c r="G46" s="189"/>
      <c r="H46" s="189"/>
    </row>
    <row r="47" spans="3:8" x14ac:dyDescent="0.3">
      <c r="C47" s="189"/>
      <c r="D47" s="189"/>
      <c r="E47" s="189"/>
      <c r="F47" s="189"/>
      <c r="G47" s="189"/>
      <c r="H47" s="189"/>
    </row>
    <row r="48" spans="3:8" x14ac:dyDescent="0.3">
      <c r="C48" s="189"/>
      <c r="D48" s="189"/>
      <c r="E48" s="189"/>
      <c r="F48" s="189"/>
      <c r="G48" s="189"/>
      <c r="H48" s="189"/>
    </row>
    <row r="49" spans="3:8" x14ac:dyDescent="0.3">
      <c r="C49" s="189"/>
      <c r="D49" s="189"/>
      <c r="E49" s="189"/>
      <c r="F49" s="189"/>
      <c r="G49" s="189"/>
      <c r="H49" s="189"/>
    </row>
    <row r="50" spans="3:8" x14ac:dyDescent="0.3">
      <c r="C50" s="189"/>
      <c r="D50" s="189"/>
      <c r="E50" s="189"/>
      <c r="F50" s="189"/>
      <c r="G50" s="189"/>
      <c r="H50" s="189"/>
    </row>
    <row r="51" spans="3:8" x14ac:dyDescent="0.3">
      <c r="C51" s="189"/>
      <c r="D51" s="189"/>
      <c r="E51" s="189"/>
      <c r="F51" s="189"/>
      <c r="G51" s="189"/>
      <c r="H51" s="189"/>
    </row>
    <row r="52" spans="3:8" x14ac:dyDescent="0.3">
      <c r="C52" s="189"/>
      <c r="D52" s="189"/>
      <c r="E52" s="189"/>
      <c r="F52" s="189"/>
      <c r="G52" s="189"/>
      <c r="H52" s="189"/>
    </row>
    <row r="53" spans="3:8" x14ac:dyDescent="0.3">
      <c r="C53" s="189"/>
      <c r="D53" s="189"/>
      <c r="E53" s="189"/>
      <c r="F53" s="189"/>
      <c r="G53" s="189"/>
      <c r="H53" s="189"/>
    </row>
    <row r="54" spans="3:8" x14ac:dyDescent="0.3">
      <c r="C54" s="189"/>
      <c r="D54" s="189"/>
      <c r="E54" s="189"/>
      <c r="F54" s="189"/>
      <c r="G54" s="189"/>
      <c r="H54" s="189"/>
    </row>
    <row r="55" spans="3:8" x14ac:dyDescent="0.3">
      <c r="C55" s="189"/>
      <c r="D55" s="189"/>
      <c r="E55" s="189"/>
      <c r="F55" s="189"/>
      <c r="G55" s="189"/>
      <c r="H55" s="189"/>
    </row>
    <row r="56" spans="3:8" x14ac:dyDescent="0.3">
      <c r="C56" s="189"/>
      <c r="D56" s="189"/>
      <c r="E56" s="189"/>
      <c r="F56" s="189"/>
      <c r="G56" s="189"/>
      <c r="H56" s="189"/>
    </row>
    <row r="57" spans="3:8" x14ac:dyDescent="0.3">
      <c r="C57" s="189"/>
      <c r="D57" s="189"/>
      <c r="E57" s="189"/>
      <c r="F57" s="189"/>
      <c r="G57" s="189"/>
      <c r="H57" s="189"/>
    </row>
    <row r="58" spans="3:8" x14ac:dyDescent="0.3">
      <c r="C58" s="189"/>
      <c r="D58" s="189"/>
      <c r="E58" s="189"/>
      <c r="F58" s="189"/>
      <c r="G58" s="189"/>
      <c r="H58" s="189"/>
    </row>
    <row r="59" spans="3:8" x14ac:dyDescent="0.3">
      <c r="C59" s="189"/>
      <c r="D59" s="189"/>
      <c r="E59" s="189"/>
      <c r="F59" s="189"/>
      <c r="G59" s="189"/>
      <c r="H59" s="189"/>
    </row>
    <row r="60" spans="3:8" x14ac:dyDescent="0.3">
      <c r="C60" s="189"/>
      <c r="D60" s="189"/>
      <c r="E60" s="189"/>
      <c r="F60" s="189"/>
      <c r="G60" s="189"/>
      <c r="H60" s="189"/>
    </row>
    <row r="61" spans="3:8" x14ac:dyDescent="0.3">
      <c r="C61" s="189"/>
      <c r="D61" s="189"/>
      <c r="E61" s="189"/>
      <c r="F61" s="189"/>
      <c r="G61" s="189"/>
      <c r="H61" s="189"/>
    </row>
    <row r="62" spans="3:8" x14ac:dyDescent="0.3">
      <c r="C62" s="189"/>
      <c r="D62" s="189"/>
      <c r="E62" s="189"/>
      <c r="F62" s="189"/>
      <c r="G62" s="189"/>
      <c r="H62" s="189"/>
    </row>
    <row r="63" spans="3:8" x14ac:dyDescent="0.3">
      <c r="C63" s="189"/>
      <c r="D63" s="189"/>
      <c r="E63" s="189"/>
      <c r="F63" s="189"/>
      <c r="G63" s="189"/>
      <c r="H63" s="189"/>
    </row>
    <row r="64" spans="3:8" x14ac:dyDescent="0.3">
      <c r="C64" s="189"/>
      <c r="D64" s="189"/>
      <c r="E64" s="189"/>
      <c r="F64" s="189"/>
      <c r="G64" s="189"/>
      <c r="H64" s="189"/>
    </row>
    <row r="65" spans="3:8" x14ac:dyDescent="0.3">
      <c r="C65" s="189"/>
      <c r="D65" s="189"/>
      <c r="E65" s="189"/>
      <c r="F65" s="189"/>
      <c r="G65" s="189"/>
      <c r="H65" s="189"/>
    </row>
    <row r="66" spans="3:8" x14ac:dyDescent="0.3">
      <c r="C66" s="189"/>
      <c r="D66" s="189"/>
      <c r="E66" s="189"/>
      <c r="F66" s="189"/>
      <c r="G66" s="189"/>
      <c r="H66" s="189"/>
    </row>
    <row r="67" spans="3:8" x14ac:dyDescent="0.3">
      <c r="C67" s="189"/>
      <c r="D67" s="189"/>
      <c r="E67" s="189"/>
      <c r="F67" s="189"/>
      <c r="G67" s="189"/>
      <c r="H67" s="189"/>
    </row>
    <row r="68" spans="3:8" x14ac:dyDescent="0.3">
      <c r="C68" s="189"/>
      <c r="D68" s="189"/>
      <c r="E68" s="189"/>
      <c r="F68" s="189"/>
      <c r="G68" s="189"/>
      <c r="H68" s="189"/>
    </row>
    <row r="69" spans="3:8" x14ac:dyDescent="0.3">
      <c r="C69" s="189"/>
      <c r="D69" s="189"/>
      <c r="E69" s="189"/>
      <c r="F69" s="189"/>
      <c r="G69" s="189"/>
      <c r="H69" s="189"/>
    </row>
    <row r="70" spans="3:8" x14ac:dyDescent="0.3">
      <c r="C70" s="189"/>
      <c r="D70" s="189"/>
      <c r="E70" s="189"/>
      <c r="F70" s="189"/>
      <c r="G70" s="189"/>
      <c r="H70" s="189"/>
    </row>
    <row r="71" spans="3:8" x14ac:dyDescent="0.3">
      <c r="C71" s="189"/>
      <c r="D71" s="189"/>
      <c r="E71" s="189"/>
      <c r="F71" s="189"/>
      <c r="G71" s="189"/>
      <c r="H71" s="189"/>
    </row>
    <row r="72" spans="3:8" x14ac:dyDescent="0.3">
      <c r="C72" s="189"/>
      <c r="D72" s="189"/>
      <c r="E72" s="189"/>
      <c r="F72" s="189"/>
      <c r="G72" s="189"/>
      <c r="H72" s="189"/>
    </row>
    <row r="73" spans="3:8" x14ac:dyDescent="0.3">
      <c r="C73" s="189"/>
      <c r="D73" s="189"/>
      <c r="E73" s="189"/>
      <c r="F73" s="189"/>
      <c r="G73" s="189"/>
      <c r="H73" s="189"/>
    </row>
    <row r="74" spans="3:8" x14ac:dyDescent="0.3">
      <c r="C74" s="189"/>
      <c r="D74" s="189"/>
      <c r="E74" s="189"/>
      <c r="F74" s="189"/>
      <c r="G74" s="189"/>
      <c r="H74" s="189"/>
    </row>
    <row r="75" spans="3:8" x14ac:dyDescent="0.3">
      <c r="C75" s="189"/>
      <c r="D75" s="189"/>
      <c r="E75" s="189"/>
      <c r="F75" s="189"/>
      <c r="G75" s="189"/>
      <c r="H75" s="189"/>
    </row>
    <row r="76" spans="3:8" x14ac:dyDescent="0.3">
      <c r="C76" s="189"/>
      <c r="D76" s="189"/>
      <c r="E76" s="189"/>
      <c r="F76" s="189"/>
      <c r="G76" s="189"/>
      <c r="H76" s="189"/>
    </row>
    <row r="77" spans="3:8" x14ac:dyDescent="0.3">
      <c r="C77" s="189"/>
      <c r="D77" s="189"/>
      <c r="E77" s="189"/>
      <c r="F77" s="189"/>
      <c r="G77" s="189"/>
      <c r="H77" s="189"/>
    </row>
    <row r="78" spans="3:8" x14ac:dyDescent="0.3">
      <c r="C78" s="189"/>
      <c r="D78" s="189"/>
      <c r="E78" s="189"/>
      <c r="F78" s="189"/>
      <c r="G78" s="189"/>
      <c r="H78" s="189"/>
    </row>
    <row r="79" spans="3:8" x14ac:dyDescent="0.3">
      <c r="C79" s="189"/>
      <c r="D79" s="189"/>
      <c r="E79" s="189"/>
      <c r="F79" s="189"/>
      <c r="G79" s="189"/>
      <c r="H79" s="189"/>
    </row>
    <row r="80" spans="3:8" x14ac:dyDescent="0.3">
      <c r="C80" s="189"/>
      <c r="D80" s="189"/>
      <c r="E80" s="189"/>
      <c r="F80" s="189"/>
      <c r="G80" s="189"/>
      <c r="H80" s="189"/>
    </row>
    <row r="81" spans="3:8" x14ac:dyDescent="0.3">
      <c r="C81" s="189"/>
      <c r="D81" s="189"/>
      <c r="E81" s="189"/>
      <c r="F81" s="189"/>
      <c r="G81" s="189"/>
      <c r="H81" s="189"/>
    </row>
    <row r="82" spans="3:8" x14ac:dyDescent="0.3">
      <c r="C82" s="189"/>
      <c r="D82" s="189"/>
      <c r="E82" s="189"/>
      <c r="F82" s="189"/>
      <c r="G82" s="189"/>
      <c r="H82" s="189"/>
    </row>
  </sheetData>
  <mergeCells count="13">
    <mergeCell ref="A23:I23"/>
    <mergeCell ref="A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48" right="0.44" top="0.98425196850393704" bottom="0.98425196850393704" header="0.51181102362204722" footer="0.51181102362204722"/>
  <pageSetup paperSize="9" scale="7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IV24"/>
  <sheetViews>
    <sheetView zoomScale="75" zoomScaleNormal="75" workbookViewId="0">
      <pane xSplit="2" ySplit="5" topLeftCell="C18" activePane="bottomRight" state="frozen"/>
      <selection pane="topRight" activeCell="C1" sqref="C1"/>
      <selection pane="bottomLeft" activeCell="A6" sqref="A6"/>
      <selection pane="bottomRight" activeCell="O10" sqref="O10"/>
    </sheetView>
  </sheetViews>
  <sheetFormatPr defaultColWidth="9.109375" defaultRowHeight="15.6" x14ac:dyDescent="0.3"/>
  <cols>
    <col min="1" max="1" width="7.33203125" style="216" customWidth="1"/>
    <col min="2" max="2" width="38.88671875" style="221" customWidth="1"/>
    <col min="3" max="4" width="12.88671875" style="216" customWidth="1"/>
    <col min="5" max="5" width="12.109375" style="216" customWidth="1"/>
    <col min="6" max="6" width="11.88671875" style="216" customWidth="1"/>
    <col min="7" max="8" width="11.44140625" style="216" customWidth="1"/>
    <col min="9" max="9" width="13.44140625" style="216" customWidth="1"/>
    <col min="10" max="10" width="12.44140625" style="216" customWidth="1"/>
    <col min="11" max="11" width="14.5546875" style="216" customWidth="1"/>
    <col min="12" max="12" width="14.44140625" style="216" customWidth="1"/>
    <col min="13" max="13" width="14.88671875" style="216" customWidth="1"/>
    <col min="14" max="14" width="14.6640625" style="216" customWidth="1"/>
    <col min="15" max="15" width="14.109375" style="216" customWidth="1"/>
    <col min="16" max="16" width="14.33203125" style="216" customWidth="1"/>
    <col min="17" max="16384" width="9.109375" style="216"/>
  </cols>
  <sheetData>
    <row r="1" spans="1:256" ht="27.75" customHeight="1" thickBot="1" x14ac:dyDescent="0.35">
      <c r="A1" s="845" t="s">
        <v>1017</v>
      </c>
      <c r="B1" s="846"/>
      <c r="C1" s="846"/>
      <c r="D1" s="846"/>
      <c r="E1" s="846"/>
      <c r="F1" s="846"/>
      <c r="G1" s="846"/>
      <c r="H1" s="846"/>
      <c r="I1" s="846"/>
      <c r="J1" s="846"/>
      <c r="K1" s="846"/>
      <c r="L1" s="846"/>
      <c r="M1" s="846"/>
      <c r="N1" s="847"/>
    </row>
    <row r="2" spans="1:256" ht="28.5" customHeight="1" x14ac:dyDescent="0.3">
      <c r="A2" s="848" t="s">
        <v>1183</v>
      </c>
      <c r="B2" s="849"/>
      <c r="C2" s="849"/>
      <c r="D2" s="849"/>
      <c r="E2" s="849"/>
      <c r="F2" s="849"/>
      <c r="G2" s="849"/>
      <c r="H2" s="849"/>
      <c r="I2" s="850"/>
      <c r="J2" s="850"/>
      <c r="K2" s="849"/>
      <c r="L2" s="849"/>
      <c r="M2" s="849"/>
      <c r="N2" s="851"/>
    </row>
    <row r="3" spans="1:256" ht="51.75" customHeight="1" x14ac:dyDescent="0.3">
      <c r="A3" s="852" t="s">
        <v>209</v>
      </c>
      <c r="B3" s="853" t="s">
        <v>918</v>
      </c>
      <c r="C3" s="842" t="s">
        <v>339</v>
      </c>
      <c r="D3" s="842"/>
      <c r="E3" s="842" t="s">
        <v>340</v>
      </c>
      <c r="F3" s="842"/>
      <c r="G3" s="842" t="s">
        <v>341</v>
      </c>
      <c r="H3" s="830"/>
      <c r="I3" s="855" t="s">
        <v>785</v>
      </c>
      <c r="J3" s="855"/>
      <c r="K3" s="856" t="s">
        <v>313</v>
      </c>
      <c r="L3" s="842"/>
      <c r="M3" s="842" t="s">
        <v>333</v>
      </c>
      <c r="N3" s="843"/>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17"/>
      <c r="AZ3" s="217"/>
      <c r="BA3" s="217"/>
      <c r="BB3" s="217"/>
      <c r="BC3" s="217"/>
      <c r="BD3" s="217"/>
      <c r="BE3" s="217"/>
      <c r="BF3" s="217"/>
      <c r="BG3" s="217"/>
      <c r="BH3" s="217"/>
      <c r="BI3" s="217"/>
      <c r="BJ3" s="217"/>
      <c r="BK3" s="217"/>
      <c r="BL3" s="217"/>
      <c r="BM3" s="217"/>
      <c r="BN3" s="217"/>
      <c r="BO3" s="217"/>
      <c r="BP3" s="217"/>
      <c r="BQ3" s="217"/>
      <c r="BR3" s="217"/>
      <c r="BS3" s="217"/>
      <c r="BT3" s="217"/>
      <c r="BU3" s="217"/>
      <c r="BV3" s="217"/>
      <c r="BW3" s="217"/>
      <c r="BX3" s="217"/>
      <c r="BY3" s="217"/>
      <c r="BZ3" s="217"/>
      <c r="CA3" s="217"/>
      <c r="CB3" s="217"/>
      <c r="CC3" s="217"/>
      <c r="CD3" s="217"/>
      <c r="CE3" s="217"/>
      <c r="CF3" s="217"/>
      <c r="CG3" s="217"/>
      <c r="CH3" s="217"/>
      <c r="CI3" s="217"/>
      <c r="CJ3" s="217"/>
      <c r="CK3" s="217"/>
      <c r="CL3" s="217"/>
      <c r="CM3" s="217"/>
      <c r="CN3" s="217"/>
      <c r="CO3" s="217"/>
      <c r="CP3" s="217"/>
      <c r="CQ3" s="217"/>
      <c r="CR3" s="217"/>
      <c r="CS3" s="217"/>
      <c r="CT3" s="217"/>
      <c r="CU3" s="217"/>
      <c r="CV3" s="217"/>
      <c r="CW3" s="217"/>
      <c r="CX3" s="217"/>
      <c r="CY3" s="217"/>
      <c r="CZ3" s="217"/>
      <c r="DA3" s="217"/>
      <c r="DB3" s="217"/>
      <c r="DC3" s="217"/>
      <c r="DD3" s="217"/>
      <c r="DE3" s="217"/>
      <c r="DF3" s="217"/>
      <c r="DG3" s="217"/>
      <c r="DH3" s="217"/>
      <c r="DI3" s="217"/>
      <c r="DJ3" s="217"/>
      <c r="DK3" s="217"/>
      <c r="DL3" s="217"/>
      <c r="DM3" s="217"/>
      <c r="DN3" s="217"/>
      <c r="DO3" s="217"/>
      <c r="DP3" s="217"/>
      <c r="DQ3" s="217"/>
      <c r="DR3" s="217"/>
      <c r="DS3" s="217"/>
      <c r="DT3" s="217"/>
      <c r="DU3" s="217"/>
      <c r="DV3" s="217"/>
      <c r="DW3" s="217"/>
      <c r="DX3" s="217"/>
      <c r="DY3" s="217"/>
      <c r="DZ3" s="217"/>
      <c r="EA3" s="217"/>
      <c r="EB3" s="217"/>
      <c r="EC3" s="217"/>
      <c r="ED3" s="217"/>
      <c r="EE3" s="217"/>
      <c r="EF3" s="217"/>
      <c r="EG3" s="217"/>
      <c r="EH3" s="217"/>
      <c r="EI3" s="217"/>
      <c r="EJ3" s="217"/>
      <c r="EK3" s="217"/>
      <c r="EL3" s="217"/>
      <c r="EM3" s="217"/>
      <c r="EN3" s="217"/>
      <c r="EO3" s="217"/>
      <c r="EP3" s="217"/>
      <c r="EQ3" s="217"/>
      <c r="ER3" s="217"/>
      <c r="ES3" s="217"/>
      <c r="ET3" s="217"/>
      <c r="EU3" s="217"/>
      <c r="EV3" s="217"/>
      <c r="EW3" s="217"/>
      <c r="EX3" s="217"/>
      <c r="EY3" s="217"/>
      <c r="EZ3" s="217"/>
      <c r="FA3" s="217"/>
      <c r="FB3" s="217"/>
      <c r="FC3" s="217"/>
      <c r="FD3" s="217"/>
      <c r="FE3" s="217"/>
      <c r="FF3" s="217"/>
      <c r="FG3" s="217"/>
      <c r="FH3" s="217"/>
      <c r="FI3" s="217"/>
      <c r="FJ3" s="217"/>
      <c r="FK3" s="217"/>
      <c r="FL3" s="217"/>
      <c r="FM3" s="217"/>
      <c r="FN3" s="217"/>
      <c r="FO3" s="217"/>
      <c r="FP3" s="217"/>
      <c r="FQ3" s="217"/>
      <c r="FR3" s="217"/>
      <c r="FS3" s="217"/>
      <c r="FT3" s="217"/>
      <c r="FU3" s="217"/>
      <c r="FV3" s="217"/>
      <c r="FW3" s="217"/>
      <c r="FX3" s="217"/>
      <c r="FY3" s="217"/>
      <c r="FZ3" s="217"/>
      <c r="GA3" s="217"/>
      <c r="GB3" s="217"/>
      <c r="GC3" s="217"/>
      <c r="GD3" s="217"/>
      <c r="GE3" s="217"/>
      <c r="GF3" s="217"/>
      <c r="GG3" s="217"/>
      <c r="GH3" s="217"/>
      <c r="GI3" s="217"/>
      <c r="GJ3" s="217"/>
      <c r="GK3" s="217"/>
      <c r="GL3" s="217"/>
      <c r="GM3" s="217"/>
      <c r="GN3" s="217"/>
      <c r="GO3" s="217"/>
      <c r="GP3" s="217"/>
      <c r="GQ3" s="217"/>
      <c r="GR3" s="217"/>
      <c r="GS3" s="217"/>
      <c r="GT3" s="217"/>
      <c r="GU3" s="217"/>
      <c r="GV3" s="217"/>
      <c r="GW3" s="217"/>
      <c r="GX3" s="217"/>
      <c r="GY3" s="217"/>
      <c r="GZ3" s="217"/>
      <c r="HA3" s="217"/>
      <c r="HB3" s="217"/>
      <c r="HC3" s="217"/>
      <c r="HD3" s="217"/>
      <c r="HE3" s="217"/>
      <c r="HF3" s="217"/>
      <c r="HG3" s="217"/>
      <c r="HH3" s="217"/>
      <c r="HI3" s="217"/>
      <c r="HJ3" s="217"/>
      <c r="HK3" s="217"/>
      <c r="HL3" s="217"/>
      <c r="HM3" s="217"/>
      <c r="HN3" s="217"/>
      <c r="HO3" s="217"/>
      <c r="HP3" s="217"/>
      <c r="HQ3" s="217"/>
      <c r="HR3" s="217"/>
      <c r="HS3" s="217"/>
      <c r="HT3" s="217"/>
      <c r="HU3" s="217"/>
      <c r="HV3" s="217"/>
      <c r="HW3" s="217"/>
      <c r="HX3" s="217"/>
      <c r="HY3" s="217"/>
      <c r="HZ3" s="217"/>
      <c r="IA3" s="217"/>
      <c r="IB3" s="217"/>
      <c r="IC3" s="217"/>
      <c r="ID3" s="217"/>
      <c r="IE3" s="217"/>
      <c r="IF3" s="217"/>
      <c r="IG3" s="217"/>
      <c r="IH3" s="217"/>
      <c r="II3" s="217"/>
      <c r="IJ3" s="217"/>
      <c r="IK3" s="217"/>
      <c r="IL3" s="217"/>
      <c r="IM3" s="217"/>
      <c r="IN3" s="217"/>
      <c r="IO3" s="217"/>
      <c r="IP3" s="217"/>
      <c r="IQ3" s="217"/>
      <c r="IR3" s="217"/>
      <c r="IS3" s="217"/>
      <c r="IT3" s="217"/>
      <c r="IU3" s="217"/>
      <c r="IV3" s="217"/>
    </row>
    <row r="4" spans="1:256" ht="17.25" customHeight="1" x14ac:dyDescent="0.3">
      <c r="A4" s="852"/>
      <c r="B4" s="854"/>
      <c r="C4" s="449">
        <v>2015</v>
      </c>
      <c r="D4" s="449">
        <v>2016</v>
      </c>
      <c r="E4" s="449">
        <v>2015</v>
      </c>
      <c r="F4" s="449">
        <v>2016</v>
      </c>
      <c r="G4" s="449">
        <v>2015</v>
      </c>
      <c r="H4" s="449">
        <v>2016</v>
      </c>
      <c r="I4" s="449">
        <v>2015</v>
      </c>
      <c r="J4" s="449">
        <v>2016</v>
      </c>
      <c r="K4" s="449">
        <v>2015</v>
      </c>
      <c r="L4" s="449">
        <v>2016</v>
      </c>
      <c r="M4" s="449">
        <v>2015</v>
      </c>
      <c r="N4" s="450">
        <v>2016</v>
      </c>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17"/>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7"/>
      <c r="CX4" s="217"/>
      <c r="CY4" s="217"/>
      <c r="CZ4" s="217"/>
      <c r="DA4" s="217"/>
      <c r="DB4" s="217"/>
      <c r="DC4" s="217"/>
      <c r="DD4" s="217"/>
      <c r="DE4" s="217"/>
      <c r="DF4" s="217"/>
      <c r="DG4" s="217"/>
      <c r="DH4" s="217"/>
      <c r="DI4" s="217"/>
      <c r="DJ4" s="217"/>
      <c r="DK4" s="217"/>
      <c r="DL4" s="217"/>
      <c r="DM4" s="217"/>
      <c r="DN4" s="217"/>
      <c r="DO4" s="217"/>
      <c r="DP4" s="217"/>
      <c r="DQ4" s="217"/>
      <c r="DR4" s="217"/>
      <c r="DS4" s="217"/>
      <c r="DT4" s="217"/>
      <c r="DU4" s="217"/>
      <c r="DV4" s="217"/>
      <c r="DW4" s="217"/>
      <c r="DX4" s="217"/>
      <c r="DY4" s="217"/>
      <c r="DZ4" s="217"/>
      <c r="EA4" s="217"/>
      <c r="EB4" s="217"/>
      <c r="EC4" s="217"/>
      <c r="ED4" s="217"/>
      <c r="EE4" s="217"/>
      <c r="EF4" s="217"/>
      <c r="EG4" s="217"/>
      <c r="EH4" s="217"/>
      <c r="EI4" s="217"/>
      <c r="EJ4" s="217"/>
      <c r="EK4" s="217"/>
      <c r="EL4" s="217"/>
      <c r="EM4" s="217"/>
      <c r="EN4" s="217"/>
      <c r="EO4" s="217"/>
      <c r="EP4" s="217"/>
      <c r="EQ4" s="217"/>
      <c r="ER4" s="217"/>
      <c r="ES4" s="217"/>
      <c r="ET4" s="217"/>
      <c r="EU4" s="217"/>
      <c r="EV4" s="217"/>
      <c r="EW4" s="217"/>
      <c r="EX4" s="217"/>
      <c r="EY4" s="217"/>
      <c r="EZ4" s="217"/>
      <c r="FA4" s="217"/>
      <c r="FB4" s="217"/>
      <c r="FC4" s="217"/>
      <c r="FD4" s="217"/>
      <c r="FE4" s="217"/>
      <c r="FF4" s="217"/>
      <c r="FG4" s="217"/>
      <c r="FH4" s="217"/>
      <c r="FI4" s="217"/>
      <c r="FJ4" s="217"/>
      <c r="FK4" s="217"/>
      <c r="FL4" s="217"/>
      <c r="FM4" s="217"/>
      <c r="FN4" s="217"/>
      <c r="FO4" s="217"/>
      <c r="FP4" s="217"/>
      <c r="FQ4" s="217"/>
      <c r="FR4" s="217"/>
      <c r="FS4" s="217"/>
      <c r="FT4" s="217"/>
      <c r="FU4" s="217"/>
      <c r="FV4" s="217"/>
      <c r="FW4" s="217"/>
      <c r="FX4" s="217"/>
      <c r="FY4" s="217"/>
      <c r="FZ4" s="217"/>
      <c r="GA4" s="217"/>
      <c r="GB4" s="217"/>
      <c r="GC4" s="217"/>
      <c r="GD4" s="217"/>
      <c r="GE4" s="217"/>
      <c r="GF4" s="217"/>
      <c r="GG4" s="217"/>
      <c r="GH4" s="217"/>
      <c r="GI4" s="217"/>
      <c r="GJ4" s="217"/>
      <c r="GK4" s="217"/>
      <c r="GL4" s="217"/>
      <c r="GM4" s="217"/>
      <c r="GN4" s="217"/>
      <c r="GO4" s="217"/>
      <c r="GP4" s="217"/>
      <c r="GQ4" s="217"/>
      <c r="GR4" s="217"/>
      <c r="GS4" s="217"/>
      <c r="GT4" s="217"/>
      <c r="GU4" s="217"/>
      <c r="GV4" s="217"/>
      <c r="GW4" s="217"/>
      <c r="GX4" s="217"/>
      <c r="GY4" s="217"/>
      <c r="GZ4" s="217"/>
      <c r="HA4" s="217"/>
      <c r="HB4" s="217"/>
      <c r="HC4" s="217"/>
      <c r="HD4" s="217"/>
      <c r="HE4" s="217"/>
      <c r="HF4" s="217"/>
      <c r="HG4" s="217"/>
      <c r="HH4" s="217"/>
      <c r="HI4" s="217"/>
      <c r="HJ4" s="217"/>
      <c r="HK4" s="217"/>
      <c r="HL4" s="217"/>
      <c r="HM4" s="217"/>
      <c r="HN4" s="217"/>
      <c r="HO4" s="217"/>
      <c r="HP4" s="217"/>
      <c r="HQ4" s="217"/>
      <c r="HR4" s="217"/>
      <c r="HS4" s="217"/>
      <c r="HT4" s="217"/>
      <c r="HU4" s="217"/>
      <c r="HV4" s="217"/>
      <c r="HW4" s="217"/>
      <c r="HX4" s="217"/>
      <c r="HY4" s="217"/>
      <c r="HZ4" s="217"/>
      <c r="IA4" s="217"/>
      <c r="IB4" s="217"/>
      <c r="IC4" s="217"/>
      <c r="ID4" s="217"/>
      <c r="IE4" s="217"/>
      <c r="IF4" s="217"/>
      <c r="IG4" s="217"/>
      <c r="IH4" s="217"/>
      <c r="II4" s="217"/>
      <c r="IJ4" s="217"/>
      <c r="IK4" s="217"/>
      <c r="IL4" s="217"/>
      <c r="IM4" s="217"/>
      <c r="IN4" s="217"/>
      <c r="IO4" s="217"/>
      <c r="IP4" s="217"/>
      <c r="IQ4" s="217"/>
      <c r="IR4" s="217"/>
      <c r="IS4" s="217"/>
      <c r="IT4" s="217"/>
      <c r="IU4" s="217"/>
      <c r="IV4" s="217"/>
    </row>
    <row r="5" spans="1:256" ht="31.2" x14ac:dyDescent="0.3">
      <c r="A5" s="43"/>
      <c r="B5" s="218"/>
      <c r="C5" s="37" t="s">
        <v>290</v>
      </c>
      <c r="D5" s="37" t="s">
        <v>291</v>
      </c>
      <c r="E5" s="37" t="s">
        <v>292</v>
      </c>
      <c r="F5" s="37" t="s">
        <v>299</v>
      </c>
      <c r="G5" s="37" t="s">
        <v>293</v>
      </c>
      <c r="H5" s="247" t="s">
        <v>294</v>
      </c>
      <c r="I5" s="37" t="s">
        <v>295</v>
      </c>
      <c r="J5" s="37" t="s">
        <v>296</v>
      </c>
      <c r="K5" s="37" t="s">
        <v>297</v>
      </c>
      <c r="L5" s="37" t="s">
        <v>718</v>
      </c>
      <c r="M5" s="282" t="s">
        <v>895</v>
      </c>
      <c r="N5" s="283" t="s">
        <v>896</v>
      </c>
      <c r="O5" s="217"/>
      <c r="P5" s="217"/>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c r="BP5" s="219"/>
      <c r="BQ5" s="219"/>
      <c r="BR5" s="219"/>
      <c r="BS5" s="219"/>
      <c r="BT5" s="219"/>
      <c r="BU5" s="219"/>
      <c r="BV5" s="219"/>
      <c r="BW5" s="219"/>
      <c r="BX5" s="219"/>
      <c r="BY5" s="219"/>
      <c r="BZ5" s="219"/>
      <c r="CA5" s="219"/>
      <c r="CB5" s="219"/>
      <c r="CC5" s="219"/>
      <c r="CD5" s="219"/>
      <c r="CE5" s="219"/>
      <c r="CF5" s="219"/>
      <c r="CG5" s="219"/>
      <c r="CH5" s="219"/>
      <c r="CI5" s="219"/>
      <c r="CJ5" s="219"/>
      <c r="CK5" s="219"/>
      <c r="CL5" s="219"/>
      <c r="CM5" s="219"/>
      <c r="CN5" s="219"/>
      <c r="CO5" s="219"/>
      <c r="CP5" s="219"/>
      <c r="CQ5" s="219"/>
      <c r="CR5" s="219"/>
      <c r="CS5" s="219"/>
      <c r="CT5" s="219"/>
      <c r="CU5" s="219"/>
      <c r="CV5" s="219"/>
      <c r="CW5" s="219"/>
      <c r="CX5" s="219"/>
      <c r="CY5" s="219"/>
      <c r="CZ5" s="219"/>
      <c r="DA5" s="219"/>
      <c r="DB5" s="219"/>
      <c r="DC5" s="219"/>
      <c r="DD5" s="219"/>
      <c r="DE5" s="219"/>
      <c r="DF5" s="219"/>
      <c r="DG5" s="219"/>
      <c r="DH5" s="219"/>
      <c r="DI5" s="219"/>
      <c r="DJ5" s="219"/>
      <c r="DK5" s="219"/>
      <c r="DL5" s="219"/>
      <c r="DM5" s="219"/>
      <c r="DN5" s="219"/>
      <c r="DO5" s="219"/>
      <c r="DP5" s="219"/>
      <c r="DQ5" s="219"/>
      <c r="DR5" s="219"/>
      <c r="DS5" s="219"/>
      <c r="DT5" s="219"/>
      <c r="DU5" s="219"/>
      <c r="DV5" s="219"/>
      <c r="DW5" s="219"/>
      <c r="DX5" s="219"/>
      <c r="DY5" s="219"/>
      <c r="DZ5" s="219"/>
      <c r="EA5" s="219"/>
      <c r="EB5" s="219"/>
      <c r="EC5" s="219"/>
      <c r="ED5" s="219"/>
      <c r="EE5" s="219"/>
      <c r="EF5" s="219"/>
      <c r="EG5" s="219"/>
      <c r="EH5" s="219"/>
      <c r="EI5" s="219"/>
      <c r="EJ5" s="219"/>
      <c r="EK5" s="219"/>
      <c r="EL5" s="219"/>
      <c r="EM5" s="219"/>
      <c r="EN5" s="219"/>
      <c r="EO5" s="219"/>
      <c r="EP5" s="219"/>
      <c r="EQ5" s="219"/>
      <c r="ER5" s="219"/>
      <c r="ES5" s="219"/>
      <c r="ET5" s="219"/>
      <c r="EU5" s="219"/>
      <c r="EV5" s="219"/>
      <c r="EW5" s="219"/>
      <c r="EX5" s="219"/>
      <c r="EY5" s="219"/>
      <c r="EZ5" s="219"/>
      <c r="FA5" s="219"/>
      <c r="FB5" s="219"/>
      <c r="FC5" s="219"/>
      <c r="FD5" s="219"/>
      <c r="FE5" s="219"/>
      <c r="FF5" s="219"/>
      <c r="FG5" s="219"/>
      <c r="FH5" s="219"/>
      <c r="FI5" s="219"/>
      <c r="FJ5" s="219"/>
      <c r="FK5" s="219"/>
      <c r="FL5" s="219"/>
      <c r="FM5" s="219"/>
      <c r="FN5" s="219"/>
      <c r="FO5" s="219"/>
      <c r="FP5" s="219"/>
      <c r="FQ5" s="219"/>
      <c r="FR5" s="219"/>
      <c r="FS5" s="219"/>
      <c r="FT5" s="219"/>
      <c r="FU5" s="219"/>
      <c r="FV5" s="219"/>
      <c r="FW5" s="219"/>
      <c r="FX5" s="219"/>
      <c r="FY5" s="219"/>
      <c r="FZ5" s="219"/>
      <c r="GA5" s="219"/>
      <c r="GB5" s="219"/>
      <c r="GC5" s="219"/>
      <c r="GD5" s="219"/>
      <c r="GE5" s="219"/>
      <c r="GF5" s="219"/>
      <c r="GG5" s="219"/>
      <c r="GH5" s="219"/>
      <c r="GI5" s="219"/>
      <c r="GJ5" s="219"/>
      <c r="GK5" s="219"/>
      <c r="GL5" s="219"/>
      <c r="GM5" s="219"/>
      <c r="GN5" s="219"/>
      <c r="GO5" s="219"/>
      <c r="GP5" s="219"/>
      <c r="GQ5" s="219"/>
      <c r="GR5" s="219"/>
      <c r="GS5" s="219"/>
      <c r="GT5" s="219"/>
      <c r="GU5" s="219"/>
      <c r="GV5" s="219"/>
      <c r="GW5" s="219"/>
      <c r="GX5" s="219"/>
      <c r="GY5" s="219"/>
      <c r="GZ5" s="219"/>
      <c r="HA5" s="219"/>
      <c r="HB5" s="219"/>
      <c r="HC5" s="219"/>
      <c r="HD5" s="219"/>
      <c r="HE5" s="219"/>
      <c r="HF5" s="219"/>
      <c r="HG5" s="219"/>
      <c r="HH5" s="219"/>
      <c r="HI5" s="219"/>
      <c r="HJ5" s="219"/>
      <c r="HK5" s="219"/>
      <c r="HL5" s="219"/>
      <c r="HM5" s="219"/>
      <c r="HN5" s="219"/>
      <c r="HO5" s="219"/>
      <c r="HP5" s="219"/>
      <c r="HQ5" s="219"/>
      <c r="HR5" s="219"/>
      <c r="HS5" s="219"/>
      <c r="HT5" s="219"/>
      <c r="HU5" s="219"/>
      <c r="HV5" s="219"/>
      <c r="HW5" s="219"/>
      <c r="HX5" s="219"/>
      <c r="HY5" s="219"/>
      <c r="HZ5" s="219"/>
      <c r="IA5" s="219"/>
      <c r="IB5" s="219"/>
      <c r="IC5" s="219"/>
      <c r="ID5" s="219"/>
      <c r="IE5" s="219"/>
      <c r="IF5" s="219"/>
      <c r="IG5" s="219"/>
      <c r="IH5" s="219"/>
      <c r="II5" s="219"/>
      <c r="IJ5" s="219"/>
      <c r="IK5" s="219"/>
      <c r="IL5" s="219"/>
      <c r="IM5" s="219"/>
      <c r="IN5" s="219"/>
      <c r="IO5" s="219"/>
      <c r="IP5" s="219"/>
      <c r="IQ5" s="219"/>
      <c r="IR5" s="219"/>
      <c r="IS5" s="219"/>
      <c r="IT5" s="219"/>
      <c r="IU5" s="219"/>
      <c r="IV5" s="219"/>
    </row>
    <row r="6" spans="1:256" ht="31.2" x14ac:dyDescent="0.3">
      <c r="A6" s="43">
        <v>1</v>
      </c>
      <c r="B6" s="353" t="s">
        <v>205</v>
      </c>
      <c r="C6" s="602">
        <v>1936273.77</v>
      </c>
      <c r="D6" s="603">
        <f>C17</f>
        <v>1978238.77</v>
      </c>
      <c r="E6" s="602">
        <v>221446.13</v>
      </c>
      <c r="F6" s="603">
        <f>E17</f>
        <v>159405.62</v>
      </c>
      <c r="G6" s="604">
        <v>443845.08</v>
      </c>
      <c r="H6" s="605">
        <f>G17</f>
        <v>444238.08000000007</v>
      </c>
      <c r="I6" s="602">
        <v>0</v>
      </c>
      <c r="J6" s="603">
        <f>SUM(I17)</f>
        <v>0</v>
      </c>
      <c r="K6" s="602">
        <v>41811.980000000003</v>
      </c>
      <c r="L6" s="603">
        <f>SUM(K17)</f>
        <v>39479.279999999999</v>
      </c>
      <c r="M6" s="603">
        <f t="shared" ref="M6:N8" si="0">C6+E6+G6+I6+K6</f>
        <v>2643376.96</v>
      </c>
      <c r="N6" s="606">
        <f t="shared" si="0"/>
        <v>2621361.75</v>
      </c>
      <c r="O6" s="217"/>
      <c r="P6" s="217"/>
    </row>
    <row r="7" spans="1:256" ht="31.2" x14ac:dyDescent="0.3">
      <c r="A7" s="43">
        <v>2</v>
      </c>
      <c r="B7" s="354" t="s">
        <v>760</v>
      </c>
      <c r="C7" s="603">
        <f t="shared" ref="C7:L7" si="1">SUM(C8:C15)</f>
        <v>41965</v>
      </c>
      <c r="D7" s="603">
        <f t="shared" si="1"/>
        <v>4824</v>
      </c>
      <c r="E7" s="603">
        <f t="shared" si="1"/>
        <v>230305.86</v>
      </c>
      <c r="F7" s="603">
        <f t="shared" si="1"/>
        <v>381491.76</v>
      </c>
      <c r="G7" s="605">
        <f>SUM(G8:G15)</f>
        <v>846083</v>
      </c>
      <c r="H7" s="605">
        <f>SUM(H8:H15)</f>
        <v>836254.6</v>
      </c>
      <c r="I7" s="603">
        <f t="shared" si="1"/>
        <v>0</v>
      </c>
      <c r="J7" s="603">
        <f t="shared" si="1"/>
        <v>0</v>
      </c>
      <c r="K7" s="603">
        <f t="shared" si="1"/>
        <v>9055</v>
      </c>
      <c r="L7" s="603">
        <f t="shared" si="1"/>
        <v>20970</v>
      </c>
      <c r="M7" s="603">
        <f t="shared" si="0"/>
        <v>1127408.8599999999</v>
      </c>
      <c r="N7" s="606">
        <f t="shared" si="0"/>
        <v>1243540.3599999999</v>
      </c>
      <c r="O7" s="217"/>
      <c r="P7" s="217"/>
    </row>
    <row r="8" spans="1:256" ht="22.5" customHeight="1" x14ac:dyDescent="0.3">
      <c r="A8" s="43">
        <v>3</v>
      </c>
      <c r="B8" s="355" t="s">
        <v>91</v>
      </c>
      <c r="C8" s="607">
        <v>41965</v>
      </c>
      <c r="D8" s="607">
        <v>4824</v>
      </c>
      <c r="E8" s="607">
        <v>0</v>
      </c>
      <c r="F8" s="607">
        <v>0</v>
      </c>
      <c r="G8" s="608">
        <v>0</v>
      </c>
      <c r="H8" s="608">
        <v>0</v>
      </c>
      <c r="I8" s="607">
        <v>0</v>
      </c>
      <c r="J8" s="607">
        <v>0</v>
      </c>
      <c r="K8" s="607">
        <v>0</v>
      </c>
      <c r="L8" s="607">
        <v>0</v>
      </c>
      <c r="M8" s="603">
        <f t="shared" si="0"/>
        <v>41965</v>
      </c>
      <c r="N8" s="606">
        <f t="shared" si="0"/>
        <v>4824</v>
      </c>
    </row>
    <row r="9" spans="1:256" ht="21.75" customHeight="1" x14ac:dyDescent="0.3">
      <c r="A9" s="43">
        <v>4</v>
      </c>
      <c r="B9" s="355" t="s">
        <v>322</v>
      </c>
      <c r="C9" s="609" t="s">
        <v>321</v>
      </c>
      <c r="D9" s="609" t="s">
        <v>321</v>
      </c>
      <c r="E9" s="607">
        <v>230305.86</v>
      </c>
      <c r="F9" s="610">
        <v>215834.67</v>
      </c>
      <c r="G9" s="609" t="s">
        <v>321</v>
      </c>
      <c r="H9" s="609" t="s">
        <v>321</v>
      </c>
      <c r="I9" s="611" t="s">
        <v>321</v>
      </c>
      <c r="J9" s="611" t="s">
        <v>321</v>
      </c>
      <c r="K9" s="609" t="s">
        <v>321</v>
      </c>
      <c r="L9" s="609" t="s">
        <v>321</v>
      </c>
      <c r="M9" s="603">
        <f>E9</f>
        <v>230305.86</v>
      </c>
      <c r="N9" s="606">
        <f>F9</f>
        <v>215834.67</v>
      </c>
    </row>
    <row r="10" spans="1:256" ht="31.2" x14ac:dyDescent="0.3">
      <c r="A10" s="43">
        <v>5</v>
      </c>
      <c r="B10" s="355" t="s">
        <v>11</v>
      </c>
      <c r="C10" s="609" t="s">
        <v>321</v>
      </c>
      <c r="D10" s="609" t="s">
        <v>321</v>
      </c>
      <c r="E10" s="607">
        <v>0</v>
      </c>
      <c r="F10" s="607">
        <v>5067.4399999999996</v>
      </c>
      <c r="G10" s="609" t="s">
        <v>321</v>
      </c>
      <c r="H10" s="609" t="s">
        <v>321</v>
      </c>
      <c r="I10" s="611" t="s">
        <v>321</v>
      </c>
      <c r="J10" s="611" t="s">
        <v>321</v>
      </c>
      <c r="K10" s="609" t="s">
        <v>321</v>
      </c>
      <c r="L10" s="609" t="s">
        <v>321</v>
      </c>
      <c r="M10" s="603">
        <f>E10</f>
        <v>0</v>
      </c>
      <c r="N10" s="606">
        <f>F10</f>
        <v>5067.4399999999996</v>
      </c>
      <c r="O10" s="219" t="s">
        <v>1284</v>
      </c>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c r="DX10" s="219"/>
      <c r="DY10" s="219"/>
      <c r="DZ10" s="219"/>
      <c r="EA10" s="219"/>
      <c r="EB10" s="219"/>
      <c r="EC10" s="219"/>
      <c r="ED10" s="219"/>
      <c r="EE10" s="219"/>
      <c r="EF10" s="219"/>
      <c r="EG10" s="219"/>
      <c r="EH10" s="219"/>
      <c r="EI10" s="219"/>
      <c r="EJ10" s="219"/>
      <c r="EK10" s="219"/>
      <c r="EL10" s="219"/>
      <c r="EM10" s="219"/>
      <c r="EN10" s="219"/>
      <c r="EO10" s="219"/>
      <c r="EP10" s="219"/>
      <c r="EQ10" s="219"/>
      <c r="ER10" s="219"/>
      <c r="ES10" s="219"/>
      <c r="ET10" s="219"/>
      <c r="EU10" s="219"/>
      <c r="EV10" s="219"/>
      <c r="EW10" s="219"/>
      <c r="EX10" s="219"/>
      <c r="EY10" s="219"/>
      <c r="EZ10" s="219"/>
      <c r="FA10" s="219"/>
      <c r="FB10" s="219"/>
      <c r="FC10" s="219"/>
      <c r="FD10" s="219"/>
      <c r="FE10" s="219"/>
      <c r="FF10" s="219"/>
      <c r="FG10" s="219"/>
      <c r="FH10" s="219"/>
      <c r="FI10" s="219"/>
      <c r="FJ10" s="219"/>
      <c r="FK10" s="219"/>
      <c r="FL10" s="219"/>
      <c r="FM10" s="219"/>
      <c r="FN10" s="219"/>
      <c r="FO10" s="219"/>
      <c r="FP10" s="219"/>
      <c r="FQ10" s="219"/>
      <c r="FR10" s="219"/>
      <c r="FS10" s="219"/>
      <c r="FT10" s="219"/>
      <c r="FU10" s="219"/>
      <c r="FV10" s="219"/>
      <c r="FW10" s="219"/>
      <c r="FX10" s="219"/>
      <c r="FY10" s="219"/>
      <c r="FZ10" s="219"/>
      <c r="GA10" s="219"/>
      <c r="GB10" s="219"/>
      <c r="GC10" s="219"/>
      <c r="GD10" s="219"/>
      <c r="GE10" s="219"/>
      <c r="GF10" s="219"/>
      <c r="GG10" s="219"/>
      <c r="GH10" s="219"/>
      <c r="GI10" s="219"/>
      <c r="GJ10" s="219"/>
      <c r="GK10" s="219"/>
      <c r="GL10" s="219"/>
      <c r="GM10" s="219"/>
      <c r="GN10" s="219"/>
      <c r="GO10" s="219"/>
      <c r="GP10" s="219"/>
      <c r="GQ10" s="219"/>
      <c r="GR10" s="219"/>
      <c r="GS10" s="219"/>
      <c r="GT10" s="219"/>
      <c r="GU10" s="219"/>
      <c r="GV10" s="219"/>
      <c r="GW10" s="219"/>
      <c r="GX10" s="219"/>
      <c r="GY10" s="219"/>
      <c r="GZ10" s="219"/>
      <c r="HA10" s="219"/>
      <c r="HB10" s="219"/>
      <c r="HC10" s="219"/>
      <c r="HD10" s="219"/>
      <c r="HE10" s="219"/>
      <c r="HF10" s="219"/>
      <c r="HG10" s="219"/>
      <c r="HH10" s="219"/>
      <c r="HI10" s="219"/>
      <c r="HJ10" s="219"/>
      <c r="HK10" s="219"/>
      <c r="HL10" s="219"/>
      <c r="HM10" s="219"/>
      <c r="HN10" s="219"/>
      <c r="HO10" s="219"/>
      <c r="HP10" s="219"/>
      <c r="HQ10" s="219"/>
      <c r="HR10" s="219"/>
      <c r="HS10" s="219"/>
      <c r="HT10" s="219"/>
      <c r="HU10" s="219"/>
      <c r="HV10" s="219"/>
      <c r="HW10" s="219"/>
      <c r="HX10" s="219"/>
      <c r="HY10" s="219"/>
      <c r="HZ10" s="219"/>
      <c r="IA10" s="219"/>
      <c r="IB10" s="219"/>
      <c r="IC10" s="219"/>
      <c r="ID10" s="219"/>
      <c r="IE10" s="219"/>
      <c r="IF10" s="219"/>
      <c r="IG10" s="219"/>
      <c r="IH10" s="219"/>
      <c r="II10" s="219"/>
      <c r="IJ10" s="219"/>
      <c r="IK10" s="219"/>
      <c r="IL10" s="219"/>
      <c r="IM10" s="219"/>
      <c r="IN10" s="219"/>
      <c r="IO10" s="219"/>
      <c r="IP10" s="219"/>
      <c r="IQ10" s="219"/>
      <c r="IR10" s="219"/>
      <c r="IS10" s="219"/>
      <c r="IT10" s="219"/>
      <c r="IU10" s="219"/>
      <c r="IV10" s="219"/>
    </row>
    <row r="11" spans="1:256" ht="31.2" x14ac:dyDescent="0.3">
      <c r="A11" s="43">
        <v>6</v>
      </c>
      <c r="B11" s="355" t="s">
        <v>323</v>
      </c>
      <c r="C11" s="609" t="s">
        <v>321</v>
      </c>
      <c r="D11" s="609" t="s">
        <v>321</v>
      </c>
      <c r="E11" s="607">
        <v>0</v>
      </c>
      <c r="F11" s="607">
        <v>0</v>
      </c>
      <c r="G11" s="608">
        <v>0</v>
      </c>
      <c r="H11" s="608">
        <v>0</v>
      </c>
      <c r="I11" s="612">
        <v>0</v>
      </c>
      <c r="J11" s="612">
        <v>0</v>
      </c>
      <c r="K11" s="613">
        <v>0</v>
      </c>
      <c r="L11" s="613">
        <v>0</v>
      </c>
      <c r="M11" s="603">
        <f>E11+G11+I11+K11</f>
        <v>0</v>
      </c>
      <c r="N11" s="606">
        <f>F11+H11+J11+L11</f>
        <v>0</v>
      </c>
    </row>
    <row r="12" spans="1:256" ht="17.25" customHeight="1" x14ac:dyDescent="0.3">
      <c r="A12" s="43">
        <v>7</v>
      </c>
      <c r="B12" s="355" t="s">
        <v>324</v>
      </c>
      <c r="C12" s="607">
        <v>0</v>
      </c>
      <c r="D12" s="607">
        <v>0</v>
      </c>
      <c r="E12" s="607">
        <v>0</v>
      </c>
      <c r="F12" s="607">
        <v>0</v>
      </c>
      <c r="G12" s="608">
        <v>0</v>
      </c>
      <c r="H12" s="608">
        <v>0</v>
      </c>
      <c r="I12" s="612">
        <v>0</v>
      </c>
      <c r="J12" s="612">
        <v>0</v>
      </c>
      <c r="K12" s="607">
        <v>9055</v>
      </c>
      <c r="L12" s="607">
        <v>20970</v>
      </c>
      <c r="M12" s="603">
        <f>C12+E12+G12+I12+K12</f>
        <v>9055</v>
      </c>
      <c r="N12" s="606">
        <f>D12+F12+H12+J12+L12</f>
        <v>20970</v>
      </c>
    </row>
    <row r="13" spans="1:256" ht="18.600000000000001" x14ac:dyDescent="0.3">
      <c r="A13" s="43">
        <v>8</v>
      </c>
      <c r="B13" s="356" t="s">
        <v>92</v>
      </c>
      <c r="C13" s="609" t="s">
        <v>321</v>
      </c>
      <c r="D13" s="609" t="s">
        <v>321</v>
      </c>
      <c r="E13" s="609" t="s">
        <v>321</v>
      </c>
      <c r="F13" s="609" t="s">
        <v>321</v>
      </c>
      <c r="G13" s="608">
        <v>789498</v>
      </c>
      <c r="H13" s="608">
        <v>787533</v>
      </c>
      <c r="I13" s="614" t="s">
        <v>321</v>
      </c>
      <c r="J13" s="614" t="s">
        <v>321</v>
      </c>
      <c r="K13" s="615" t="s">
        <v>321</v>
      </c>
      <c r="L13" s="615" t="s">
        <v>321</v>
      </c>
      <c r="M13" s="603">
        <f>G13</f>
        <v>789498</v>
      </c>
      <c r="N13" s="606">
        <f>H13</f>
        <v>787533</v>
      </c>
    </row>
    <row r="14" spans="1:256" ht="19.5" customHeight="1" x14ac:dyDescent="0.3">
      <c r="A14" s="43">
        <v>9</v>
      </c>
      <c r="B14" s="355" t="s">
        <v>24</v>
      </c>
      <c r="C14" s="609" t="s">
        <v>321</v>
      </c>
      <c r="D14" s="609" t="s">
        <v>321</v>
      </c>
      <c r="E14" s="609" t="s">
        <v>321</v>
      </c>
      <c r="F14" s="609" t="s">
        <v>321</v>
      </c>
      <c r="G14" s="608">
        <v>56585</v>
      </c>
      <c r="H14" s="608">
        <v>48721.599999999999</v>
      </c>
      <c r="I14" s="616" t="s">
        <v>321</v>
      </c>
      <c r="J14" s="616" t="s">
        <v>321</v>
      </c>
      <c r="K14" s="615" t="s">
        <v>321</v>
      </c>
      <c r="L14" s="615" t="s">
        <v>321</v>
      </c>
      <c r="M14" s="603">
        <f>G14</f>
        <v>56585</v>
      </c>
      <c r="N14" s="606">
        <f>H14</f>
        <v>48721.599999999999</v>
      </c>
    </row>
    <row r="15" spans="1:256" ht="18.600000000000001" x14ac:dyDescent="0.3">
      <c r="A15" s="43">
        <v>10</v>
      </c>
      <c r="B15" s="355" t="s">
        <v>93</v>
      </c>
      <c r="C15" s="607">
        <v>0</v>
      </c>
      <c r="D15" s="607">
        <v>0</v>
      </c>
      <c r="E15" s="607">
        <v>0</v>
      </c>
      <c r="F15" s="607">
        <v>160589.65</v>
      </c>
      <c r="G15" s="608">
        <v>0</v>
      </c>
      <c r="H15" s="608">
        <v>0</v>
      </c>
      <c r="I15" s="612">
        <v>0</v>
      </c>
      <c r="J15" s="612">
        <v>0</v>
      </c>
      <c r="K15" s="607">
        <v>0</v>
      </c>
      <c r="L15" s="607">
        <v>0</v>
      </c>
      <c r="M15" s="603">
        <f>C15+E15+G15+I15+K15</f>
        <v>0</v>
      </c>
      <c r="N15" s="606">
        <f>D15+F15+H15+J15+L15</f>
        <v>160589.65</v>
      </c>
    </row>
    <row r="16" spans="1:256" ht="31.2" x14ac:dyDescent="0.3">
      <c r="A16" s="43">
        <v>11</v>
      </c>
      <c r="B16" s="353" t="s">
        <v>206</v>
      </c>
      <c r="C16" s="602">
        <v>0</v>
      </c>
      <c r="D16" s="602">
        <v>232013.13</v>
      </c>
      <c r="E16" s="602">
        <v>292346.37</v>
      </c>
      <c r="F16" s="602">
        <v>139019.92000000001</v>
      </c>
      <c r="G16" s="617">
        <v>845690</v>
      </c>
      <c r="H16" s="617">
        <v>754875</v>
      </c>
      <c r="I16" s="602">
        <v>0</v>
      </c>
      <c r="J16" s="602">
        <v>0</v>
      </c>
      <c r="K16" s="602">
        <v>11387.7</v>
      </c>
      <c r="L16" s="602">
        <v>16056.85</v>
      </c>
      <c r="M16" s="603">
        <f t="shared" ref="M16:N18" si="2">C16+E16+G16+I16+K16</f>
        <v>1149424.07</v>
      </c>
      <c r="N16" s="606">
        <f t="shared" si="2"/>
        <v>1141964.9000000001</v>
      </c>
    </row>
    <row r="17" spans="1:14" ht="31.2" x14ac:dyDescent="0.3">
      <c r="A17" s="43">
        <v>12</v>
      </c>
      <c r="B17" s="353" t="s">
        <v>25</v>
      </c>
      <c r="C17" s="603">
        <f t="shared" ref="C17:L17" si="3">C6+C7-C16</f>
        <v>1978238.77</v>
      </c>
      <c r="D17" s="603">
        <f t="shared" si="3"/>
        <v>1751049.6400000001</v>
      </c>
      <c r="E17" s="603">
        <f t="shared" si="3"/>
        <v>159405.62</v>
      </c>
      <c r="F17" s="603">
        <f t="shared" si="3"/>
        <v>401877.45999999996</v>
      </c>
      <c r="G17" s="605">
        <f t="shared" si="3"/>
        <v>444238.08000000007</v>
      </c>
      <c r="H17" s="605">
        <f t="shared" si="3"/>
        <v>525617.68000000017</v>
      </c>
      <c r="I17" s="603">
        <f t="shared" si="3"/>
        <v>0</v>
      </c>
      <c r="J17" s="603">
        <f t="shared" si="3"/>
        <v>0</v>
      </c>
      <c r="K17" s="603">
        <f t="shared" si="3"/>
        <v>39479.279999999999</v>
      </c>
      <c r="L17" s="603">
        <f t="shared" si="3"/>
        <v>44392.43</v>
      </c>
      <c r="M17" s="603">
        <f t="shared" si="2"/>
        <v>2621361.75</v>
      </c>
      <c r="N17" s="606">
        <f t="shared" si="2"/>
        <v>2722937.2100000004</v>
      </c>
    </row>
    <row r="18" spans="1:14" ht="48.75" customHeight="1" thickBot="1" x14ac:dyDescent="0.35">
      <c r="A18" s="220">
        <v>13</v>
      </c>
      <c r="B18" s="357" t="s">
        <v>917</v>
      </c>
      <c r="C18" s="618">
        <v>0</v>
      </c>
      <c r="D18" s="618">
        <v>0</v>
      </c>
      <c r="E18" s="618">
        <v>0</v>
      </c>
      <c r="F18" s="618">
        <v>0</v>
      </c>
      <c r="G18" s="619">
        <v>0</v>
      </c>
      <c r="H18" s="619">
        <v>0</v>
      </c>
      <c r="I18" s="618">
        <v>0</v>
      </c>
      <c r="J18" s="618">
        <v>0</v>
      </c>
      <c r="K18" s="618">
        <v>0</v>
      </c>
      <c r="L18" s="618">
        <v>0</v>
      </c>
      <c r="M18" s="620">
        <f t="shared" si="2"/>
        <v>0</v>
      </c>
      <c r="N18" s="621">
        <f t="shared" si="2"/>
        <v>0</v>
      </c>
    </row>
    <row r="19" spans="1:14" x14ac:dyDescent="0.3">
      <c r="I19" s="222"/>
      <c r="J19" s="222"/>
    </row>
    <row r="20" spans="1:14" x14ac:dyDescent="0.3">
      <c r="A20" s="222" t="s">
        <v>94</v>
      </c>
      <c r="B20" s="222"/>
      <c r="C20" s="222"/>
      <c r="E20" s="222"/>
      <c r="F20" s="222"/>
      <c r="G20" s="222"/>
      <c r="H20" s="222"/>
      <c r="I20" s="222"/>
      <c r="J20" s="222"/>
      <c r="K20" s="222"/>
      <c r="L20" s="222"/>
      <c r="M20" s="222"/>
      <c r="N20" s="222"/>
    </row>
    <row r="21" spans="1:14" x14ac:dyDescent="0.3">
      <c r="A21" s="222" t="s">
        <v>95</v>
      </c>
      <c r="B21" s="222"/>
      <c r="C21" s="222"/>
      <c r="D21" s="222"/>
      <c r="E21" s="222"/>
      <c r="F21" s="222"/>
      <c r="G21" s="222"/>
      <c r="H21" s="222"/>
      <c r="I21" s="222"/>
      <c r="J21" s="222"/>
      <c r="K21" s="222"/>
      <c r="L21" s="222"/>
      <c r="M21" s="222"/>
      <c r="N21" s="222"/>
    </row>
    <row r="22" spans="1:14" ht="33" customHeight="1" x14ac:dyDescent="0.3">
      <c r="A22" s="844" t="s">
        <v>96</v>
      </c>
      <c r="B22" s="844"/>
      <c r="C22" s="844"/>
      <c r="D22" s="222"/>
      <c r="E22" s="222"/>
      <c r="F22" s="222"/>
      <c r="G22" s="222"/>
      <c r="H22" s="222"/>
      <c r="I22" s="222"/>
      <c r="J22" s="222"/>
      <c r="K22" s="222"/>
      <c r="L22" s="222"/>
      <c r="M22" s="222"/>
      <c r="N22" s="222"/>
    </row>
    <row r="23" spans="1:14" ht="30" customHeight="1" x14ac:dyDescent="0.3">
      <c r="A23" s="832" t="s">
        <v>1264</v>
      </c>
      <c r="B23" s="832"/>
      <c r="C23" s="832"/>
      <c r="D23" s="832"/>
      <c r="E23" s="832"/>
      <c r="F23" s="832"/>
      <c r="G23" s="832"/>
      <c r="H23" s="832"/>
      <c r="I23" s="832"/>
      <c r="J23" s="832"/>
      <c r="K23" s="832"/>
      <c r="L23" s="832"/>
      <c r="M23" s="832"/>
      <c r="N23" s="832"/>
    </row>
    <row r="24" spans="1:14" ht="42" customHeight="1" x14ac:dyDescent="0.3">
      <c r="A24" s="832" t="s">
        <v>1265</v>
      </c>
      <c r="B24" s="832"/>
      <c r="C24" s="832"/>
      <c r="D24" s="832"/>
      <c r="E24" s="832"/>
      <c r="F24" s="832"/>
      <c r="G24" s="832"/>
      <c r="H24" s="832"/>
      <c r="I24" s="832"/>
      <c r="J24" s="832"/>
      <c r="K24" s="832"/>
      <c r="L24" s="832"/>
      <c r="M24" s="832"/>
      <c r="N24" s="832"/>
    </row>
  </sheetData>
  <mergeCells count="13">
    <mergeCell ref="A23:N23"/>
    <mergeCell ref="A24:N24"/>
    <mergeCell ref="M3:N3"/>
    <mergeCell ref="A22:C22"/>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
    <tabColor indexed="33"/>
    <pageSetUpPr fitToPage="1"/>
  </sheetPr>
  <dimension ref="A1:E26"/>
  <sheetViews>
    <sheetView workbookViewId="0">
      <selection sqref="A1:C1"/>
    </sheetView>
  </sheetViews>
  <sheetFormatPr defaultColWidth="62.109375" defaultRowHeight="13.2" x14ac:dyDescent="0.25"/>
  <cols>
    <col min="1" max="1" width="17.44140625" customWidth="1"/>
    <col min="2" max="2" width="40.109375" style="125" customWidth="1"/>
    <col min="3" max="3" width="64.44140625" customWidth="1"/>
    <col min="4" max="4" width="15.6640625" customWidth="1"/>
    <col min="5" max="5" width="21" customWidth="1"/>
    <col min="6" max="7" width="19.88671875" customWidth="1"/>
    <col min="8" max="8" width="17.88671875" customWidth="1"/>
    <col min="9" max="9" width="17.109375" customWidth="1"/>
    <col min="10" max="10" width="15.6640625" customWidth="1"/>
    <col min="11" max="11" width="16.88671875" customWidth="1"/>
  </cols>
  <sheetData>
    <row r="1" spans="1:5" s="134" customFormat="1" ht="48" customHeight="1" thickBot="1" x14ac:dyDescent="0.3">
      <c r="A1" s="686" t="s">
        <v>973</v>
      </c>
      <c r="B1" s="687"/>
      <c r="C1" s="688"/>
    </row>
    <row r="2" spans="1:5" ht="31.2" x14ac:dyDescent="0.25">
      <c r="A2" s="684" t="s">
        <v>710</v>
      </c>
      <c r="B2" s="685"/>
      <c r="C2" s="344" t="s">
        <v>1060</v>
      </c>
    </row>
    <row r="3" spans="1:5" ht="31.2" x14ac:dyDescent="0.25">
      <c r="A3" s="342" t="s">
        <v>315</v>
      </c>
      <c r="B3" s="266" t="s">
        <v>769</v>
      </c>
      <c r="C3" s="270" t="s">
        <v>404</v>
      </c>
    </row>
    <row r="4" spans="1:5" ht="31.2" x14ac:dyDescent="0.25">
      <c r="A4" s="339" t="s">
        <v>210</v>
      </c>
      <c r="B4" s="266" t="s">
        <v>974</v>
      </c>
      <c r="C4" s="270" t="s">
        <v>404</v>
      </c>
    </row>
    <row r="5" spans="1:5" ht="31.2" x14ac:dyDescent="0.25">
      <c r="A5" s="339" t="s">
        <v>211</v>
      </c>
      <c r="B5" s="266" t="s">
        <v>770</v>
      </c>
      <c r="C5" s="418" t="s">
        <v>1077</v>
      </c>
      <c r="D5" s="248"/>
    </row>
    <row r="6" spans="1:5" ht="15.6" x14ac:dyDescent="0.25">
      <c r="A6" s="342" t="s">
        <v>212</v>
      </c>
      <c r="B6" s="266" t="s">
        <v>771</v>
      </c>
      <c r="C6" s="270" t="s">
        <v>404</v>
      </c>
      <c r="D6" s="318"/>
    </row>
    <row r="7" spans="1:5" ht="15.6" x14ac:dyDescent="0.25">
      <c r="A7" s="393" t="s">
        <v>213</v>
      </c>
      <c r="B7" s="267" t="s">
        <v>772</v>
      </c>
      <c r="C7" s="276" t="s">
        <v>1141</v>
      </c>
      <c r="D7" s="248"/>
    </row>
    <row r="8" spans="1:5" ht="15.6" x14ac:dyDescent="0.25">
      <c r="A8" s="339" t="s">
        <v>214</v>
      </c>
      <c r="B8" s="266" t="s">
        <v>773</v>
      </c>
      <c r="C8" s="270" t="s">
        <v>404</v>
      </c>
    </row>
    <row r="9" spans="1:5" ht="15.6" x14ac:dyDescent="0.25">
      <c r="A9" s="339" t="s">
        <v>876</v>
      </c>
      <c r="B9" s="269" t="s">
        <v>877</v>
      </c>
      <c r="C9" s="270" t="s">
        <v>404</v>
      </c>
    </row>
    <row r="10" spans="1:5" ht="15.6" x14ac:dyDescent="0.25">
      <c r="A10" s="249" t="s">
        <v>215</v>
      </c>
      <c r="B10" s="268" t="s">
        <v>711</v>
      </c>
      <c r="C10" s="270" t="s">
        <v>404</v>
      </c>
    </row>
    <row r="11" spans="1:5" ht="15.6" x14ac:dyDescent="0.25">
      <c r="A11" s="339" t="s">
        <v>193</v>
      </c>
      <c r="B11" s="266" t="s">
        <v>374</v>
      </c>
      <c r="C11" s="270" t="s">
        <v>404</v>
      </c>
    </row>
    <row r="12" spans="1:5" ht="15.6" x14ac:dyDescent="0.25">
      <c r="A12" s="342" t="s">
        <v>0</v>
      </c>
      <c r="B12" s="266" t="s">
        <v>375</v>
      </c>
      <c r="C12" s="276" t="s">
        <v>1078</v>
      </c>
    </row>
    <row r="13" spans="1:5" ht="15.6" x14ac:dyDescent="0.25">
      <c r="A13" s="249" t="s">
        <v>1</v>
      </c>
      <c r="B13" s="266" t="s">
        <v>376</v>
      </c>
      <c r="C13" s="270" t="s">
        <v>404</v>
      </c>
    </row>
    <row r="14" spans="1:5" ht="31.2" x14ac:dyDescent="0.25">
      <c r="A14" s="342" t="s">
        <v>2</v>
      </c>
      <c r="B14" s="266" t="s">
        <v>377</v>
      </c>
      <c r="C14" s="270" t="s">
        <v>404</v>
      </c>
    </row>
    <row r="15" spans="1:5" ht="31.2" x14ac:dyDescent="0.25">
      <c r="A15" s="342" t="s">
        <v>3</v>
      </c>
      <c r="B15" s="266" t="s">
        <v>693</v>
      </c>
      <c r="C15" s="270" t="s">
        <v>404</v>
      </c>
    </row>
    <row r="16" spans="1:5" ht="34.5" customHeight="1" x14ac:dyDescent="0.25">
      <c r="A16" s="342" t="s">
        <v>4</v>
      </c>
      <c r="B16" s="266" t="s">
        <v>84</v>
      </c>
      <c r="C16" s="270" t="s">
        <v>404</v>
      </c>
      <c r="E16" s="248"/>
    </row>
    <row r="17" spans="1:4" ht="15.6" x14ac:dyDescent="0.25">
      <c r="A17" s="342" t="s">
        <v>5</v>
      </c>
      <c r="B17" s="266" t="s">
        <v>85</v>
      </c>
      <c r="C17" s="270" t="s">
        <v>404</v>
      </c>
    </row>
    <row r="18" spans="1:4" ht="15.6" x14ac:dyDescent="0.25">
      <c r="A18" s="342" t="s">
        <v>71</v>
      </c>
      <c r="B18" s="266" t="s">
        <v>86</v>
      </c>
      <c r="C18" s="276"/>
    </row>
    <row r="19" spans="1:4" ht="31.2" x14ac:dyDescent="0.25">
      <c r="A19" s="342" t="s">
        <v>6</v>
      </c>
      <c r="B19" s="266" t="s">
        <v>87</v>
      </c>
      <c r="C19" s="270" t="s">
        <v>404</v>
      </c>
    </row>
    <row r="20" spans="1:4" ht="15.6" x14ac:dyDescent="0.25">
      <c r="A20" s="296" t="s">
        <v>7</v>
      </c>
      <c r="B20" s="392" t="s">
        <v>694</v>
      </c>
      <c r="C20" s="276" t="s">
        <v>1059</v>
      </c>
    </row>
    <row r="21" spans="1:4" ht="15.6" x14ac:dyDescent="0.25">
      <c r="A21" s="340" t="s">
        <v>8</v>
      </c>
      <c r="B21" s="266" t="s">
        <v>695</v>
      </c>
      <c r="C21" s="270" t="s">
        <v>404</v>
      </c>
    </row>
    <row r="22" spans="1:4" ht="31.2" x14ac:dyDescent="0.25">
      <c r="A22" s="342" t="s">
        <v>9</v>
      </c>
      <c r="B22" s="266" t="s">
        <v>696</v>
      </c>
      <c r="C22" s="270" t="s">
        <v>404</v>
      </c>
      <c r="D22" s="193"/>
    </row>
    <row r="23" spans="1:4" ht="36.75" customHeight="1" x14ac:dyDescent="0.25">
      <c r="A23" s="342" t="s">
        <v>539</v>
      </c>
      <c r="B23" s="266" t="s">
        <v>975</v>
      </c>
      <c r="C23" s="276" t="s">
        <v>1079</v>
      </c>
      <c r="D23" s="193"/>
    </row>
    <row r="24" spans="1:4" ht="39" customHeight="1" x14ac:dyDescent="0.25">
      <c r="A24" s="342" t="s">
        <v>540</v>
      </c>
      <c r="B24" s="266" t="s">
        <v>976</v>
      </c>
      <c r="C24" s="276" t="s">
        <v>1080</v>
      </c>
      <c r="D24" s="193"/>
    </row>
    <row r="25" spans="1:4" x14ac:dyDescent="0.25">
      <c r="D25" s="193"/>
    </row>
    <row r="26" spans="1:4" x14ac:dyDescent="0.25">
      <c r="D26" s="193"/>
    </row>
  </sheetData>
  <mergeCells count="2">
    <mergeCell ref="A2:B2"/>
    <mergeCell ref="A1:C1"/>
  </mergeCells>
  <phoneticPr fontId="7"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0">
    <tabColor indexed="42"/>
    <pageSetUpPr fitToPage="1"/>
  </sheetPr>
  <dimension ref="A1:D22"/>
  <sheetViews>
    <sheetView zoomScale="75" zoomScaleNormal="75" workbookViewId="0">
      <pane xSplit="2" ySplit="4" topLeftCell="C20" activePane="bottomRight" state="frozen"/>
      <selection pane="topRight" activeCell="C1" sqref="C1"/>
      <selection pane="bottomLeft" activeCell="A5" sqref="A5"/>
      <selection pane="bottomRight" activeCell="D27" sqref="D27"/>
    </sheetView>
  </sheetViews>
  <sheetFormatPr defaultColWidth="9.109375" defaultRowHeight="15.6" x14ac:dyDescent="0.25"/>
  <cols>
    <col min="1" max="1" width="10.5546875" style="12" customWidth="1"/>
    <col min="2" max="2" width="43.109375" style="70" customWidth="1"/>
    <col min="3" max="3" width="28.44140625" style="11" customWidth="1"/>
    <col min="4" max="4" width="52.6640625" style="11" customWidth="1"/>
    <col min="5" max="16384" width="9.109375" style="11"/>
  </cols>
  <sheetData>
    <row r="1" spans="1:4" ht="50.1" customHeight="1" thickBot="1" x14ac:dyDescent="0.3">
      <c r="A1" s="701" t="s">
        <v>1018</v>
      </c>
      <c r="B1" s="702"/>
      <c r="C1" s="702"/>
      <c r="D1" s="703"/>
    </row>
    <row r="2" spans="1:4" ht="35.1" customHeight="1" x14ac:dyDescent="0.25">
      <c r="A2" s="698" t="s">
        <v>1184</v>
      </c>
      <c r="B2" s="699"/>
      <c r="C2" s="699"/>
      <c r="D2" s="700"/>
    </row>
    <row r="3" spans="1:4" ht="31.2" x14ac:dyDescent="0.25">
      <c r="A3" s="103" t="s">
        <v>209</v>
      </c>
      <c r="B3" s="91" t="s">
        <v>300</v>
      </c>
      <c r="C3" s="91" t="s">
        <v>1019</v>
      </c>
      <c r="D3" s="35" t="s">
        <v>778</v>
      </c>
    </row>
    <row r="4" spans="1:4" s="13" customFormat="1" ht="18" customHeight="1" x14ac:dyDescent="0.25">
      <c r="A4" s="99"/>
      <c r="B4" s="102" t="s">
        <v>290</v>
      </c>
      <c r="C4" s="82" t="s">
        <v>291</v>
      </c>
      <c r="D4" s="83" t="s">
        <v>292</v>
      </c>
    </row>
    <row r="5" spans="1:4" s="13" customFormat="1" ht="31.2" x14ac:dyDescent="0.25">
      <c r="A5" s="99">
        <v>1</v>
      </c>
      <c r="B5" s="68" t="s">
        <v>26</v>
      </c>
      <c r="C5" s="473">
        <f>SUM(C6:C19)</f>
        <v>8971848.0399999991</v>
      </c>
      <c r="D5" s="67"/>
    </row>
    <row r="6" spans="1:4" x14ac:dyDescent="0.25">
      <c r="A6" s="99">
        <v>2</v>
      </c>
      <c r="B6" s="60" t="s">
        <v>195</v>
      </c>
      <c r="C6" s="472">
        <v>0</v>
      </c>
      <c r="D6" s="119" t="s">
        <v>1189</v>
      </c>
    </row>
    <row r="7" spans="1:4" ht="46.8" x14ac:dyDescent="0.25">
      <c r="A7" s="99">
        <v>3</v>
      </c>
      <c r="B7" s="60" t="s">
        <v>196</v>
      </c>
      <c r="C7" s="472">
        <v>2389952.7799999998</v>
      </c>
      <c r="D7" s="119" t="s">
        <v>1197</v>
      </c>
    </row>
    <row r="8" spans="1:4" x14ac:dyDescent="0.25">
      <c r="A8" s="99">
        <v>4</v>
      </c>
      <c r="B8" s="105" t="s">
        <v>197</v>
      </c>
      <c r="C8" s="472">
        <v>0</v>
      </c>
      <c r="D8" s="119" t="s">
        <v>1190</v>
      </c>
    </row>
    <row r="9" spans="1:4" ht="109.2" x14ac:dyDescent="0.25">
      <c r="A9" s="99">
        <v>5</v>
      </c>
      <c r="B9" s="105" t="s">
        <v>169</v>
      </c>
      <c r="C9" s="472">
        <v>6111267.4500000002</v>
      </c>
      <c r="D9" s="119" t="s">
        <v>1199</v>
      </c>
    </row>
    <row r="10" spans="1:4" x14ac:dyDescent="0.25">
      <c r="A10" s="99">
        <v>6</v>
      </c>
      <c r="B10" s="105" t="s">
        <v>280</v>
      </c>
      <c r="C10" s="472">
        <v>119986.62</v>
      </c>
      <c r="D10" s="119" t="s">
        <v>1191</v>
      </c>
    </row>
    <row r="11" spans="1:4" x14ac:dyDescent="0.25">
      <c r="A11" s="99">
        <v>7</v>
      </c>
      <c r="B11" s="105" t="s">
        <v>281</v>
      </c>
      <c r="C11" s="472">
        <v>48820.47</v>
      </c>
      <c r="D11" s="119" t="s">
        <v>1192</v>
      </c>
    </row>
    <row r="12" spans="1:4" ht="31.2" x14ac:dyDescent="0.25">
      <c r="A12" s="99">
        <v>8</v>
      </c>
      <c r="B12" s="105" t="s">
        <v>402</v>
      </c>
      <c r="C12" s="472">
        <v>0</v>
      </c>
      <c r="D12" s="119" t="s">
        <v>1190</v>
      </c>
    </row>
    <row r="13" spans="1:4" ht="31.2" x14ac:dyDescent="0.25">
      <c r="A13" s="99">
        <v>9</v>
      </c>
      <c r="B13" s="105" t="s">
        <v>170</v>
      </c>
      <c r="C13" s="472">
        <v>92124.85</v>
      </c>
      <c r="D13" s="119" t="s">
        <v>1198</v>
      </c>
    </row>
    <row r="14" spans="1:4" x14ac:dyDescent="0.25">
      <c r="A14" s="99">
        <v>10</v>
      </c>
      <c r="B14" s="105" t="s">
        <v>171</v>
      </c>
      <c r="C14" s="472">
        <v>0</v>
      </c>
      <c r="D14" s="119" t="s">
        <v>1190</v>
      </c>
    </row>
    <row r="15" spans="1:4" x14ac:dyDescent="0.25">
      <c r="A15" s="99">
        <v>11</v>
      </c>
      <c r="B15" s="105" t="s">
        <v>172</v>
      </c>
      <c r="C15" s="472">
        <v>183441.84</v>
      </c>
      <c r="D15" s="137" t="s">
        <v>1193</v>
      </c>
    </row>
    <row r="16" spans="1:4" x14ac:dyDescent="0.25">
      <c r="A16" s="99">
        <v>12</v>
      </c>
      <c r="B16" s="105" t="s">
        <v>173</v>
      </c>
      <c r="C16" s="472">
        <v>26254.03</v>
      </c>
      <c r="D16" s="137" t="s">
        <v>1194</v>
      </c>
    </row>
    <row r="17" spans="1:4" x14ac:dyDescent="0.25">
      <c r="A17" s="99">
        <v>13</v>
      </c>
      <c r="B17" s="105" t="s">
        <v>174</v>
      </c>
      <c r="C17" s="472">
        <v>0</v>
      </c>
      <c r="D17" s="119" t="s">
        <v>1190</v>
      </c>
    </row>
    <row r="18" spans="1:4" x14ac:dyDescent="0.25">
      <c r="A18" s="99">
        <v>14</v>
      </c>
      <c r="B18" s="105" t="s">
        <v>175</v>
      </c>
      <c r="C18" s="472">
        <v>0</v>
      </c>
      <c r="D18" s="119" t="s">
        <v>1190</v>
      </c>
    </row>
    <row r="19" spans="1:4" ht="62.4" x14ac:dyDescent="0.25">
      <c r="A19" s="99">
        <v>15</v>
      </c>
      <c r="B19" s="105" t="s">
        <v>180</v>
      </c>
      <c r="C19" s="472">
        <v>0</v>
      </c>
      <c r="D19" s="119" t="s">
        <v>1196</v>
      </c>
    </row>
    <row r="20" spans="1:4" ht="62.4" x14ac:dyDescent="0.25">
      <c r="A20" s="99">
        <v>16</v>
      </c>
      <c r="B20" s="68" t="s">
        <v>314</v>
      </c>
      <c r="C20" s="472">
        <v>0</v>
      </c>
      <c r="D20" s="119" t="s">
        <v>1195</v>
      </c>
    </row>
    <row r="21" spans="1:4" x14ac:dyDescent="0.25">
      <c r="A21" s="99">
        <v>17</v>
      </c>
      <c r="B21" s="104" t="s">
        <v>728</v>
      </c>
      <c r="C21" s="474">
        <v>0</v>
      </c>
      <c r="D21" s="119" t="s">
        <v>1190</v>
      </c>
    </row>
    <row r="22" spans="1:4" ht="31.8" thickBot="1" x14ac:dyDescent="0.3">
      <c r="A22" s="100">
        <v>18</v>
      </c>
      <c r="B22" s="80" t="s">
        <v>56</v>
      </c>
      <c r="C22" s="453">
        <f>+C5+C20+C21</f>
        <v>8971848.0399999991</v>
      </c>
      <c r="D22" s="77"/>
    </row>
  </sheetData>
  <mergeCells count="2">
    <mergeCell ref="A1:D1"/>
    <mergeCell ref="A2:D2"/>
  </mergeCells>
  <phoneticPr fontId="0" type="noConversion"/>
  <printOptions gridLines="1"/>
  <pageMargins left="0.74803149606299213" right="0.74803149606299213" top="0.98425196850393704" bottom="0.79" header="0.51181102362204722" footer="0.51181102362204722"/>
  <pageSetup paperSize="9" scale="71"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6"/>
  <sheetViews>
    <sheetView zoomScale="75" zoomScaleNormal="75" workbookViewId="0">
      <pane xSplit="2" ySplit="5" topLeftCell="C6" activePane="bottomRight" state="frozen"/>
      <selection pane="topRight" activeCell="C1" sqref="C1"/>
      <selection pane="bottomLeft" activeCell="A6" sqref="A6"/>
      <selection pane="bottomRight" activeCell="E15" sqref="E15"/>
    </sheetView>
  </sheetViews>
  <sheetFormatPr defaultColWidth="9.109375" defaultRowHeight="15.6" x14ac:dyDescent="0.25"/>
  <cols>
    <col min="1" max="1" width="7.6640625" style="20" customWidth="1"/>
    <col min="2" max="2" width="47.5546875" style="21" customWidth="1"/>
    <col min="3" max="3" width="17.88671875" style="22" customWidth="1"/>
    <col min="4" max="4" width="16.88671875" style="22" customWidth="1"/>
    <col min="5" max="5" width="17.109375" style="22" customWidth="1"/>
    <col min="6" max="6" width="18.109375" style="22" customWidth="1"/>
    <col min="7" max="7" width="17.44140625" style="22" customWidth="1"/>
    <col min="8" max="8" width="17" style="22" customWidth="1"/>
    <col min="9" max="16384" width="9.109375" style="22"/>
  </cols>
  <sheetData>
    <row r="1" spans="1:9" s="26" customFormat="1" ht="69" customHeight="1" thickBot="1" x14ac:dyDescent="0.3">
      <c r="A1" s="857" t="s">
        <v>1020</v>
      </c>
      <c r="B1" s="858"/>
      <c r="C1" s="858"/>
      <c r="D1" s="858"/>
      <c r="E1" s="858"/>
      <c r="F1" s="858"/>
      <c r="G1" s="858"/>
      <c r="H1" s="859"/>
      <c r="I1" s="255"/>
    </row>
    <row r="2" spans="1:9" s="26" customFormat="1" ht="35.1" customHeight="1" x14ac:dyDescent="0.25">
      <c r="A2" s="725" t="s">
        <v>1188</v>
      </c>
      <c r="B2" s="726"/>
      <c r="C2" s="726"/>
      <c r="D2" s="726"/>
      <c r="E2" s="726"/>
      <c r="F2" s="726"/>
      <c r="G2" s="726"/>
      <c r="H2" s="727"/>
    </row>
    <row r="3" spans="1:9" ht="27" customHeight="1" x14ac:dyDescent="0.25">
      <c r="A3" s="792" t="s">
        <v>209</v>
      </c>
      <c r="B3" s="718" t="s">
        <v>336</v>
      </c>
      <c r="C3" s="730" t="s">
        <v>308</v>
      </c>
      <c r="D3" s="730"/>
      <c r="E3" s="730" t="s">
        <v>309</v>
      </c>
      <c r="F3" s="730"/>
      <c r="G3" s="860" t="s">
        <v>231</v>
      </c>
      <c r="H3" s="861"/>
    </row>
    <row r="4" spans="1:9" ht="33" customHeight="1" x14ac:dyDescent="0.25">
      <c r="A4" s="716"/>
      <c r="B4" s="735"/>
      <c r="C4" s="14" t="s">
        <v>76</v>
      </c>
      <c r="D4" s="14" t="s">
        <v>198</v>
      </c>
      <c r="E4" s="14" t="s">
        <v>76</v>
      </c>
      <c r="F4" s="14" t="s">
        <v>198</v>
      </c>
      <c r="G4" s="14" t="s">
        <v>76</v>
      </c>
      <c r="H4" s="29" t="s">
        <v>198</v>
      </c>
    </row>
    <row r="5" spans="1:9" ht="21.6" customHeight="1" x14ac:dyDescent="0.25">
      <c r="A5" s="30"/>
      <c r="B5" s="17"/>
      <c r="C5" s="44" t="s">
        <v>290</v>
      </c>
      <c r="D5" s="44" t="s">
        <v>291</v>
      </c>
      <c r="E5" s="44" t="s">
        <v>292</v>
      </c>
      <c r="F5" s="44" t="s">
        <v>299</v>
      </c>
      <c r="G5" s="44" t="s">
        <v>33</v>
      </c>
      <c r="H5" s="256" t="s">
        <v>34</v>
      </c>
    </row>
    <row r="6" spans="1:9" ht="19.5" customHeight="1" x14ac:dyDescent="0.25">
      <c r="A6" s="257">
        <v>1</v>
      </c>
      <c r="B6" s="200" t="s">
        <v>897</v>
      </c>
      <c r="C6" s="622">
        <f>C7</f>
        <v>24455.63</v>
      </c>
      <c r="D6" s="622">
        <f>D8</f>
        <v>2877.21</v>
      </c>
      <c r="E6" s="622">
        <f>E7</f>
        <v>143650.1</v>
      </c>
      <c r="F6" s="622">
        <f>F8</f>
        <v>16900.05</v>
      </c>
      <c r="G6" s="622">
        <f>C6+E6</f>
        <v>168105.73</v>
      </c>
      <c r="H6" s="623">
        <f>D6+F6</f>
        <v>19777.259999999998</v>
      </c>
    </row>
    <row r="7" spans="1:9" ht="19.5" customHeight="1" x14ac:dyDescent="0.25">
      <c r="A7" s="257">
        <v>2</v>
      </c>
      <c r="B7" s="285" t="s">
        <v>898</v>
      </c>
      <c r="C7" s="624">
        <v>24455.63</v>
      </c>
      <c r="D7" s="625" t="s">
        <v>801</v>
      </c>
      <c r="E7" s="624">
        <v>143650.1</v>
      </c>
      <c r="F7" s="625" t="s">
        <v>801</v>
      </c>
      <c r="G7" s="622">
        <f t="shared" ref="G7:G16" si="0">C7+E7</f>
        <v>168105.73</v>
      </c>
      <c r="H7" s="626" t="s">
        <v>801</v>
      </c>
    </row>
    <row r="8" spans="1:9" ht="19.5" customHeight="1" x14ac:dyDescent="0.25">
      <c r="A8" s="257">
        <f t="shared" ref="A8:A14" si="1">A7+1</f>
        <v>3</v>
      </c>
      <c r="B8" s="285" t="s">
        <v>899</v>
      </c>
      <c r="C8" s="625" t="s">
        <v>801</v>
      </c>
      <c r="D8" s="624">
        <v>2877.21</v>
      </c>
      <c r="E8" s="625" t="s">
        <v>801</v>
      </c>
      <c r="F8" s="624">
        <v>16900.05</v>
      </c>
      <c r="G8" s="627" t="s">
        <v>801</v>
      </c>
      <c r="H8" s="623">
        <f t="shared" ref="H8:H16" si="2">D8+F8</f>
        <v>19777.259999999998</v>
      </c>
    </row>
    <row r="9" spans="1:9" ht="19.5" customHeight="1" x14ac:dyDescent="0.25">
      <c r="A9" s="257">
        <f t="shared" si="1"/>
        <v>4</v>
      </c>
      <c r="B9" s="200" t="s">
        <v>900</v>
      </c>
      <c r="C9" s="622">
        <f>SUM(C10:C11)</f>
        <v>12757.02</v>
      </c>
      <c r="D9" s="622">
        <f>SUM(D10:D11)</f>
        <v>1500.82</v>
      </c>
      <c r="E9" s="622">
        <f>SUM(E10:E11)</f>
        <v>0</v>
      </c>
      <c r="F9" s="622">
        <f>SUM(F10:F11)</f>
        <v>0</v>
      </c>
      <c r="G9" s="622">
        <f t="shared" si="0"/>
        <v>12757.02</v>
      </c>
      <c r="H9" s="623">
        <f t="shared" si="2"/>
        <v>1500.82</v>
      </c>
    </row>
    <row r="10" spans="1:9" ht="19.5" customHeight="1" x14ac:dyDescent="0.25">
      <c r="A10" s="257">
        <f t="shared" si="1"/>
        <v>5</v>
      </c>
      <c r="B10" s="285" t="s">
        <v>901</v>
      </c>
      <c r="C10" s="624">
        <v>12757.02</v>
      </c>
      <c r="D10" s="625" t="s">
        <v>801</v>
      </c>
      <c r="E10" s="624">
        <v>0</v>
      </c>
      <c r="F10" s="625" t="s">
        <v>801</v>
      </c>
      <c r="G10" s="622">
        <f t="shared" si="0"/>
        <v>12757.02</v>
      </c>
      <c r="H10" s="626" t="s">
        <v>801</v>
      </c>
    </row>
    <row r="11" spans="1:9" ht="19.5" customHeight="1" x14ac:dyDescent="0.25">
      <c r="A11" s="257">
        <f t="shared" si="1"/>
        <v>6</v>
      </c>
      <c r="B11" s="285" t="s">
        <v>902</v>
      </c>
      <c r="C11" s="625" t="s">
        <v>801</v>
      </c>
      <c r="D11" s="624">
        <v>1500.82</v>
      </c>
      <c r="E11" s="625" t="s">
        <v>801</v>
      </c>
      <c r="F11" s="624">
        <v>0</v>
      </c>
      <c r="G11" s="627" t="s">
        <v>801</v>
      </c>
      <c r="H11" s="623">
        <f t="shared" si="2"/>
        <v>1500.82</v>
      </c>
    </row>
    <row r="12" spans="1:9" x14ac:dyDescent="0.25">
      <c r="A12" s="257">
        <f t="shared" si="1"/>
        <v>7</v>
      </c>
      <c r="B12" s="200" t="s">
        <v>805</v>
      </c>
      <c r="C12" s="622">
        <f t="shared" ref="C12:H12" si="3">C6+C9</f>
        <v>37212.65</v>
      </c>
      <c r="D12" s="622">
        <f t="shared" si="3"/>
        <v>4378.03</v>
      </c>
      <c r="E12" s="622">
        <f t="shared" si="3"/>
        <v>143650.1</v>
      </c>
      <c r="F12" s="622">
        <f t="shared" si="3"/>
        <v>16900.05</v>
      </c>
      <c r="G12" s="622">
        <f t="shared" si="3"/>
        <v>180862.75</v>
      </c>
      <c r="H12" s="623">
        <f t="shared" si="3"/>
        <v>21278.079999999998</v>
      </c>
      <c r="I12" s="281"/>
    </row>
    <row r="13" spans="1:9" ht="26.25" customHeight="1" x14ac:dyDescent="0.25">
      <c r="A13" s="257">
        <f t="shared" si="1"/>
        <v>8</v>
      </c>
      <c r="B13" s="200" t="s">
        <v>807</v>
      </c>
      <c r="C13" s="622">
        <f>SUM(C14:C15)</f>
        <v>0</v>
      </c>
      <c r="D13" s="622">
        <f>SUM(D14:D15)</f>
        <v>0</v>
      </c>
      <c r="E13" s="622">
        <f>SUM(E14:E15)</f>
        <v>0</v>
      </c>
      <c r="F13" s="622">
        <f>SUM(F14:F15)</f>
        <v>0</v>
      </c>
      <c r="G13" s="622">
        <f t="shared" si="0"/>
        <v>0</v>
      </c>
      <c r="H13" s="623">
        <f t="shared" si="2"/>
        <v>0</v>
      </c>
    </row>
    <row r="14" spans="1:9" ht="24" customHeight="1" x14ac:dyDescent="0.25">
      <c r="A14" s="257">
        <f t="shared" si="1"/>
        <v>9</v>
      </c>
      <c r="B14" s="201" t="s">
        <v>1200</v>
      </c>
      <c r="C14" s="628">
        <v>0</v>
      </c>
      <c r="D14" s="628">
        <v>0</v>
      </c>
      <c r="E14" s="628">
        <v>0</v>
      </c>
      <c r="F14" s="628">
        <v>0</v>
      </c>
      <c r="G14" s="622">
        <f t="shared" si="0"/>
        <v>0</v>
      </c>
      <c r="H14" s="623">
        <f t="shared" si="2"/>
        <v>0</v>
      </c>
    </row>
    <row r="15" spans="1:9" ht="24.75" customHeight="1" x14ac:dyDescent="0.25">
      <c r="A15" s="257" t="s">
        <v>806</v>
      </c>
      <c r="B15" s="202" t="s">
        <v>1200</v>
      </c>
      <c r="C15" s="628">
        <v>0</v>
      </c>
      <c r="D15" s="628">
        <v>0</v>
      </c>
      <c r="E15" s="628">
        <v>0</v>
      </c>
      <c r="F15" s="628">
        <v>0</v>
      </c>
      <c r="G15" s="622">
        <f t="shared" si="0"/>
        <v>0</v>
      </c>
      <c r="H15" s="623">
        <f t="shared" si="2"/>
        <v>0</v>
      </c>
    </row>
    <row r="16" spans="1:9" ht="23.25" customHeight="1" thickBot="1" x14ac:dyDescent="0.3">
      <c r="A16" s="258">
        <v>10</v>
      </c>
      <c r="B16" s="284" t="s">
        <v>808</v>
      </c>
      <c r="C16" s="629">
        <f>C12+C13</f>
        <v>37212.65</v>
      </c>
      <c r="D16" s="629">
        <f>D12+D13</f>
        <v>4378.03</v>
      </c>
      <c r="E16" s="629">
        <f>E12+E13</f>
        <v>143650.1</v>
      </c>
      <c r="F16" s="629">
        <f>F12+F13</f>
        <v>16900.05</v>
      </c>
      <c r="G16" s="630">
        <f t="shared" si="0"/>
        <v>180862.75</v>
      </c>
      <c r="H16" s="631">
        <f t="shared" si="2"/>
        <v>21278.079999999998</v>
      </c>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8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2">
    <tabColor indexed="42"/>
    <pageSetUpPr fitToPage="1"/>
  </sheetPr>
  <dimension ref="A1:I24"/>
  <sheetViews>
    <sheetView zoomScale="75" zoomScaleNormal="75" workbookViewId="0">
      <pane xSplit="2" ySplit="4" topLeftCell="C5" activePane="bottomRight" state="frozen"/>
      <selection pane="topRight" activeCell="C1" sqref="C1"/>
      <selection pane="bottomLeft" activeCell="A5" sqref="A5"/>
      <selection pane="bottomRight" activeCell="B15" sqref="B15"/>
    </sheetView>
  </sheetViews>
  <sheetFormatPr defaultColWidth="9.109375" defaultRowHeight="15.6" x14ac:dyDescent="0.3"/>
  <cols>
    <col min="1" max="1" width="9.5546875" style="3" customWidth="1"/>
    <col min="2" max="2" width="58.44140625" style="1" customWidth="1"/>
    <col min="3" max="3" width="22.109375" style="19" customWidth="1"/>
    <col min="4" max="4" width="21.109375" style="19" customWidth="1"/>
    <col min="5" max="5" width="24.109375" style="19" customWidth="1"/>
    <col min="6" max="16384" width="9.109375" style="1"/>
  </cols>
  <sheetData>
    <row r="1" spans="1:9" ht="80.25" customHeight="1" thickBot="1" x14ac:dyDescent="0.35">
      <c r="A1" s="862" t="s">
        <v>1021</v>
      </c>
      <c r="B1" s="863"/>
      <c r="C1" s="863"/>
      <c r="D1" s="863"/>
      <c r="E1" s="864"/>
      <c r="F1" s="7"/>
      <c r="G1" s="7"/>
    </row>
    <row r="2" spans="1:9" ht="35.1" customHeight="1" x14ac:dyDescent="0.3">
      <c r="A2" s="698" t="s">
        <v>1184</v>
      </c>
      <c r="B2" s="699"/>
      <c r="C2" s="699"/>
      <c r="D2" s="699"/>
      <c r="E2" s="700"/>
      <c r="F2" s="7"/>
      <c r="G2" s="7"/>
    </row>
    <row r="3" spans="1:9" s="10" customFormat="1" ht="46.95" customHeight="1" x14ac:dyDescent="0.3">
      <c r="A3" s="330" t="s">
        <v>209</v>
      </c>
      <c r="B3" s="332" t="s">
        <v>336</v>
      </c>
      <c r="C3" s="332" t="s">
        <v>308</v>
      </c>
      <c r="D3" s="332" t="s">
        <v>309</v>
      </c>
      <c r="E3" s="333" t="s">
        <v>217</v>
      </c>
    </row>
    <row r="4" spans="1:9" s="10" customFormat="1" ht="16.5" customHeight="1" x14ac:dyDescent="0.3">
      <c r="A4" s="330"/>
      <c r="B4" s="332"/>
      <c r="C4" s="332" t="s">
        <v>290</v>
      </c>
      <c r="D4" s="332" t="s">
        <v>291</v>
      </c>
      <c r="E4" s="333" t="s">
        <v>30</v>
      </c>
    </row>
    <row r="5" spans="1:9" s="10" customFormat="1" ht="17.399999999999999" customHeight="1" x14ac:dyDescent="0.3">
      <c r="A5" s="330"/>
      <c r="B5" s="142" t="s">
        <v>378</v>
      </c>
      <c r="C5" s="66"/>
      <c r="D5" s="66"/>
      <c r="E5" s="127"/>
    </row>
    <row r="6" spans="1:9" s="10" customFormat="1" ht="17.399999999999999" customHeight="1" x14ac:dyDescent="0.3">
      <c r="A6" s="126">
        <v>1</v>
      </c>
      <c r="B6" s="101" t="s">
        <v>409</v>
      </c>
      <c r="C6" s="51">
        <f>SUM(C7:C10)</f>
        <v>382811</v>
      </c>
      <c r="D6" s="51">
        <f>SUM(D7:D10)</f>
        <v>0</v>
      </c>
      <c r="E6" s="52">
        <f>C6+D6</f>
        <v>382811</v>
      </c>
    </row>
    <row r="7" spans="1:9" s="19" customFormat="1" x14ac:dyDescent="0.25">
      <c r="A7" s="31">
        <f>A6+1</f>
        <v>2</v>
      </c>
      <c r="B7" s="124" t="s">
        <v>140</v>
      </c>
      <c r="C7" s="53">
        <v>382811</v>
      </c>
      <c r="D7" s="533">
        <v>0</v>
      </c>
      <c r="E7" s="52">
        <f>C7+D7</f>
        <v>382811</v>
      </c>
    </row>
    <row r="8" spans="1:9" s="19" customFormat="1" x14ac:dyDescent="0.25">
      <c r="A8" s="31">
        <f>A7+1</f>
        <v>3</v>
      </c>
      <c r="B8" s="124" t="s">
        <v>406</v>
      </c>
      <c r="C8" s="53">
        <v>0</v>
      </c>
      <c r="D8" s="53">
        <v>0</v>
      </c>
      <c r="E8" s="52">
        <f t="shared" ref="E8:E16" si="0">C8+D8</f>
        <v>0</v>
      </c>
      <c r="G8" s="335"/>
    </row>
    <row r="9" spans="1:9" s="19" customFormat="1" x14ac:dyDescent="0.25">
      <c r="A9" s="31">
        <f>A8+1</f>
        <v>4</v>
      </c>
      <c r="B9" s="124"/>
      <c r="C9" s="53">
        <v>0</v>
      </c>
      <c r="D9" s="53">
        <v>0</v>
      </c>
      <c r="E9" s="52">
        <f t="shared" si="0"/>
        <v>0</v>
      </c>
    </row>
    <row r="10" spans="1:9" s="19" customFormat="1" x14ac:dyDescent="0.25">
      <c r="A10" s="31">
        <f>A9+1</f>
        <v>5</v>
      </c>
      <c r="B10" s="124"/>
      <c r="C10" s="53">
        <v>0</v>
      </c>
      <c r="D10" s="53">
        <v>0</v>
      </c>
      <c r="E10" s="52">
        <f t="shared" si="0"/>
        <v>0</v>
      </c>
    </row>
    <row r="11" spans="1:9" s="19" customFormat="1" x14ac:dyDescent="0.25">
      <c r="A11" s="43"/>
      <c r="B11" s="142" t="s">
        <v>727</v>
      </c>
      <c r="C11" s="66"/>
      <c r="D11" s="66"/>
      <c r="E11" s="127"/>
    </row>
    <row r="12" spans="1:9" x14ac:dyDescent="0.3">
      <c r="A12" s="43">
        <v>6</v>
      </c>
      <c r="B12" s="124" t="s">
        <v>16</v>
      </c>
      <c r="C12" s="537">
        <v>0</v>
      </c>
      <c r="D12" s="537">
        <v>0</v>
      </c>
      <c r="E12" s="52">
        <f t="shared" si="0"/>
        <v>0</v>
      </c>
    </row>
    <row r="13" spans="1:9" x14ac:dyDescent="0.3">
      <c r="A13" s="43">
        <v>7</v>
      </c>
      <c r="B13" s="124" t="s">
        <v>17</v>
      </c>
      <c r="C13" s="53">
        <v>17550</v>
      </c>
      <c r="D13" s="53">
        <v>0</v>
      </c>
      <c r="E13" s="52">
        <f t="shared" si="0"/>
        <v>17550</v>
      </c>
    </row>
    <row r="14" spans="1:9" s="45" customFormat="1" x14ac:dyDescent="0.3">
      <c r="A14" s="43"/>
      <c r="B14" s="79"/>
      <c r="C14" s="632"/>
      <c r="D14" s="632"/>
      <c r="E14" s="127"/>
    </row>
    <row r="15" spans="1:9" x14ac:dyDescent="0.3">
      <c r="A15" s="43">
        <v>8</v>
      </c>
      <c r="B15" s="79" t="s">
        <v>410</v>
      </c>
      <c r="C15" s="633">
        <f>SUM(C16:C17)</f>
        <v>0</v>
      </c>
      <c r="D15" s="633">
        <f>SUM(D16:D17)</f>
        <v>0</v>
      </c>
      <c r="E15" s="52">
        <f t="shared" si="0"/>
        <v>0</v>
      </c>
    </row>
    <row r="16" spans="1:9" ht="31.2" x14ac:dyDescent="0.3">
      <c r="A16" s="43" t="s">
        <v>408</v>
      </c>
      <c r="B16" s="295" t="s">
        <v>834</v>
      </c>
      <c r="C16" s="537">
        <v>0</v>
      </c>
      <c r="D16" s="537">
        <v>0</v>
      </c>
      <c r="E16" s="52">
        <f t="shared" si="0"/>
        <v>0</v>
      </c>
      <c r="I16" s="334"/>
    </row>
    <row r="17" spans="1:5" x14ac:dyDescent="0.3">
      <c r="A17" s="43"/>
      <c r="B17" s="79"/>
      <c r="C17" s="632"/>
      <c r="D17" s="632"/>
      <c r="E17" s="127"/>
    </row>
    <row r="18" spans="1:5" ht="16.2" thickBot="1" x14ac:dyDescent="0.35">
      <c r="A18" s="130">
        <v>9</v>
      </c>
      <c r="B18" s="131" t="s">
        <v>697</v>
      </c>
      <c r="C18" s="62">
        <f>C6+C12+C13+C15</f>
        <v>400361</v>
      </c>
      <c r="D18" s="62">
        <f>D6+D12+D13+D15</f>
        <v>0</v>
      </c>
      <c r="E18" s="540">
        <f>E6+E12+E13+E15</f>
        <v>400361</v>
      </c>
    </row>
    <row r="19" spans="1:5" x14ac:dyDescent="0.3">
      <c r="E19" s="22"/>
    </row>
    <row r="21" spans="1:5" x14ac:dyDescent="0.3">
      <c r="B21" s="196"/>
      <c r="C21" s="3"/>
    </row>
    <row r="22" spans="1:5" x14ac:dyDescent="0.3">
      <c r="B22" s="3"/>
      <c r="C22" s="3"/>
    </row>
    <row r="23" spans="1:5" x14ac:dyDescent="0.3">
      <c r="B23" s="3"/>
      <c r="C23" s="3"/>
    </row>
    <row r="24" spans="1:5" x14ac:dyDescent="0.3">
      <c r="D24" s="335"/>
    </row>
  </sheetData>
  <protectedRanges>
    <protectedRange sqref="C8:D10" name="Rozsah2_1"/>
    <protectedRange sqref="C11:D11" name="Rozsah2_2"/>
  </protectedRanges>
  <mergeCells count="2">
    <mergeCell ref="A1:E1"/>
    <mergeCell ref="A2:E2"/>
  </mergeCells>
  <phoneticPr fontId="7" type="noConversion"/>
  <pageMargins left="0.79" right="0.74803149606299213" top="0.98425196850393704" bottom="0.77" header="0.51181102362204722" footer="0.51181102362204722"/>
  <pageSetup paperSize="9" scale="97"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pageSetUpPr fitToPage="1"/>
  </sheetPr>
  <dimension ref="A1:G26"/>
  <sheetViews>
    <sheetView zoomScale="75" zoomScaleNormal="75" workbookViewId="0">
      <pane xSplit="2" ySplit="5" topLeftCell="C12" activePane="bottomRight" state="frozen"/>
      <selection pane="topRight" activeCell="C1" sqref="C1"/>
      <selection pane="bottomLeft" activeCell="A6" sqref="A6"/>
      <selection pane="bottomRight" activeCell="E6" sqref="E6"/>
    </sheetView>
  </sheetViews>
  <sheetFormatPr defaultColWidth="9.109375" defaultRowHeight="15.6" x14ac:dyDescent="0.25"/>
  <cols>
    <col min="1" max="1" width="9.109375" style="19"/>
    <col min="2" max="2" width="75.44140625" style="71" customWidth="1"/>
    <col min="3" max="6" width="17.33203125" style="19" customWidth="1"/>
    <col min="7" max="7" width="66.44140625" style="19" customWidth="1"/>
    <col min="8" max="16384" width="9.109375" style="19"/>
  </cols>
  <sheetData>
    <row r="1" spans="1:7" ht="35.1" customHeight="1" thickBot="1" x14ac:dyDescent="0.3">
      <c r="A1" s="695" t="s">
        <v>1022</v>
      </c>
      <c r="B1" s="872"/>
      <c r="C1" s="872"/>
      <c r="D1" s="872"/>
      <c r="E1" s="872"/>
      <c r="F1" s="873"/>
    </row>
    <row r="2" spans="1:7" ht="35.1" customHeight="1" x14ac:dyDescent="0.25">
      <c r="A2" s="725" t="s">
        <v>1184</v>
      </c>
      <c r="B2" s="793"/>
      <c r="C2" s="794" t="s">
        <v>920</v>
      </c>
      <c r="D2" s="794"/>
      <c r="E2" s="794"/>
      <c r="F2" s="795"/>
    </row>
    <row r="3" spans="1:7" ht="22.95" customHeight="1" x14ac:dyDescent="0.25">
      <c r="A3" s="716" t="s">
        <v>209</v>
      </c>
      <c r="B3" s="735" t="s">
        <v>336</v>
      </c>
      <c r="C3" s="731">
        <v>2015</v>
      </c>
      <c r="D3" s="731"/>
      <c r="E3" s="731">
        <v>2016</v>
      </c>
      <c r="F3" s="804"/>
    </row>
    <row r="4" spans="1:7" ht="75" customHeight="1" x14ac:dyDescent="0.25">
      <c r="A4" s="716"/>
      <c r="B4" s="735"/>
      <c r="C4" s="347" t="s">
        <v>38</v>
      </c>
      <c r="D4" s="347" t="s">
        <v>199</v>
      </c>
      <c r="E4" s="347" t="s">
        <v>38</v>
      </c>
      <c r="F4" s="349" t="s">
        <v>200</v>
      </c>
    </row>
    <row r="5" spans="1:7" x14ac:dyDescent="0.25">
      <c r="A5" s="31"/>
      <c r="B5" s="90"/>
      <c r="C5" s="41" t="s">
        <v>290</v>
      </c>
      <c r="D5" s="41" t="s">
        <v>291</v>
      </c>
      <c r="E5" s="41" t="s">
        <v>292</v>
      </c>
      <c r="F5" s="42" t="s">
        <v>299</v>
      </c>
    </row>
    <row r="6" spans="1:7" ht="31.2" x14ac:dyDescent="0.25">
      <c r="A6" s="31">
        <v>1</v>
      </c>
      <c r="B6" s="63" t="s">
        <v>960</v>
      </c>
      <c r="C6" s="634">
        <f>C7+C10+C16+C19+C13</f>
        <v>22740</v>
      </c>
      <c r="D6" s="634">
        <f t="shared" ref="D6:F6" si="0">D7+D10+D16+D19+D13</f>
        <v>154</v>
      </c>
      <c r="E6" s="634">
        <f t="shared" si="0"/>
        <v>24070</v>
      </c>
      <c r="F6" s="634">
        <f t="shared" si="0"/>
        <v>143</v>
      </c>
      <c r="G6" s="388"/>
    </row>
    <row r="7" spans="1:7" x14ac:dyDescent="0.25">
      <c r="A7" s="31">
        <v>2</v>
      </c>
      <c r="B7" s="63" t="s">
        <v>121</v>
      </c>
      <c r="C7" s="634">
        <f>SUM(C8:C9)</f>
        <v>7400</v>
      </c>
      <c r="D7" s="634">
        <f t="shared" ref="D7:F7" si="1">SUM(D8:D9)</f>
        <v>38</v>
      </c>
      <c r="E7" s="634">
        <f t="shared" si="1"/>
        <v>6250</v>
      </c>
      <c r="F7" s="634">
        <f t="shared" si="1"/>
        <v>26</v>
      </c>
      <c r="G7" s="388"/>
    </row>
    <row r="8" spans="1:7" x14ac:dyDescent="0.25">
      <c r="A8" s="31">
        <v>3</v>
      </c>
      <c r="B8" s="27" t="s">
        <v>57</v>
      </c>
      <c r="C8" s="635">
        <v>7400</v>
      </c>
      <c r="D8" s="635">
        <v>38</v>
      </c>
      <c r="E8" s="635">
        <v>6250</v>
      </c>
      <c r="F8" s="636">
        <v>26</v>
      </c>
      <c r="G8" s="388"/>
    </row>
    <row r="9" spans="1:7" ht="18.600000000000001" x14ac:dyDescent="0.25">
      <c r="A9" s="31">
        <v>4</v>
      </c>
      <c r="B9" s="27" t="s">
        <v>143</v>
      </c>
      <c r="C9" s="635">
        <v>0</v>
      </c>
      <c r="D9" s="635">
        <v>0</v>
      </c>
      <c r="E9" s="635">
        <v>0</v>
      </c>
      <c r="F9" s="636">
        <v>0</v>
      </c>
      <c r="G9" s="388"/>
    </row>
    <row r="10" spans="1:7" ht="21" customHeight="1" x14ac:dyDescent="0.25">
      <c r="A10" s="31">
        <v>5</v>
      </c>
      <c r="B10" s="63" t="s">
        <v>955</v>
      </c>
      <c r="C10" s="634">
        <f>SUM(C11:C12)</f>
        <v>3620</v>
      </c>
      <c r="D10" s="634">
        <f t="shared" ref="D10:F10" si="2">SUM(D11:D12)</f>
        <v>46</v>
      </c>
      <c r="E10" s="634">
        <f t="shared" si="2"/>
        <v>12420</v>
      </c>
      <c r="F10" s="634">
        <f t="shared" si="2"/>
        <v>76</v>
      </c>
      <c r="G10" s="388"/>
    </row>
    <row r="11" spans="1:7" x14ac:dyDescent="0.25">
      <c r="A11" s="31">
        <v>6</v>
      </c>
      <c r="B11" s="27" t="s">
        <v>57</v>
      </c>
      <c r="C11" s="635">
        <v>3620</v>
      </c>
      <c r="D11" s="635">
        <v>46</v>
      </c>
      <c r="E11" s="635">
        <v>12420</v>
      </c>
      <c r="F11" s="636">
        <v>76</v>
      </c>
      <c r="G11" s="388"/>
    </row>
    <row r="12" spans="1:7" ht="18.600000000000001" x14ac:dyDescent="0.25">
      <c r="A12" s="31">
        <v>7</v>
      </c>
      <c r="B12" s="27" t="s">
        <v>143</v>
      </c>
      <c r="C12" s="635">
        <v>0</v>
      </c>
      <c r="D12" s="635">
        <v>0</v>
      </c>
      <c r="E12" s="635">
        <v>0</v>
      </c>
      <c r="F12" s="636">
        <v>0</v>
      </c>
      <c r="G12" s="388"/>
    </row>
    <row r="13" spans="1:7" x14ac:dyDescent="0.25">
      <c r="A13" s="31">
        <v>8</v>
      </c>
      <c r="B13" s="386" t="s">
        <v>957</v>
      </c>
      <c r="C13" s="634">
        <f>C14+C15</f>
        <v>360</v>
      </c>
      <c r="D13" s="634">
        <f t="shared" ref="D13:F13" si="3">D14+D15</f>
        <v>4</v>
      </c>
      <c r="E13" s="634">
        <f t="shared" si="3"/>
        <v>350</v>
      </c>
      <c r="F13" s="634">
        <f t="shared" si="3"/>
        <v>3</v>
      </c>
      <c r="G13" s="388"/>
    </row>
    <row r="14" spans="1:7" x14ac:dyDescent="0.25">
      <c r="A14" s="31">
        <v>9</v>
      </c>
      <c r="B14" s="387" t="s">
        <v>57</v>
      </c>
      <c r="C14" s="635">
        <v>360</v>
      </c>
      <c r="D14" s="635">
        <v>4</v>
      </c>
      <c r="E14" s="635">
        <v>350</v>
      </c>
      <c r="F14" s="636">
        <v>3</v>
      </c>
      <c r="G14" s="388"/>
    </row>
    <row r="15" spans="1:7" ht="18.600000000000001" x14ac:dyDescent="0.25">
      <c r="A15" s="31">
        <v>10</v>
      </c>
      <c r="B15" s="387" t="s">
        <v>956</v>
      </c>
      <c r="C15" s="635">
        <v>0</v>
      </c>
      <c r="D15" s="635">
        <v>0</v>
      </c>
      <c r="E15" s="635">
        <v>0</v>
      </c>
      <c r="F15" s="636">
        <v>0</v>
      </c>
      <c r="G15" s="388"/>
    </row>
    <row r="16" spans="1:7" x14ac:dyDescent="0.25">
      <c r="A16" s="31">
        <v>11</v>
      </c>
      <c r="B16" s="63" t="s">
        <v>958</v>
      </c>
      <c r="C16" s="634">
        <f>SUM(C17:C18)</f>
        <v>5860</v>
      </c>
      <c r="D16" s="634">
        <f t="shared" ref="D16:F16" si="4">SUM(D17:D18)</f>
        <v>59</v>
      </c>
      <c r="E16" s="634">
        <f t="shared" si="4"/>
        <v>3050</v>
      </c>
      <c r="F16" s="634">
        <f t="shared" si="4"/>
        <v>35</v>
      </c>
    </row>
    <row r="17" spans="1:6" x14ac:dyDescent="0.25">
      <c r="A17" s="31">
        <v>12</v>
      </c>
      <c r="B17" s="27" t="s">
        <v>57</v>
      </c>
      <c r="C17" s="635">
        <v>5860</v>
      </c>
      <c r="D17" s="635">
        <v>59</v>
      </c>
      <c r="E17" s="635">
        <v>3050</v>
      </c>
      <c r="F17" s="636">
        <v>35</v>
      </c>
    </row>
    <row r="18" spans="1:6" ht="18.600000000000001" x14ac:dyDescent="0.25">
      <c r="A18" s="31">
        <v>13</v>
      </c>
      <c r="B18" s="27" t="s">
        <v>143</v>
      </c>
      <c r="C18" s="635">
        <v>0</v>
      </c>
      <c r="D18" s="635">
        <v>0</v>
      </c>
      <c r="E18" s="635">
        <v>0</v>
      </c>
      <c r="F18" s="636">
        <v>0</v>
      </c>
    </row>
    <row r="19" spans="1:6" x14ac:dyDescent="0.25">
      <c r="A19" s="31">
        <v>14</v>
      </c>
      <c r="B19" s="63" t="s">
        <v>959</v>
      </c>
      <c r="C19" s="634">
        <f>SUM(C20:C21)</f>
        <v>5500</v>
      </c>
      <c r="D19" s="634">
        <f t="shared" ref="D19:F19" si="5">SUM(D20:D21)</f>
        <v>7</v>
      </c>
      <c r="E19" s="634">
        <f t="shared" si="5"/>
        <v>2000</v>
      </c>
      <c r="F19" s="634">
        <f t="shared" si="5"/>
        <v>3</v>
      </c>
    </row>
    <row r="20" spans="1:6" x14ac:dyDescent="0.25">
      <c r="A20" s="31">
        <v>15</v>
      </c>
      <c r="B20" s="27" t="s">
        <v>57</v>
      </c>
      <c r="C20" s="635">
        <v>5500</v>
      </c>
      <c r="D20" s="635">
        <v>7</v>
      </c>
      <c r="E20" s="635">
        <v>2000</v>
      </c>
      <c r="F20" s="636">
        <v>3</v>
      </c>
    </row>
    <row r="21" spans="1:6" ht="18.600000000000001" x14ac:dyDescent="0.25">
      <c r="A21" s="31">
        <v>16</v>
      </c>
      <c r="B21" s="112" t="s">
        <v>143</v>
      </c>
      <c r="C21" s="637">
        <v>0</v>
      </c>
      <c r="D21" s="637">
        <v>0</v>
      </c>
      <c r="E21" s="637">
        <v>0</v>
      </c>
      <c r="F21" s="638">
        <v>0</v>
      </c>
    </row>
    <row r="22" spans="1:6" ht="18.600000000000001" thickBot="1" x14ac:dyDescent="0.3">
      <c r="A22" s="31">
        <v>17</v>
      </c>
      <c r="B22" s="113" t="s">
        <v>788</v>
      </c>
      <c r="C22" s="639" t="s">
        <v>321</v>
      </c>
      <c r="D22" s="640">
        <v>154</v>
      </c>
      <c r="E22" s="639" t="s">
        <v>321</v>
      </c>
      <c r="F22" s="641">
        <v>143</v>
      </c>
    </row>
    <row r="23" spans="1:6" s="114" customFormat="1" x14ac:dyDescent="0.25">
      <c r="A23" s="366"/>
      <c r="B23" s="367"/>
      <c r="C23" s="368"/>
      <c r="D23" s="369"/>
      <c r="E23" s="368"/>
      <c r="F23" s="369"/>
    </row>
    <row r="24" spans="1:6" x14ac:dyDescent="0.25">
      <c r="A24" s="866" t="s">
        <v>715</v>
      </c>
      <c r="B24" s="867"/>
      <c r="C24" s="867"/>
      <c r="D24" s="867"/>
      <c r="E24" s="867"/>
      <c r="F24" s="868"/>
    </row>
    <row r="25" spans="1:6" x14ac:dyDescent="0.25">
      <c r="A25" s="869" t="s">
        <v>716</v>
      </c>
      <c r="B25" s="870"/>
      <c r="C25" s="870"/>
      <c r="D25" s="870"/>
      <c r="E25" s="870"/>
      <c r="F25" s="871"/>
    </row>
    <row r="26" spans="1:6" x14ac:dyDescent="0.25">
      <c r="A26" s="865" t="s">
        <v>949</v>
      </c>
      <c r="B26" s="865"/>
      <c r="C26" s="865"/>
      <c r="D26" s="865"/>
      <c r="E26" s="865"/>
      <c r="F26" s="865"/>
    </row>
  </sheetData>
  <mergeCells count="10">
    <mergeCell ref="C2:F2"/>
    <mergeCell ref="A26:F26"/>
    <mergeCell ref="A24:F24"/>
    <mergeCell ref="A25:F25"/>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87"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H16"/>
  <sheetViews>
    <sheetView zoomScale="75" zoomScaleNormal="75" workbookViewId="0">
      <pane xSplit="2" ySplit="5" topLeftCell="C6" activePane="bottomRight" state="frozen"/>
      <selection pane="topRight" activeCell="C1" sqref="C1"/>
      <selection pane="bottomLeft" activeCell="A5" sqref="A5"/>
      <selection pane="bottomRight" activeCell="I8" sqref="I8"/>
    </sheetView>
  </sheetViews>
  <sheetFormatPr defaultColWidth="9.109375" defaultRowHeight="18.600000000000001" x14ac:dyDescent="0.3"/>
  <cols>
    <col min="1" max="1" width="9.109375" style="475"/>
    <col min="2" max="2" width="67" style="477" customWidth="1"/>
    <col min="3" max="3" width="20.33203125" style="476" customWidth="1"/>
    <col min="4" max="4" width="23.5546875" style="476" customWidth="1"/>
    <col min="5" max="5" width="22.109375" style="476" customWidth="1"/>
    <col min="6" max="6" width="23.88671875" style="475" customWidth="1"/>
    <col min="7" max="7" width="16.109375" style="475" customWidth="1"/>
    <col min="8" max="16384" width="9.109375" style="475"/>
  </cols>
  <sheetData>
    <row r="1" spans="1:8" ht="50.1" customHeight="1" thickBot="1" x14ac:dyDescent="0.35">
      <c r="A1" s="875" t="s">
        <v>1207</v>
      </c>
      <c r="B1" s="876"/>
      <c r="C1" s="876"/>
      <c r="D1" s="877"/>
      <c r="E1" s="877"/>
      <c r="F1" s="878"/>
    </row>
    <row r="2" spans="1:8" ht="35.1" customHeight="1" thickBot="1" x14ac:dyDescent="0.35">
      <c r="A2" s="879" t="s">
        <v>1184</v>
      </c>
      <c r="B2" s="880"/>
      <c r="C2" s="880"/>
      <c r="D2" s="881"/>
      <c r="E2" s="881"/>
      <c r="F2" s="882"/>
    </row>
    <row r="3" spans="1:8" ht="33" customHeight="1" x14ac:dyDescent="0.3">
      <c r="A3" s="883" t="s">
        <v>209</v>
      </c>
      <c r="B3" s="885" t="s">
        <v>336</v>
      </c>
      <c r="C3" s="887">
        <v>2015</v>
      </c>
      <c r="D3" s="887"/>
      <c r="E3" s="887">
        <v>2016</v>
      </c>
      <c r="F3" s="888"/>
    </row>
    <row r="4" spans="1:8" ht="71.25" customHeight="1" x14ac:dyDescent="0.3">
      <c r="A4" s="884"/>
      <c r="B4" s="886"/>
      <c r="C4" s="497" t="s">
        <v>1206</v>
      </c>
      <c r="D4" s="497" t="s">
        <v>1205</v>
      </c>
      <c r="E4" s="497" t="s">
        <v>1206</v>
      </c>
      <c r="F4" s="496" t="s">
        <v>1205</v>
      </c>
    </row>
    <row r="5" spans="1:8" ht="18.75" customHeight="1" x14ac:dyDescent="0.3">
      <c r="A5" s="495"/>
      <c r="B5" s="494"/>
      <c r="C5" s="493" t="s">
        <v>290</v>
      </c>
      <c r="D5" s="493" t="s">
        <v>291</v>
      </c>
      <c r="E5" s="492" t="s">
        <v>292</v>
      </c>
      <c r="F5" s="491" t="s">
        <v>299</v>
      </c>
    </row>
    <row r="6" spans="1:8" s="482" customFormat="1" ht="34.5" customHeight="1" x14ac:dyDescent="0.25">
      <c r="A6" s="488">
        <v>1</v>
      </c>
      <c r="B6" s="487" t="s">
        <v>794</v>
      </c>
      <c r="C6" s="530">
        <v>0</v>
      </c>
      <c r="D6" s="530">
        <v>150</v>
      </c>
      <c r="E6" s="642">
        <f>C9</f>
        <v>0</v>
      </c>
      <c r="F6" s="643">
        <f>D9</f>
        <v>0</v>
      </c>
      <c r="G6" s="490"/>
      <c r="H6" s="489"/>
    </row>
    <row r="7" spans="1:8" ht="36" customHeight="1" x14ac:dyDescent="0.3">
      <c r="A7" s="488">
        <v>2</v>
      </c>
      <c r="B7" s="487" t="s">
        <v>1204</v>
      </c>
      <c r="C7" s="530">
        <v>26550</v>
      </c>
      <c r="D7" s="530">
        <v>146405</v>
      </c>
      <c r="E7" s="530">
        <v>36075</v>
      </c>
      <c r="F7" s="644">
        <v>158970</v>
      </c>
    </row>
    <row r="8" spans="1:8" ht="35.25" customHeight="1" x14ac:dyDescent="0.3">
      <c r="A8" s="488">
        <v>3</v>
      </c>
      <c r="B8" s="487" t="s">
        <v>795</v>
      </c>
      <c r="C8" s="530">
        <v>26550</v>
      </c>
      <c r="D8" s="530">
        <v>146555</v>
      </c>
      <c r="E8" s="530">
        <v>36075</v>
      </c>
      <c r="F8" s="644">
        <v>158970</v>
      </c>
    </row>
    <row r="9" spans="1:8" ht="39.75" customHeight="1" x14ac:dyDescent="0.3">
      <c r="A9" s="488">
        <v>4</v>
      </c>
      <c r="B9" s="487" t="s">
        <v>1203</v>
      </c>
      <c r="C9" s="642">
        <f>C6+C7-C8</f>
        <v>0</v>
      </c>
      <c r="D9" s="642">
        <f>D6+D7-D8</f>
        <v>0</v>
      </c>
      <c r="E9" s="642">
        <f>E6+E7-E8</f>
        <v>0</v>
      </c>
      <c r="F9" s="643">
        <f>F6+F7-F8</f>
        <v>0</v>
      </c>
    </row>
    <row r="10" spans="1:8" ht="36" customHeight="1" thickBot="1" x14ac:dyDescent="0.35">
      <c r="A10" s="486">
        <v>5</v>
      </c>
      <c r="B10" s="485" t="s">
        <v>1202</v>
      </c>
      <c r="C10" s="645">
        <v>27</v>
      </c>
      <c r="D10" s="645">
        <v>503</v>
      </c>
      <c r="E10" s="645">
        <v>37</v>
      </c>
      <c r="F10" s="646">
        <v>393</v>
      </c>
    </row>
    <row r="11" spans="1:8" ht="21" customHeight="1" x14ac:dyDescent="0.3">
      <c r="A11" s="484"/>
      <c r="B11" s="483"/>
      <c r="C11" s="475"/>
      <c r="D11" s="475"/>
      <c r="E11" s="475"/>
      <c r="G11" s="482"/>
    </row>
    <row r="12" spans="1:8" ht="21" customHeight="1" x14ac:dyDescent="0.3">
      <c r="A12" s="874" t="s">
        <v>796</v>
      </c>
      <c r="B12" s="874"/>
      <c r="C12" s="874"/>
      <c r="D12" s="874"/>
      <c r="E12" s="874"/>
      <c r="F12" s="874"/>
    </row>
    <row r="13" spans="1:8" ht="17.399999999999999" x14ac:dyDescent="0.3">
      <c r="A13" s="481" t="s">
        <v>938</v>
      </c>
      <c r="B13" s="480"/>
      <c r="C13" s="479"/>
      <c r="D13" s="479"/>
      <c r="E13" s="479"/>
      <c r="F13" s="478"/>
    </row>
    <row r="14" spans="1:8" ht="17.399999999999999" x14ac:dyDescent="0.3">
      <c r="A14" s="481" t="s">
        <v>939</v>
      </c>
      <c r="B14" s="480"/>
      <c r="C14" s="479"/>
      <c r="D14" s="479"/>
      <c r="E14" s="479"/>
      <c r="F14" s="478"/>
    </row>
    <row r="16" spans="1:8" x14ac:dyDescent="0.3">
      <c r="C16" s="476" t="s">
        <v>162</v>
      </c>
    </row>
  </sheetData>
  <mergeCells count="7">
    <mergeCell ref="A12:F12"/>
    <mergeCell ref="A1:F1"/>
    <mergeCell ref="A2:F2"/>
    <mergeCell ref="A3:A4"/>
    <mergeCell ref="B3:B4"/>
    <mergeCell ref="C3:D3"/>
    <mergeCell ref="E3:F3"/>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25">
    <tabColor indexed="42"/>
    <pageSetUpPr fitToPage="1"/>
  </sheetPr>
  <dimension ref="A1:N11"/>
  <sheetViews>
    <sheetView zoomScale="75" zoomScaleNormal="75" workbookViewId="0">
      <pane xSplit="1" ySplit="5" topLeftCell="B6" activePane="bottomRight" state="frozen"/>
      <selection pane="topRight" activeCell="B1" sqref="B1"/>
      <selection pane="bottomLeft" activeCell="A6" sqref="A6"/>
      <selection pane="bottomRight" activeCell="N9" sqref="N9"/>
    </sheetView>
  </sheetViews>
  <sheetFormatPr defaultColWidth="9.109375" defaultRowHeight="15.6" x14ac:dyDescent="0.25"/>
  <cols>
    <col min="1" max="1" width="8.88671875" style="74" customWidth="1"/>
    <col min="2" max="2" width="20.5546875" style="74" customWidth="1"/>
    <col min="3" max="3" width="18.33203125" style="74" customWidth="1"/>
    <col min="4" max="4" width="15.88671875" style="74" customWidth="1"/>
    <col min="5" max="5" width="15.6640625" style="74" customWidth="1"/>
    <col min="6" max="6" width="14.5546875" style="74" customWidth="1"/>
    <col min="7" max="7" width="18.6640625" style="74" customWidth="1"/>
    <col min="8" max="8" width="20.33203125" style="74" customWidth="1"/>
    <col min="9" max="9" width="18" style="74" customWidth="1"/>
    <col min="10" max="10" width="14.33203125" style="74" customWidth="1"/>
    <col min="11" max="11" width="16.88671875" style="74" customWidth="1"/>
    <col min="12" max="12" width="13.109375" style="74" customWidth="1"/>
    <col min="13" max="13" width="17.6640625" style="74" customWidth="1"/>
    <col min="14" max="14" width="40.44140625" style="74" customWidth="1"/>
    <col min="15" max="16384" width="9.109375" style="74"/>
  </cols>
  <sheetData>
    <row r="1" spans="1:14" s="72" customFormat="1" ht="35.1" customHeight="1" thickBot="1" x14ac:dyDescent="0.3">
      <c r="A1" s="893" t="s">
        <v>1023</v>
      </c>
      <c r="B1" s="894"/>
      <c r="C1" s="894"/>
      <c r="D1" s="894"/>
      <c r="E1" s="894"/>
      <c r="F1" s="894"/>
      <c r="G1" s="894"/>
      <c r="H1" s="894"/>
      <c r="I1" s="894"/>
      <c r="J1" s="894"/>
      <c r="K1" s="894"/>
      <c r="L1" s="894"/>
      <c r="M1" s="895"/>
    </row>
    <row r="2" spans="1:14" s="72" customFormat="1" ht="42.75" customHeight="1" x14ac:dyDescent="0.25">
      <c r="A2" s="725" t="s">
        <v>1183</v>
      </c>
      <c r="B2" s="726"/>
      <c r="C2" s="726"/>
      <c r="D2" s="726"/>
      <c r="E2" s="726"/>
      <c r="F2" s="726"/>
      <c r="G2" s="726"/>
      <c r="H2" s="726"/>
      <c r="I2" s="726"/>
      <c r="J2" s="726"/>
      <c r="K2" s="726"/>
      <c r="L2" s="726"/>
      <c r="M2" s="727"/>
    </row>
    <row r="3" spans="1:14" s="72" customFormat="1" ht="45.75" customHeight="1" x14ac:dyDescent="0.25">
      <c r="A3" s="889" t="s">
        <v>209</v>
      </c>
      <c r="B3" s="891" t="s">
        <v>1024</v>
      </c>
      <c r="C3" s="891"/>
      <c r="D3" s="891"/>
      <c r="E3" s="891"/>
      <c r="F3" s="891"/>
      <c r="G3" s="891"/>
      <c r="H3" s="891" t="s">
        <v>1025</v>
      </c>
      <c r="I3" s="891"/>
      <c r="J3" s="891"/>
      <c r="K3" s="891"/>
      <c r="L3" s="891"/>
      <c r="M3" s="892"/>
    </row>
    <row r="4" spans="1:14" s="73" customFormat="1" ht="171.75" customHeight="1" x14ac:dyDescent="0.25">
      <c r="A4" s="890"/>
      <c r="B4" s="279" t="s">
        <v>789</v>
      </c>
      <c r="C4" s="279" t="s">
        <v>790</v>
      </c>
      <c r="D4" s="279" t="s">
        <v>232</v>
      </c>
      <c r="E4" s="279" t="s">
        <v>81</v>
      </c>
      <c r="F4" s="279" t="s">
        <v>82</v>
      </c>
      <c r="G4" s="279" t="s">
        <v>207</v>
      </c>
      <c r="H4" s="279" t="s">
        <v>789</v>
      </c>
      <c r="I4" s="279" t="s">
        <v>790</v>
      </c>
      <c r="J4" s="279" t="s">
        <v>232</v>
      </c>
      <c r="K4" s="279" t="s">
        <v>81</v>
      </c>
      <c r="L4" s="93" t="s">
        <v>82</v>
      </c>
      <c r="M4" s="95" t="s">
        <v>207</v>
      </c>
    </row>
    <row r="5" spans="1:14" x14ac:dyDescent="0.25">
      <c r="A5" s="96"/>
      <c r="B5" s="94" t="s">
        <v>290</v>
      </c>
      <c r="C5" s="94" t="s">
        <v>291</v>
      </c>
      <c r="D5" s="94" t="s">
        <v>292</v>
      </c>
      <c r="E5" s="94" t="s">
        <v>299</v>
      </c>
      <c r="F5" s="94" t="s">
        <v>293</v>
      </c>
      <c r="G5" s="94" t="s">
        <v>717</v>
      </c>
      <c r="H5" s="94" t="s">
        <v>295</v>
      </c>
      <c r="I5" s="94" t="s">
        <v>296</v>
      </c>
      <c r="J5" s="94" t="s">
        <v>297</v>
      </c>
      <c r="K5" s="94" t="s">
        <v>718</v>
      </c>
      <c r="L5" s="198" t="s">
        <v>719</v>
      </c>
      <c r="M5" s="97" t="s">
        <v>954</v>
      </c>
    </row>
    <row r="6" spans="1:14" ht="36" customHeight="1" thickBot="1" x14ac:dyDescent="0.3">
      <c r="A6" s="98">
        <v>1</v>
      </c>
      <c r="B6" s="647">
        <v>9212460.4199999999</v>
      </c>
      <c r="C6" s="647">
        <v>9833543.3800000008</v>
      </c>
      <c r="D6" s="647">
        <v>234573.42</v>
      </c>
      <c r="E6" s="647">
        <v>234714.21</v>
      </c>
      <c r="F6" s="647">
        <v>596000</v>
      </c>
      <c r="G6" s="648">
        <f>SUM(B6:F6)</f>
        <v>20111291.430000003</v>
      </c>
      <c r="H6" s="647">
        <f>B6+'T11-Zdroje KV'!D15-'T5 - Analýza nákladov'!E91</f>
        <v>8659373.6699999999</v>
      </c>
      <c r="I6" s="647">
        <f>C6+'T11-Zdroje KV'!D16-'T5 - Analýza nákladov'!E93</f>
        <v>9248729.870000001</v>
      </c>
      <c r="J6" s="647">
        <v>78415.5</v>
      </c>
      <c r="K6" s="647">
        <v>261610.33</v>
      </c>
      <c r="L6" s="647">
        <v>566274.79</v>
      </c>
      <c r="M6" s="649">
        <f>SUM(H6:L6)</f>
        <v>18814404.159999996</v>
      </c>
      <c r="N6" s="74" t="s">
        <v>1285</v>
      </c>
    </row>
    <row r="9" spans="1:14" ht="15.75" customHeight="1" x14ac:dyDescent="0.25">
      <c r="B9" s="425" t="s">
        <v>916</v>
      </c>
      <c r="C9" s="425"/>
    </row>
    <row r="11" spans="1:14" x14ac:dyDescent="0.25">
      <c r="B11" s="425" t="s">
        <v>734</v>
      </c>
      <c r="C11" s="425"/>
    </row>
  </sheetData>
  <mergeCells count="5">
    <mergeCell ref="A3:A4"/>
    <mergeCell ref="B3:G3"/>
    <mergeCell ref="H3:M3"/>
    <mergeCell ref="A1:M1"/>
    <mergeCell ref="A2:M2"/>
  </mergeCells>
  <phoneticPr fontId="25" type="noConversion"/>
  <pageMargins left="0.4" right="0.27" top="0.98425196850393704" bottom="0.98425196850393704" header="0.51181102362204722" footer="0.51181102362204722"/>
  <pageSetup paperSize="9" scale="6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5"/>
  <sheetViews>
    <sheetView zoomScale="75" zoomScaleNormal="75" workbookViewId="0">
      <pane xSplit="3" ySplit="3" topLeftCell="D43" activePane="bottomRight" state="frozen"/>
      <selection pane="topRight" activeCell="D1" sqref="D1"/>
      <selection pane="bottomLeft" activeCell="A4" sqref="A4"/>
      <selection pane="bottomRight" activeCell="E30" sqref="E30"/>
    </sheetView>
  </sheetViews>
  <sheetFormatPr defaultColWidth="9.109375" defaultRowHeight="15.6" x14ac:dyDescent="0.25"/>
  <cols>
    <col min="1" max="1" width="7.33203125" style="150" customWidth="1"/>
    <col min="2" max="2" width="39.88671875" style="150" customWidth="1"/>
    <col min="3" max="3" width="9.44140625" style="150" customWidth="1"/>
    <col min="4" max="4" width="18.44140625" style="150" customWidth="1"/>
    <col min="5" max="5" width="16.6640625" style="150" customWidth="1"/>
    <col min="6" max="6" width="15.44140625" style="150" customWidth="1"/>
    <col min="7" max="7" width="5.109375" style="150" customWidth="1"/>
    <col min="8" max="16384" width="9.109375" style="150"/>
  </cols>
  <sheetData>
    <row r="1" spans="1:7" ht="66.75" customHeight="1" thickBot="1" x14ac:dyDescent="0.3">
      <c r="A1" s="902" t="s">
        <v>1026</v>
      </c>
      <c r="B1" s="903"/>
      <c r="C1" s="903"/>
      <c r="D1" s="903"/>
      <c r="E1" s="903"/>
      <c r="F1" s="904"/>
    </row>
    <row r="2" spans="1:7" ht="36.75" customHeight="1" thickBot="1" x14ac:dyDescent="0.3">
      <c r="A2" s="905" t="s">
        <v>1184</v>
      </c>
      <c r="B2" s="906"/>
      <c r="C2" s="906"/>
      <c r="D2" s="906"/>
      <c r="E2" s="906"/>
      <c r="F2" s="907"/>
    </row>
    <row r="3" spans="1:7" s="151" customFormat="1" ht="69" customHeight="1" x14ac:dyDescent="0.25">
      <c r="A3" s="403" t="s">
        <v>542</v>
      </c>
      <c r="B3" s="403" t="s">
        <v>411</v>
      </c>
      <c r="C3" s="404" t="s">
        <v>209</v>
      </c>
      <c r="D3" s="404" t="s">
        <v>1027</v>
      </c>
      <c r="E3" s="405" t="s">
        <v>1028</v>
      </c>
      <c r="F3" s="402" t="s">
        <v>1000</v>
      </c>
      <c r="G3" s="150"/>
    </row>
    <row r="4" spans="1:7" s="151" customFormat="1" x14ac:dyDescent="0.25">
      <c r="A4" s="408"/>
      <c r="B4" s="406"/>
      <c r="C4" s="407"/>
      <c r="D4" s="407" t="s">
        <v>290</v>
      </c>
      <c r="E4" s="407" t="s">
        <v>291</v>
      </c>
      <c r="F4" s="409" t="s">
        <v>292</v>
      </c>
      <c r="G4" s="150"/>
    </row>
    <row r="5" spans="1:7" customFormat="1" x14ac:dyDescent="0.25">
      <c r="A5" s="182">
        <v>601</v>
      </c>
      <c r="B5" s="175" t="s">
        <v>616</v>
      </c>
      <c r="C5" s="176" t="s">
        <v>617</v>
      </c>
      <c r="D5" s="650">
        <v>0</v>
      </c>
      <c r="E5" s="651">
        <v>0</v>
      </c>
      <c r="F5" s="652">
        <f>E5-D5</f>
        <v>0</v>
      </c>
      <c r="G5" s="150"/>
    </row>
    <row r="6" spans="1:7" customFormat="1" x14ac:dyDescent="0.25">
      <c r="A6" s="183">
        <v>602</v>
      </c>
      <c r="B6" s="177" t="s">
        <v>618</v>
      </c>
      <c r="C6" s="178" t="s">
        <v>619</v>
      </c>
      <c r="D6" s="653">
        <v>200868.65</v>
      </c>
      <c r="E6" s="654">
        <v>267511.5</v>
      </c>
      <c r="F6" s="652">
        <f t="shared" ref="F6:F39" si="0">E6-D6</f>
        <v>66642.850000000006</v>
      </c>
      <c r="G6" s="150"/>
    </row>
    <row r="7" spans="1:7" customFormat="1" x14ac:dyDescent="0.25">
      <c r="A7" s="183">
        <v>604</v>
      </c>
      <c r="B7" s="179" t="s">
        <v>620</v>
      </c>
      <c r="C7" s="178" t="s">
        <v>621</v>
      </c>
      <c r="D7" s="653">
        <v>0</v>
      </c>
      <c r="E7" s="654">
        <v>0</v>
      </c>
      <c r="F7" s="652">
        <f t="shared" si="0"/>
        <v>0</v>
      </c>
      <c r="G7" s="150"/>
    </row>
    <row r="8" spans="1:7" customFormat="1" x14ac:dyDescent="0.25">
      <c r="A8" s="183">
        <v>611</v>
      </c>
      <c r="B8" s="177" t="s">
        <v>622</v>
      </c>
      <c r="C8" s="178" t="s">
        <v>623</v>
      </c>
      <c r="D8" s="653">
        <v>0</v>
      </c>
      <c r="E8" s="654">
        <v>0</v>
      </c>
      <c r="F8" s="652">
        <f t="shared" si="0"/>
        <v>0</v>
      </c>
      <c r="G8" s="150"/>
    </row>
    <row r="9" spans="1:7" customFormat="1" x14ac:dyDescent="0.25">
      <c r="A9" s="183">
        <v>612</v>
      </c>
      <c r="B9" s="177" t="s">
        <v>624</v>
      </c>
      <c r="C9" s="178" t="s">
        <v>625</v>
      </c>
      <c r="D9" s="653">
        <v>0</v>
      </c>
      <c r="E9" s="654">
        <v>0</v>
      </c>
      <c r="F9" s="652">
        <f t="shared" si="0"/>
        <v>0</v>
      </c>
      <c r="G9" s="150"/>
    </row>
    <row r="10" spans="1:7" customFormat="1" x14ac:dyDescent="0.25">
      <c r="A10" s="183">
        <v>613</v>
      </c>
      <c r="B10" s="177" t="s">
        <v>626</v>
      </c>
      <c r="C10" s="178" t="s">
        <v>627</v>
      </c>
      <c r="D10" s="653">
        <v>0</v>
      </c>
      <c r="E10" s="654">
        <v>0</v>
      </c>
      <c r="F10" s="652">
        <f t="shared" si="0"/>
        <v>0</v>
      </c>
      <c r="G10" s="150"/>
    </row>
    <row r="11" spans="1:7" customFormat="1" x14ac:dyDescent="0.25">
      <c r="A11" s="183">
        <v>614</v>
      </c>
      <c r="B11" s="177" t="s">
        <v>628</v>
      </c>
      <c r="C11" s="178" t="s">
        <v>629</v>
      </c>
      <c r="D11" s="653">
        <v>0</v>
      </c>
      <c r="E11" s="654">
        <v>0</v>
      </c>
      <c r="F11" s="652">
        <f t="shared" si="0"/>
        <v>0</v>
      </c>
      <c r="G11" s="150"/>
    </row>
    <row r="12" spans="1:7" customFormat="1" x14ac:dyDescent="0.25">
      <c r="A12" s="183">
        <v>621</v>
      </c>
      <c r="B12" s="177" t="s">
        <v>630</v>
      </c>
      <c r="C12" s="178" t="s">
        <v>631</v>
      </c>
      <c r="D12" s="653">
        <v>0</v>
      </c>
      <c r="E12" s="654">
        <v>0</v>
      </c>
      <c r="F12" s="652">
        <f t="shared" si="0"/>
        <v>0</v>
      </c>
      <c r="G12" s="150"/>
    </row>
    <row r="13" spans="1:7" customFormat="1" x14ac:dyDescent="0.25">
      <c r="A13" s="183">
        <v>622</v>
      </c>
      <c r="B13" s="177" t="s">
        <v>632</v>
      </c>
      <c r="C13" s="178" t="s">
        <v>633</v>
      </c>
      <c r="D13" s="653">
        <v>0</v>
      </c>
      <c r="E13" s="654">
        <v>0</v>
      </c>
      <c r="F13" s="652">
        <f t="shared" si="0"/>
        <v>0</v>
      </c>
      <c r="G13" s="150"/>
    </row>
    <row r="14" spans="1:7" customFormat="1" x14ac:dyDescent="0.25">
      <c r="A14" s="183">
        <v>623</v>
      </c>
      <c r="B14" s="177" t="s">
        <v>634</v>
      </c>
      <c r="C14" s="178" t="s">
        <v>635</v>
      </c>
      <c r="D14" s="653">
        <v>0</v>
      </c>
      <c r="E14" s="654">
        <v>0</v>
      </c>
      <c r="F14" s="652">
        <f t="shared" si="0"/>
        <v>0</v>
      </c>
    </row>
    <row r="15" spans="1:7" customFormat="1" x14ac:dyDescent="0.25">
      <c r="A15" s="183">
        <v>624</v>
      </c>
      <c r="B15" s="177" t="s">
        <v>636</v>
      </c>
      <c r="C15" s="178" t="s">
        <v>637</v>
      </c>
      <c r="D15" s="653">
        <v>0</v>
      </c>
      <c r="E15" s="654">
        <v>0</v>
      </c>
      <c r="F15" s="652">
        <f t="shared" si="0"/>
        <v>0</v>
      </c>
    </row>
    <row r="16" spans="1:7" customFormat="1" x14ac:dyDescent="0.25">
      <c r="A16" s="183">
        <v>641</v>
      </c>
      <c r="B16" s="177" t="s">
        <v>573</v>
      </c>
      <c r="C16" s="178" t="s">
        <v>638</v>
      </c>
      <c r="D16" s="653">
        <v>0</v>
      </c>
      <c r="E16" s="654">
        <v>0</v>
      </c>
      <c r="F16" s="652">
        <f t="shared" si="0"/>
        <v>0</v>
      </c>
    </row>
    <row r="17" spans="1:6" customFormat="1" x14ac:dyDescent="0.25">
      <c r="A17" s="183">
        <v>642</v>
      </c>
      <c r="B17" s="177" t="s">
        <v>575</v>
      </c>
      <c r="C17" s="178" t="s">
        <v>639</v>
      </c>
      <c r="D17" s="653">
        <v>0</v>
      </c>
      <c r="E17" s="654">
        <v>0</v>
      </c>
      <c r="F17" s="652">
        <f t="shared" si="0"/>
        <v>0</v>
      </c>
    </row>
    <row r="18" spans="1:6" customFormat="1" x14ac:dyDescent="0.25">
      <c r="A18" s="183">
        <v>643</v>
      </c>
      <c r="B18" s="177" t="s">
        <v>640</v>
      </c>
      <c r="C18" s="178" t="s">
        <v>641</v>
      </c>
      <c r="D18" s="653">
        <v>0</v>
      </c>
      <c r="E18" s="654">
        <v>0</v>
      </c>
      <c r="F18" s="652">
        <f t="shared" si="0"/>
        <v>0</v>
      </c>
    </row>
    <row r="19" spans="1:6" customFormat="1" x14ac:dyDescent="0.25">
      <c r="A19" s="183">
        <v>644</v>
      </c>
      <c r="B19" s="177" t="s">
        <v>579</v>
      </c>
      <c r="C19" s="178" t="s">
        <v>642</v>
      </c>
      <c r="D19" s="653">
        <v>0</v>
      </c>
      <c r="E19" s="654">
        <v>0</v>
      </c>
      <c r="F19" s="652">
        <f t="shared" si="0"/>
        <v>0</v>
      </c>
    </row>
    <row r="20" spans="1:6" customFormat="1" x14ac:dyDescent="0.25">
      <c r="A20" s="183">
        <v>645</v>
      </c>
      <c r="B20" s="177" t="s">
        <v>643</v>
      </c>
      <c r="C20" s="178" t="s">
        <v>644</v>
      </c>
      <c r="D20" s="653">
        <v>0</v>
      </c>
      <c r="E20" s="654">
        <v>0</v>
      </c>
      <c r="F20" s="652">
        <f t="shared" si="0"/>
        <v>0</v>
      </c>
    </row>
    <row r="21" spans="1:6" customFormat="1" x14ac:dyDescent="0.25">
      <c r="A21" s="183">
        <v>646</v>
      </c>
      <c r="B21" s="177" t="s">
        <v>645</v>
      </c>
      <c r="C21" s="178" t="s">
        <v>646</v>
      </c>
      <c r="D21" s="653">
        <v>0</v>
      </c>
      <c r="E21" s="654">
        <v>0</v>
      </c>
      <c r="F21" s="652">
        <f t="shared" si="0"/>
        <v>0</v>
      </c>
    </row>
    <row r="22" spans="1:6" customFormat="1" x14ac:dyDescent="0.25">
      <c r="A22" s="183">
        <v>647</v>
      </c>
      <c r="B22" s="177" t="s">
        <v>647</v>
      </c>
      <c r="C22" s="178" t="s">
        <v>648</v>
      </c>
      <c r="D22" s="653">
        <v>0</v>
      </c>
      <c r="E22" s="654">
        <v>0</v>
      </c>
      <c r="F22" s="652">
        <f t="shared" si="0"/>
        <v>0</v>
      </c>
    </row>
    <row r="23" spans="1:6" customFormat="1" x14ac:dyDescent="0.25">
      <c r="A23" s="183">
        <v>648</v>
      </c>
      <c r="B23" s="177" t="s">
        <v>649</v>
      </c>
      <c r="C23" s="178" t="s">
        <v>650</v>
      </c>
      <c r="D23" s="653">
        <v>0</v>
      </c>
      <c r="E23" s="654">
        <v>0</v>
      </c>
      <c r="F23" s="652">
        <f t="shared" si="0"/>
        <v>0</v>
      </c>
    </row>
    <row r="24" spans="1:6" customFormat="1" x14ac:dyDescent="0.25">
      <c r="A24" s="183">
        <v>649</v>
      </c>
      <c r="B24" s="177" t="s">
        <v>651</v>
      </c>
      <c r="C24" s="178" t="s">
        <v>652</v>
      </c>
      <c r="D24" s="653">
        <v>56585</v>
      </c>
      <c r="E24" s="654">
        <v>48721.599999999999</v>
      </c>
      <c r="F24" s="652">
        <f t="shared" si="0"/>
        <v>-7863.4000000000015</v>
      </c>
    </row>
    <row r="25" spans="1:6" customFormat="1" x14ac:dyDescent="0.25">
      <c r="A25" s="183">
        <v>651</v>
      </c>
      <c r="B25" s="177" t="s">
        <v>653</v>
      </c>
      <c r="C25" s="178" t="s">
        <v>654</v>
      </c>
      <c r="D25" s="653">
        <v>0</v>
      </c>
      <c r="E25" s="654">
        <v>0</v>
      </c>
      <c r="F25" s="652">
        <f t="shared" si="0"/>
        <v>0</v>
      </c>
    </row>
    <row r="26" spans="1:6" customFormat="1" x14ac:dyDescent="0.25">
      <c r="A26" s="183">
        <v>652</v>
      </c>
      <c r="B26" s="177" t="s">
        <v>655</v>
      </c>
      <c r="C26" s="178" t="s">
        <v>656</v>
      </c>
      <c r="D26" s="653">
        <v>0</v>
      </c>
      <c r="E26" s="654">
        <v>0</v>
      </c>
      <c r="F26" s="652">
        <f t="shared" si="0"/>
        <v>0</v>
      </c>
    </row>
    <row r="27" spans="1:6" customFormat="1" x14ac:dyDescent="0.25">
      <c r="A27" s="183">
        <v>653</v>
      </c>
      <c r="B27" s="177" t="s">
        <v>657</v>
      </c>
      <c r="C27" s="178" t="s">
        <v>658</v>
      </c>
      <c r="D27" s="653">
        <v>0</v>
      </c>
      <c r="E27" s="654">
        <v>0</v>
      </c>
      <c r="F27" s="652">
        <f t="shared" si="0"/>
        <v>0</v>
      </c>
    </row>
    <row r="28" spans="1:6" customFormat="1" x14ac:dyDescent="0.25">
      <c r="A28" s="183">
        <v>654</v>
      </c>
      <c r="B28" s="177" t="s">
        <v>659</v>
      </c>
      <c r="C28" s="178" t="s">
        <v>660</v>
      </c>
      <c r="D28" s="653">
        <v>0</v>
      </c>
      <c r="E28" s="654">
        <v>0</v>
      </c>
      <c r="F28" s="652">
        <f t="shared" si="0"/>
        <v>0</v>
      </c>
    </row>
    <row r="29" spans="1:6" customFormat="1" x14ac:dyDescent="0.25">
      <c r="A29" s="183">
        <v>655</v>
      </c>
      <c r="B29" s="177" t="s">
        <v>661</v>
      </c>
      <c r="C29" s="178" t="s">
        <v>662</v>
      </c>
      <c r="D29" s="653">
        <v>0</v>
      </c>
      <c r="E29" s="654">
        <v>0</v>
      </c>
      <c r="F29" s="652">
        <f t="shared" si="0"/>
        <v>0</v>
      </c>
    </row>
    <row r="30" spans="1:6" customFormat="1" x14ac:dyDescent="0.25">
      <c r="A30" s="184">
        <v>656</v>
      </c>
      <c r="B30" s="177" t="s">
        <v>663</v>
      </c>
      <c r="C30" s="178" t="s">
        <v>664</v>
      </c>
      <c r="D30" s="653">
        <v>22740</v>
      </c>
      <c r="E30" s="654">
        <v>24070</v>
      </c>
      <c r="F30" s="652">
        <f t="shared" si="0"/>
        <v>1330</v>
      </c>
    </row>
    <row r="31" spans="1:6" customFormat="1" x14ac:dyDescent="0.25">
      <c r="A31" s="184">
        <v>657</v>
      </c>
      <c r="B31" s="177" t="s">
        <v>665</v>
      </c>
      <c r="C31" s="178" t="s">
        <v>666</v>
      </c>
      <c r="D31" s="653">
        <v>0</v>
      </c>
      <c r="E31" s="654">
        <v>0</v>
      </c>
      <c r="F31" s="652">
        <f t="shared" si="0"/>
        <v>0</v>
      </c>
    </row>
    <row r="32" spans="1:6" customFormat="1" x14ac:dyDescent="0.25">
      <c r="A32" s="184">
        <v>658</v>
      </c>
      <c r="B32" s="177" t="s">
        <v>667</v>
      </c>
      <c r="C32" s="178" t="s">
        <v>668</v>
      </c>
      <c r="D32" s="653">
        <v>0</v>
      </c>
      <c r="E32" s="654">
        <v>0</v>
      </c>
      <c r="F32" s="652">
        <f t="shared" si="0"/>
        <v>0</v>
      </c>
    </row>
    <row r="33" spans="1:7" customFormat="1" x14ac:dyDescent="0.25">
      <c r="A33" s="184">
        <v>661</v>
      </c>
      <c r="B33" s="177" t="s">
        <v>669</v>
      </c>
      <c r="C33" s="178" t="s">
        <v>670</v>
      </c>
      <c r="D33" s="653">
        <v>0</v>
      </c>
      <c r="E33" s="654">
        <v>0</v>
      </c>
      <c r="F33" s="652">
        <f t="shared" si="0"/>
        <v>0</v>
      </c>
    </row>
    <row r="34" spans="1:7" customFormat="1" x14ac:dyDescent="0.25">
      <c r="A34" s="184">
        <v>662</v>
      </c>
      <c r="B34" s="177" t="s">
        <v>671</v>
      </c>
      <c r="C34" s="178" t="s">
        <v>672</v>
      </c>
      <c r="D34" s="653">
        <v>0</v>
      </c>
      <c r="E34" s="654">
        <v>0</v>
      </c>
      <c r="F34" s="652">
        <f t="shared" si="0"/>
        <v>0</v>
      </c>
    </row>
    <row r="35" spans="1:7" customFormat="1" x14ac:dyDescent="0.25">
      <c r="A35" s="184">
        <v>663</v>
      </c>
      <c r="B35" s="177" t="s">
        <v>673</v>
      </c>
      <c r="C35" s="178" t="s">
        <v>674</v>
      </c>
      <c r="D35" s="653">
        <v>0</v>
      </c>
      <c r="E35" s="654">
        <v>0</v>
      </c>
      <c r="F35" s="652">
        <f t="shared" si="0"/>
        <v>0</v>
      </c>
    </row>
    <row r="36" spans="1:7" customFormat="1" x14ac:dyDescent="0.25">
      <c r="A36" s="184">
        <v>664</v>
      </c>
      <c r="B36" s="177" t="s">
        <v>675</v>
      </c>
      <c r="C36" s="178" t="s">
        <v>676</v>
      </c>
      <c r="D36" s="653">
        <v>0</v>
      </c>
      <c r="E36" s="655">
        <v>0</v>
      </c>
      <c r="F36" s="652">
        <f t="shared" si="0"/>
        <v>0</v>
      </c>
      <c r="G36" s="150"/>
    </row>
    <row r="37" spans="1:7" customFormat="1" x14ac:dyDescent="0.25">
      <c r="A37" s="184">
        <v>665</v>
      </c>
      <c r="B37" s="177" t="s">
        <v>677</v>
      </c>
      <c r="C37" s="178" t="s">
        <v>678</v>
      </c>
      <c r="D37" s="653">
        <v>0</v>
      </c>
      <c r="E37" s="655">
        <v>0</v>
      </c>
      <c r="F37" s="652">
        <f t="shared" si="0"/>
        <v>0</v>
      </c>
      <c r="G37" s="150"/>
    </row>
    <row r="38" spans="1:7" x14ac:dyDescent="0.25">
      <c r="A38" s="184">
        <v>667</v>
      </c>
      <c r="B38" s="177" t="s">
        <v>679</v>
      </c>
      <c r="C38" s="178" t="s">
        <v>680</v>
      </c>
      <c r="D38" s="653">
        <v>0</v>
      </c>
      <c r="E38" s="655">
        <v>0</v>
      </c>
      <c r="F38" s="652">
        <f t="shared" si="0"/>
        <v>0</v>
      </c>
    </row>
    <row r="39" spans="1:7" x14ac:dyDescent="0.25">
      <c r="A39" s="184">
        <v>691</v>
      </c>
      <c r="B39" s="177" t="s">
        <v>681</v>
      </c>
      <c r="C39" s="178" t="s">
        <v>682</v>
      </c>
      <c r="D39" s="653">
        <v>440451.81</v>
      </c>
      <c r="E39" s="655">
        <v>201148.29</v>
      </c>
      <c r="F39" s="652">
        <f t="shared" si="0"/>
        <v>-239303.52</v>
      </c>
    </row>
    <row r="40" spans="1:7" x14ac:dyDescent="0.25">
      <c r="A40" s="896" t="s">
        <v>683</v>
      </c>
      <c r="B40" s="897"/>
      <c r="C40" s="180" t="s">
        <v>684</v>
      </c>
      <c r="D40" s="656">
        <f>SUM(D5:D39)</f>
        <v>720645.46</v>
      </c>
      <c r="E40" s="657">
        <f>SUM(E5:E39)</f>
        <v>541451.39</v>
      </c>
      <c r="F40" s="652">
        <f>SUM(F5:F39)</f>
        <v>-179194.06999999998</v>
      </c>
    </row>
    <row r="41" spans="1:7" x14ac:dyDescent="0.25">
      <c r="A41" s="898" t="s">
        <v>685</v>
      </c>
      <c r="B41" s="899"/>
      <c r="C41" s="181" t="s">
        <v>686</v>
      </c>
      <c r="D41" s="51">
        <f>D40-T23_Náklady_soc_oblasť!D42</f>
        <v>0</v>
      </c>
      <c r="E41" s="658">
        <f>E40-T23_Náklady_soc_oblasť!E42</f>
        <v>0</v>
      </c>
      <c r="F41" s="652">
        <f>F40-T23_Náklady_soc_oblasť!F42</f>
        <v>0</v>
      </c>
    </row>
    <row r="42" spans="1:7" x14ac:dyDescent="0.25">
      <c r="A42" s="184">
        <v>591</v>
      </c>
      <c r="B42" s="177" t="s">
        <v>687</v>
      </c>
      <c r="C42" s="178" t="s">
        <v>688</v>
      </c>
      <c r="D42" s="653">
        <v>0</v>
      </c>
      <c r="E42" s="654">
        <v>0</v>
      </c>
      <c r="F42" s="652">
        <f>E42-D42</f>
        <v>0</v>
      </c>
    </row>
    <row r="43" spans="1:7" x14ac:dyDescent="0.25">
      <c r="A43" s="184">
        <v>595</v>
      </c>
      <c r="B43" s="177" t="s">
        <v>689</v>
      </c>
      <c r="C43" s="178" t="s">
        <v>690</v>
      </c>
      <c r="D43" s="653">
        <v>0</v>
      </c>
      <c r="E43" s="654">
        <v>0</v>
      </c>
      <c r="F43" s="652">
        <f>E43-D43</f>
        <v>0</v>
      </c>
    </row>
    <row r="44" spans="1:7" ht="16.2" thickBot="1" x14ac:dyDescent="0.3">
      <c r="A44" s="900" t="s">
        <v>691</v>
      </c>
      <c r="B44" s="901"/>
      <c r="C44" s="328" t="s">
        <v>692</v>
      </c>
      <c r="D44" s="659">
        <f>D41-D42-D43</f>
        <v>0</v>
      </c>
      <c r="E44" s="659">
        <f>E41-E42-E43</f>
        <v>0</v>
      </c>
      <c r="F44" s="660">
        <f>E44-D44</f>
        <v>0</v>
      </c>
    </row>
    <row r="45" spans="1:7" ht="139.80000000000001" customHeight="1" x14ac:dyDescent="0.25">
      <c r="A45" s="832" t="s">
        <v>1262</v>
      </c>
      <c r="B45" s="832"/>
      <c r="C45" s="832"/>
      <c r="D45" s="832"/>
      <c r="E45" s="832"/>
      <c r="F45" s="832"/>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3"/>
  <sheetViews>
    <sheetView tabSelected="1" zoomScale="75" zoomScaleNormal="75" workbookViewId="0">
      <pane xSplit="3" ySplit="3" topLeftCell="D31" activePane="bottomRight" state="frozen"/>
      <selection pane="topRight" activeCell="D1" sqref="D1"/>
      <selection pane="bottomLeft" activeCell="A4" sqref="A4"/>
      <selection pane="bottomRight" activeCell="D34" sqref="D34"/>
    </sheetView>
  </sheetViews>
  <sheetFormatPr defaultRowHeight="13.2" x14ac:dyDescent="0.25"/>
  <cols>
    <col min="1" max="1" width="8.33203125" customWidth="1"/>
    <col min="2" max="2" width="42.109375" customWidth="1"/>
    <col min="3" max="3" width="10.109375" customWidth="1"/>
    <col min="4" max="4" width="17.44140625" customWidth="1"/>
    <col min="5" max="5" width="17.109375" customWidth="1"/>
    <col min="6" max="6" width="16.5546875" customWidth="1"/>
  </cols>
  <sheetData>
    <row r="1" spans="1:6" ht="61.5" customHeight="1" thickBot="1" x14ac:dyDescent="0.3">
      <c r="A1" s="911" t="s">
        <v>1029</v>
      </c>
      <c r="B1" s="912"/>
      <c r="C1" s="912"/>
      <c r="D1" s="912"/>
      <c r="E1" s="912"/>
      <c r="F1" s="913"/>
    </row>
    <row r="2" spans="1:6" ht="47.25" customHeight="1" thickBot="1" x14ac:dyDescent="0.3">
      <c r="A2" s="908" t="s">
        <v>1188</v>
      </c>
      <c r="B2" s="909"/>
      <c r="C2" s="909"/>
      <c r="D2" s="909"/>
      <c r="E2" s="909"/>
      <c r="F2" s="910"/>
    </row>
    <row r="3" spans="1:6" ht="64.5" customHeight="1" x14ac:dyDescent="0.25">
      <c r="A3" s="403" t="s">
        <v>542</v>
      </c>
      <c r="B3" s="410" t="s">
        <v>411</v>
      </c>
      <c r="C3" s="411" t="s">
        <v>209</v>
      </c>
      <c r="D3" s="404" t="s">
        <v>908</v>
      </c>
      <c r="E3" s="405" t="s">
        <v>1030</v>
      </c>
      <c r="F3" s="402" t="s">
        <v>1031</v>
      </c>
    </row>
    <row r="4" spans="1:6" ht="15.6" x14ac:dyDescent="0.25">
      <c r="A4" s="408"/>
      <c r="B4" s="412"/>
      <c r="C4" s="412"/>
      <c r="D4" s="407" t="s">
        <v>290</v>
      </c>
      <c r="E4" s="407" t="s">
        <v>291</v>
      </c>
      <c r="F4" s="409" t="s">
        <v>292</v>
      </c>
    </row>
    <row r="5" spans="1:6" ht="15.6" x14ac:dyDescent="0.3">
      <c r="A5" s="273">
        <v>501</v>
      </c>
      <c r="B5" s="165" t="s">
        <v>543</v>
      </c>
      <c r="C5" s="164" t="s">
        <v>544</v>
      </c>
      <c r="D5" s="650">
        <v>358919</v>
      </c>
      <c r="E5" s="651">
        <v>90973.72</v>
      </c>
      <c r="F5" s="652">
        <f>E5-D5</f>
        <v>-267945.28000000003</v>
      </c>
    </row>
    <row r="6" spans="1:6" ht="15.6" x14ac:dyDescent="0.3">
      <c r="A6" s="272">
        <v>502</v>
      </c>
      <c r="B6" s="166" t="s">
        <v>545</v>
      </c>
      <c r="C6" s="162" t="s">
        <v>546</v>
      </c>
      <c r="D6" s="653">
        <v>53729.23</v>
      </c>
      <c r="E6" s="654">
        <v>41847.199999999997</v>
      </c>
      <c r="F6" s="661">
        <f t="shared" ref="F6:F41" si="0">E6-D6</f>
        <v>-11882.030000000006</v>
      </c>
    </row>
    <row r="7" spans="1:6" ht="15.6" x14ac:dyDescent="0.3">
      <c r="A7" s="272">
        <v>504</v>
      </c>
      <c r="B7" s="166" t="s">
        <v>547</v>
      </c>
      <c r="C7" s="162" t="s">
        <v>548</v>
      </c>
      <c r="D7" s="653">
        <v>0</v>
      </c>
      <c r="E7" s="654">
        <v>0</v>
      </c>
      <c r="F7" s="661">
        <f t="shared" si="0"/>
        <v>0</v>
      </c>
    </row>
    <row r="8" spans="1:6" ht="15.6" x14ac:dyDescent="0.3">
      <c r="A8" s="272">
        <v>511</v>
      </c>
      <c r="B8" s="166" t="s">
        <v>549</v>
      </c>
      <c r="C8" s="162" t="s">
        <v>550</v>
      </c>
      <c r="D8" s="653">
        <v>10889.1</v>
      </c>
      <c r="E8" s="654">
        <v>17365.330000000002</v>
      </c>
      <c r="F8" s="661">
        <f t="shared" si="0"/>
        <v>6476.2300000000014</v>
      </c>
    </row>
    <row r="9" spans="1:6" ht="15.6" x14ac:dyDescent="0.3">
      <c r="A9" s="272">
        <v>512</v>
      </c>
      <c r="B9" s="166" t="s">
        <v>551</v>
      </c>
      <c r="C9" s="162" t="s">
        <v>552</v>
      </c>
      <c r="D9" s="653">
        <v>0</v>
      </c>
      <c r="E9" s="654">
        <v>0</v>
      </c>
      <c r="F9" s="661">
        <f t="shared" si="0"/>
        <v>0</v>
      </c>
    </row>
    <row r="10" spans="1:6" ht="15.6" x14ac:dyDescent="0.3">
      <c r="A10" s="272">
        <v>513</v>
      </c>
      <c r="B10" s="166" t="s">
        <v>553</v>
      </c>
      <c r="C10" s="162" t="s">
        <v>554</v>
      </c>
      <c r="D10" s="653">
        <v>481.6</v>
      </c>
      <c r="E10" s="654">
        <v>420.12</v>
      </c>
      <c r="F10" s="661">
        <f t="shared" si="0"/>
        <v>-61.480000000000018</v>
      </c>
    </row>
    <row r="11" spans="1:6" ht="15.6" x14ac:dyDescent="0.3">
      <c r="A11" s="272">
        <v>518</v>
      </c>
      <c r="B11" s="166" t="s">
        <v>555</v>
      </c>
      <c r="C11" s="162" t="s">
        <v>556</v>
      </c>
      <c r="D11" s="653">
        <v>64811.79</v>
      </c>
      <c r="E11" s="654">
        <v>62060.87</v>
      </c>
      <c r="F11" s="661">
        <f t="shared" si="0"/>
        <v>-2750.9199999999983</v>
      </c>
    </row>
    <row r="12" spans="1:6" ht="15.6" x14ac:dyDescent="0.3">
      <c r="A12" s="272">
        <v>521</v>
      </c>
      <c r="B12" s="166" t="s">
        <v>557</v>
      </c>
      <c r="C12" s="162" t="s">
        <v>558</v>
      </c>
      <c r="D12" s="653">
        <v>106783</v>
      </c>
      <c r="E12" s="654">
        <v>176133.68</v>
      </c>
      <c r="F12" s="661">
        <f t="shared" si="0"/>
        <v>69350.679999999993</v>
      </c>
    </row>
    <row r="13" spans="1:6" ht="15.6" x14ac:dyDescent="0.3">
      <c r="A13" s="272">
        <v>524</v>
      </c>
      <c r="B13" s="166" t="s">
        <v>559</v>
      </c>
      <c r="C13" s="162" t="s">
        <v>560</v>
      </c>
      <c r="D13" s="653">
        <v>37439.61</v>
      </c>
      <c r="E13" s="654">
        <v>60948.55</v>
      </c>
      <c r="F13" s="661">
        <f t="shared" si="0"/>
        <v>23508.940000000002</v>
      </c>
    </row>
    <row r="14" spans="1:6" ht="15.6" x14ac:dyDescent="0.3">
      <c r="A14" s="272">
        <v>525</v>
      </c>
      <c r="B14" s="166" t="s">
        <v>561</v>
      </c>
      <c r="C14" s="162" t="s">
        <v>562</v>
      </c>
      <c r="D14" s="653">
        <v>0</v>
      </c>
      <c r="E14" s="654">
        <v>710.48</v>
      </c>
      <c r="F14" s="661">
        <f t="shared" si="0"/>
        <v>710.48</v>
      </c>
    </row>
    <row r="15" spans="1:6" ht="15.6" x14ac:dyDescent="0.3">
      <c r="A15" s="272">
        <v>527</v>
      </c>
      <c r="B15" s="166" t="s">
        <v>563</v>
      </c>
      <c r="C15" s="162" t="s">
        <v>564</v>
      </c>
      <c r="D15" s="653">
        <v>4982.8</v>
      </c>
      <c r="E15" s="654">
        <v>6691.1</v>
      </c>
      <c r="F15" s="661">
        <f t="shared" si="0"/>
        <v>1708.3000000000002</v>
      </c>
    </row>
    <row r="16" spans="1:6" ht="15.6" x14ac:dyDescent="0.3">
      <c r="A16" s="272">
        <v>528</v>
      </c>
      <c r="B16" s="166" t="s">
        <v>565</v>
      </c>
      <c r="C16" s="162" t="s">
        <v>566</v>
      </c>
      <c r="D16" s="653">
        <v>0</v>
      </c>
      <c r="E16" s="654">
        <v>0</v>
      </c>
      <c r="F16" s="661">
        <f t="shared" si="0"/>
        <v>0</v>
      </c>
    </row>
    <row r="17" spans="1:6" ht="15.6" x14ac:dyDescent="0.3">
      <c r="A17" s="272">
        <v>531</v>
      </c>
      <c r="B17" s="166" t="s">
        <v>567</v>
      </c>
      <c r="C17" s="162" t="s">
        <v>568</v>
      </c>
      <c r="D17" s="653">
        <v>0</v>
      </c>
      <c r="E17" s="654">
        <v>0</v>
      </c>
      <c r="F17" s="661">
        <f t="shared" si="0"/>
        <v>0</v>
      </c>
    </row>
    <row r="18" spans="1:6" ht="15.6" x14ac:dyDescent="0.3">
      <c r="A18" s="272">
        <v>532</v>
      </c>
      <c r="B18" s="166" t="s">
        <v>569</v>
      </c>
      <c r="C18" s="162" t="s">
        <v>570</v>
      </c>
      <c r="D18" s="653">
        <v>0</v>
      </c>
      <c r="E18" s="654">
        <v>1694.1</v>
      </c>
      <c r="F18" s="661">
        <f t="shared" si="0"/>
        <v>1694.1</v>
      </c>
    </row>
    <row r="19" spans="1:6" ht="15.6" x14ac:dyDescent="0.3">
      <c r="A19" s="272">
        <v>538</v>
      </c>
      <c r="B19" s="166" t="s">
        <v>571</v>
      </c>
      <c r="C19" s="162" t="s">
        <v>572</v>
      </c>
      <c r="D19" s="653">
        <v>475.05</v>
      </c>
      <c r="E19" s="654">
        <v>3705.15</v>
      </c>
      <c r="F19" s="661">
        <f t="shared" si="0"/>
        <v>3230.1</v>
      </c>
    </row>
    <row r="20" spans="1:6" ht="15.6" x14ac:dyDescent="0.3">
      <c r="A20" s="272">
        <v>541</v>
      </c>
      <c r="B20" s="166" t="s">
        <v>573</v>
      </c>
      <c r="C20" s="162" t="s">
        <v>574</v>
      </c>
      <c r="D20" s="653">
        <v>0</v>
      </c>
      <c r="E20" s="654">
        <v>0</v>
      </c>
      <c r="F20" s="661">
        <f t="shared" si="0"/>
        <v>0</v>
      </c>
    </row>
    <row r="21" spans="1:6" ht="15.6" x14ac:dyDescent="0.3">
      <c r="A21" s="272">
        <v>542</v>
      </c>
      <c r="B21" s="166" t="s">
        <v>575</v>
      </c>
      <c r="C21" s="162" t="s">
        <v>576</v>
      </c>
      <c r="D21" s="653">
        <v>0</v>
      </c>
      <c r="E21" s="654">
        <v>0</v>
      </c>
      <c r="F21" s="661">
        <f t="shared" si="0"/>
        <v>0</v>
      </c>
    </row>
    <row r="22" spans="1:6" ht="15.6" x14ac:dyDescent="0.3">
      <c r="A22" s="272">
        <v>543</v>
      </c>
      <c r="B22" s="166" t="s">
        <v>577</v>
      </c>
      <c r="C22" s="162" t="s">
        <v>578</v>
      </c>
      <c r="D22" s="653">
        <v>0</v>
      </c>
      <c r="E22" s="654">
        <v>0</v>
      </c>
      <c r="F22" s="661">
        <f t="shared" si="0"/>
        <v>0</v>
      </c>
    </row>
    <row r="23" spans="1:6" ht="15.6" x14ac:dyDescent="0.3">
      <c r="A23" s="272">
        <v>544</v>
      </c>
      <c r="B23" s="166" t="s">
        <v>579</v>
      </c>
      <c r="C23" s="162" t="s">
        <v>580</v>
      </c>
      <c r="D23" s="653">
        <v>0</v>
      </c>
      <c r="E23" s="654">
        <v>0</v>
      </c>
      <c r="F23" s="661">
        <f t="shared" si="0"/>
        <v>0</v>
      </c>
    </row>
    <row r="24" spans="1:6" ht="15.6" x14ac:dyDescent="0.3">
      <c r="A24" s="272">
        <v>545</v>
      </c>
      <c r="B24" s="166" t="s">
        <v>581</v>
      </c>
      <c r="C24" s="162" t="s">
        <v>582</v>
      </c>
      <c r="D24" s="653">
        <v>0</v>
      </c>
      <c r="E24" s="654">
        <v>0</v>
      </c>
      <c r="F24" s="661">
        <f t="shared" si="0"/>
        <v>0</v>
      </c>
    </row>
    <row r="25" spans="1:6" ht="15.6" x14ac:dyDescent="0.3">
      <c r="A25" s="272">
        <v>546</v>
      </c>
      <c r="B25" s="166" t="s">
        <v>583</v>
      </c>
      <c r="C25" s="162" t="s">
        <v>584</v>
      </c>
      <c r="D25" s="653">
        <v>0</v>
      </c>
      <c r="E25" s="654">
        <v>0</v>
      </c>
      <c r="F25" s="661">
        <f t="shared" si="0"/>
        <v>0</v>
      </c>
    </row>
    <row r="26" spans="1:6" ht="15.6" x14ac:dyDescent="0.3">
      <c r="A26" s="272">
        <v>547</v>
      </c>
      <c r="B26" s="166" t="s">
        <v>585</v>
      </c>
      <c r="C26" s="162" t="s">
        <v>586</v>
      </c>
      <c r="D26" s="653">
        <v>0</v>
      </c>
      <c r="E26" s="654">
        <v>0</v>
      </c>
      <c r="F26" s="661">
        <f t="shared" si="0"/>
        <v>0</v>
      </c>
    </row>
    <row r="27" spans="1:6" ht="15.6" x14ac:dyDescent="0.3">
      <c r="A27" s="272">
        <v>548</v>
      </c>
      <c r="B27" s="166" t="s">
        <v>587</v>
      </c>
      <c r="C27" s="162" t="s">
        <v>588</v>
      </c>
      <c r="D27" s="653">
        <v>0</v>
      </c>
      <c r="E27" s="654">
        <v>0</v>
      </c>
      <c r="F27" s="661">
        <f t="shared" si="0"/>
        <v>0</v>
      </c>
    </row>
    <row r="28" spans="1:6" ht="15.6" x14ac:dyDescent="0.3">
      <c r="A28" s="272">
        <v>549</v>
      </c>
      <c r="B28" s="166" t="s">
        <v>589</v>
      </c>
      <c r="C28" s="162" t="s">
        <v>590</v>
      </c>
      <c r="D28" s="653">
        <v>25549.279999999999</v>
      </c>
      <c r="E28" s="654">
        <v>29452.93</v>
      </c>
      <c r="F28" s="661">
        <f t="shared" si="0"/>
        <v>3903.6500000000015</v>
      </c>
    </row>
    <row r="29" spans="1:6" ht="15.6" x14ac:dyDescent="0.3">
      <c r="A29" s="272">
        <v>551</v>
      </c>
      <c r="B29" s="166" t="s">
        <v>591</v>
      </c>
      <c r="C29" s="162" t="s">
        <v>592</v>
      </c>
      <c r="D29" s="653">
        <v>0</v>
      </c>
      <c r="E29" s="654">
        <v>726.56</v>
      </c>
      <c r="F29" s="661">
        <f t="shared" si="0"/>
        <v>726.56</v>
      </c>
    </row>
    <row r="30" spans="1:6" ht="15.6" x14ac:dyDescent="0.3">
      <c r="A30" s="274">
        <v>552</v>
      </c>
      <c r="B30" s="166" t="s">
        <v>724</v>
      </c>
      <c r="C30" s="162" t="s">
        <v>593</v>
      </c>
      <c r="D30" s="653">
        <v>0</v>
      </c>
      <c r="E30" s="654">
        <v>0</v>
      </c>
      <c r="F30" s="661">
        <f t="shared" si="0"/>
        <v>0</v>
      </c>
    </row>
    <row r="31" spans="1:6" ht="15.6" x14ac:dyDescent="0.3">
      <c r="A31" s="274">
        <v>553</v>
      </c>
      <c r="B31" s="166" t="s">
        <v>594</v>
      </c>
      <c r="C31" s="162" t="s">
        <v>595</v>
      </c>
      <c r="D31" s="653">
        <v>0</v>
      </c>
      <c r="E31" s="654">
        <v>0</v>
      </c>
      <c r="F31" s="661">
        <f t="shared" si="0"/>
        <v>0</v>
      </c>
    </row>
    <row r="32" spans="1:6" ht="15.6" x14ac:dyDescent="0.3">
      <c r="A32" s="274">
        <v>554</v>
      </c>
      <c r="B32" s="166" t="s">
        <v>596</v>
      </c>
      <c r="C32" s="162" t="s">
        <v>597</v>
      </c>
      <c r="D32" s="653">
        <v>0</v>
      </c>
      <c r="E32" s="654">
        <v>0</v>
      </c>
      <c r="F32" s="661">
        <f t="shared" si="0"/>
        <v>0</v>
      </c>
    </row>
    <row r="33" spans="1:6" ht="15.6" x14ac:dyDescent="0.3">
      <c r="A33" s="274">
        <v>555</v>
      </c>
      <c r="B33" s="166" t="s">
        <v>598</v>
      </c>
      <c r="C33" s="162" t="s">
        <v>599</v>
      </c>
      <c r="D33" s="653">
        <v>0</v>
      </c>
      <c r="E33" s="654">
        <v>0</v>
      </c>
      <c r="F33" s="661">
        <f t="shared" si="0"/>
        <v>0</v>
      </c>
    </row>
    <row r="34" spans="1:6" ht="15.6" x14ac:dyDescent="0.3">
      <c r="A34" s="274">
        <v>556</v>
      </c>
      <c r="B34" s="166" t="s">
        <v>600</v>
      </c>
      <c r="C34" s="162" t="s">
        <v>601</v>
      </c>
      <c r="D34" s="653">
        <v>56585</v>
      </c>
      <c r="E34" s="654">
        <v>48721.599999999999</v>
      </c>
      <c r="F34" s="661">
        <f t="shared" si="0"/>
        <v>-7863.4000000000015</v>
      </c>
    </row>
    <row r="35" spans="1:6" ht="15.6" x14ac:dyDescent="0.3">
      <c r="A35" s="274">
        <v>557</v>
      </c>
      <c r="B35" s="166" t="s">
        <v>602</v>
      </c>
      <c r="C35" s="162" t="s">
        <v>603</v>
      </c>
      <c r="D35" s="653">
        <v>0</v>
      </c>
      <c r="E35" s="654">
        <v>0</v>
      </c>
      <c r="F35" s="661">
        <f t="shared" si="0"/>
        <v>0</v>
      </c>
    </row>
    <row r="36" spans="1:6" ht="15.6" x14ac:dyDescent="0.3">
      <c r="A36" s="274">
        <v>558</v>
      </c>
      <c r="B36" s="166" t="s">
        <v>604</v>
      </c>
      <c r="C36" s="162" t="s">
        <v>605</v>
      </c>
      <c r="D36" s="653">
        <v>0</v>
      </c>
      <c r="E36" s="654">
        <v>0</v>
      </c>
      <c r="F36" s="661">
        <f t="shared" si="0"/>
        <v>0</v>
      </c>
    </row>
    <row r="37" spans="1:6" ht="20.25" customHeight="1" x14ac:dyDescent="0.3">
      <c r="A37" s="274">
        <v>561</v>
      </c>
      <c r="B37" s="166" t="s">
        <v>607</v>
      </c>
      <c r="C37" s="162" t="s">
        <v>606</v>
      </c>
      <c r="D37" s="653">
        <v>0</v>
      </c>
      <c r="E37" s="654">
        <v>0</v>
      </c>
      <c r="F37" s="661">
        <f t="shared" si="0"/>
        <v>0</v>
      </c>
    </row>
    <row r="38" spans="1:6" ht="15.6" x14ac:dyDescent="0.3">
      <c r="A38" s="274">
        <v>562</v>
      </c>
      <c r="B38" s="166" t="s">
        <v>609</v>
      </c>
      <c r="C38" s="162" t="s">
        <v>608</v>
      </c>
      <c r="D38" s="653">
        <v>0</v>
      </c>
      <c r="E38" s="654">
        <v>0</v>
      </c>
      <c r="F38" s="661">
        <f t="shared" si="0"/>
        <v>0</v>
      </c>
    </row>
    <row r="39" spans="1:6" ht="15.6" x14ac:dyDescent="0.3">
      <c r="A39" s="274">
        <v>563</v>
      </c>
      <c r="B39" s="166" t="s">
        <v>611</v>
      </c>
      <c r="C39" s="162" t="s">
        <v>610</v>
      </c>
      <c r="D39" s="653">
        <v>0</v>
      </c>
      <c r="E39" s="654">
        <v>0</v>
      </c>
      <c r="F39" s="661">
        <f t="shared" si="0"/>
        <v>0</v>
      </c>
    </row>
    <row r="40" spans="1:6" ht="15.6" x14ac:dyDescent="0.3">
      <c r="A40" s="275">
        <v>565</v>
      </c>
      <c r="B40" s="280" t="s">
        <v>723</v>
      </c>
      <c r="C40" s="162" t="s">
        <v>612</v>
      </c>
      <c r="D40" s="662">
        <v>0</v>
      </c>
      <c r="E40" s="655">
        <v>0</v>
      </c>
      <c r="F40" s="661">
        <f t="shared" si="0"/>
        <v>0</v>
      </c>
    </row>
    <row r="41" spans="1:6" ht="16.2" thickBot="1" x14ac:dyDescent="0.35">
      <c r="A41" s="275">
        <v>567</v>
      </c>
      <c r="B41" s="167" t="s">
        <v>613</v>
      </c>
      <c r="C41" s="163" t="s">
        <v>614</v>
      </c>
      <c r="D41" s="662">
        <v>0</v>
      </c>
      <c r="E41" s="655">
        <v>0</v>
      </c>
      <c r="F41" s="663">
        <f t="shared" si="0"/>
        <v>0</v>
      </c>
    </row>
    <row r="42" spans="1:6" ht="24.75" customHeight="1" thickBot="1" x14ac:dyDescent="0.3">
      <c r="A42" s="914" t="s">
        <v>786</v>
      </c>
      <c r="B42" s="915"/>
      <c r="C42" s="271" t="s">
        <v>615</v>
      </c>
      <c r="D42" s="664">
        <f>SUM(D5:D41)</f>
        <v>720645.46000000008</v>
      </c>
      <c r="E42" s="665">
        <f>SUM(E5:E41)</f>
        <v>541451.3899999999</v>
      </c>
      <c r="F42" s="666">
        <f>SUM(F5:F41)</f>
        <v>-179194.07000000004</v>
      </c>
    </row>
    <row r="43" spans="1:6" x14ac:dyDescent="0.25">
      <c r="B43" s="152"/>
      <c r="C43" s="152"/>
      <c r="D43" s="152"/>
      <c r="E43" s="152"/>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workbookViewId="0">
      <selection sqref="A1:F1"/>
    </sheetView>
  </sheetViews>
  <sheetFormatPr defaultRowHeight="13.2" x14ac:dyDescent="0.25"/>
  <cols>
    <col min="1" max="1" width="60.88671875" customWidth="1"/>
    <col min="2" max="2" width="8.88671875" customWidth="1"/>
    <col min="3" max="3" width="13.109375" customWidth="1"/>
    <col min="4" max="4" width="14.6640625" customWidth="1"/>
    <col min="5" max="5" width="14.33203125" customWidth="1"/>
    <col min="6" max="6" width="13.6640625" customWidth="1"/>
  </cols>
  <sheetData>
    <row r="1" spans="1:6" ht="45.75" customHeight="1" x14ac:dyDescent="0.25">
      <c r="A1" s="917" t="s">
        <v>534</v>
      </c>
      <c r="B1" s="918"/>
      <c r="C1" s="918"/>
      <c r="D1" s="918"/>
      <c r="E1" s="918"/>
      <c r="F1" s="919"/>
    </row>
    <row r="2" spans="1:6" ht="19.5" customHeight="1" x14ac:dyDescent="0.3">
      <c r="A2" s="916" t="s">
        <v>401</v>
      </c>
      <c r="B2" s="916"/>
      <c r="C2" s="916"/>
      <c r="D2" s="916"/>
      <c r="E2" s="916"/>
      <c r="F2" s="916"/>
    </row>
    <row r="3" spans="1:6" ht="42" customHeight="1" x14ac:dyDescent="0.25">
      <c r="A3" s="153" t="s">
        <v>412</v>
      </c>
      <c r="B3" s="154" t="s">
        <v>413</v>
      </c>
      <c r="C3" s="161" t="s">
        <v>536</v>
      </c>
      <c r="D3" s="154" t="s">
        <v>531</v>
      </c>
      <c r="E3" s="154" t="s">
        <v>532</v>
      </c>
      <c r="F3" s="154" t="s">
        <v>533</v>
      </c>
    </row>
    <row r="4" spans="1:6" ht="15.6" x14ac:dyDescent="0.3">
      <c r="A4" s="155" t="s">
        <v>414</v>
      </c>
      <c r="B4" s="155" t="s">
        <v>415</v>
      </c>
      <c r="C4" s="156"/>
      <c r="D4" s="156"/>
      <c r="E4" s="156"/>
      <c r="F4" s="156"/>
    </row>
    <row r="5" spans="1:6" ht="15.6" x14ac:dyDescent="0.3">
      <c r="A5" s="160" t="s">
        <v>416</v>
      </c>
      <c r="B5" s="155" t="s">
        <v>417</v>
      </c>
      <c r="C5" s="156"/>
      <c r="D5" s="156"/>
      <c r="E5" s="156"/>
      <c r="F5" s="156"/>
    </row>
    <row r="6" spans="1:6" ht="15.6" x14ac:dyDescent="0.3">
      <c r="A6" s="155" t="s">
        <v>418</v>
      </c>
      <c r="B6" s="155" t="s">
        <v>419</v>
      </c>
      <c r="C6" s="156"/>
      <c r="D6" s="156"/>
      <c r="E6" s="156"/>
      <c r="F6" s="156"/>
    </row>
    <row r="7" spans="1:6" ht="15.6" x14ac:dyDescent="0.3">
      <c r="A7" s="155" t="s">
        <v>420</v>
      </c>
      <c r="B7" s="155" t="s">
        <v>421</v>
      </c>
      <c r="C7" s="156"/>
      <c r="D7" s="156"/>
      <c r="E7" s="156"/>
      <c r="F7" s="156"/>
    </row>
    <row r="8" spans="1:6" ht="15.6" x14ac:dyDescent="0.3">
      <c r="A8" s="159" t="s">
        <v>535</v>
      </c>
      <c r="B8" s="155" t="s">
        <v>422</v>
      </c>
      <c r="C8" s="156"/>
      <c r="D8" s="156"/>
      <c r="E8" s="156"/>
      <c r="F8" s="156"/>
    </row>
    <row r="9" spans="1:6" ht="15.6" x14ac:dyDescent="0.3">
      <c r="A9" s="155" t="s">
        <v>423</v>
      </c>
      <c r="B9" s="155" t="s">
        <v>424</v>
      </c>
      <c r="C9" s="156"/>
      <c r="D9" s="156"/>
      <c r="E9" s="156"/>
      <c r="F9" s="156"/>
    </row>
    <row r="10" spans="1:6" ht="15.6" x14ac:dyDescent="0.3">
      <c r="A10" s="155" t="s">
        <v>425</v>
      </c>
      <c r="B10" s="155" t="s">
        <v>426</v>
      </c>
      <c r="C10" s="156"/>
      <c r="D10" s="156"/>
      <c r="E10" s="156"/>
      <c r="F10" s="156"/>
    </row>
    <row r="11" spans="1:6" ht="15.6" x14ac:dyDescent="0.3">
      <c r="A11" s="155" t="s">
        <v>427</v>
      </c>
      <c r="B11" s="155" t="s">
        <v>428</v>
      </c>
      <c r="C11" s="156"/>
      <c r="D11" s="156"/>
      <c r="E11" s="156"/>
      <c r="F11" s="156"/>
    </row>
    <row r="12" spans="1:6" ht="15.6" x14ac:dyDescent="0.3">
      <c r="A12" s="160" t="s">
        <v>429</v>
      </c>
      <c r="B12" s="155" t="s">
        <v>430</v>
      </c>
      <c r="C12" s="156"/>
      <c r="D12" s="156"/>
      <c r="E12" s="156"/>
      <c r="F12" s="156"/>
    </row>
    <row r="13" spans="1:6" ht="15.6" x14ac:dyDescent="0.3">
      <c r="A13" s="155" t="s">
        <v>431</v>
      </c>
      <c r="B13" s="155" t="s">
        <v>432</v>
      </c>
      <c r="C13" s="156"/>
      <c r="D13" s="156"/>
      <c r="E13" s="156"/>
      <c r="F13" s="156"/>
    </row>
    <row r="14" spans="1:6" ht="15.6" x14ac:dyDescent="0.3">
      <c r="A14" s="155" t="s">
        <v>433</v>
      </c>
      <c r="B14" s="155" t="s">
        <v>434</v>
      </c>
      <c r="C14" s="156"/>
      <c r="D14" s="156"/>
      <c r="E14" s="156"/>
      <c r="F14" s="156"/>
    </row>
    <row r="15" spans="1:6" ht="15.6" x14ac:dyDescent="0.3">
      <c r="A15" s="155" t="s">
        <v>435</v>
      </c>
      <c r="B15" s="155" t="s">
        <v>436</v>
      </c>
      <c r="C15" s="156"/>
      <c r="D15" s="156"/>
      <c r="E15" s="156"/>
      <c r="F15" s="156"/>
    </row>
    <row r="16" spans="1:6" ht="15.6" x14ac:dyDescent="0.3">
      <c r="A16" s="155" t="s">
        <v>437</v>
      </c>
      <c r="B16" s="155" t="s">
        <v>438</v>
      </c>
      <c r="C16" s="156"/>
      <c r="D16" s="156"/>
      <c r="E16" s="156"/>
      <c r="F16" s="156"/>
    </row>
    <row r="17" spans="1:6" ht="15.6" x14ac:dyDescent="0.3">
      <c r="A17" s="155" t="s">
        <v>439</v>
      </c>
      <c r="B17" s="155" t="s">
        <v>440</v>
      </c>
      <c r="C17" s="156"/>
      <c r="D17" s="156"/>
      <c r="E17" s="156"/>
      <c r="F17" s="156"/>
    </row>
    <row r="18" spans="1:6" ht="15.6" x14ac:dyDescent="0.3">
      <c r="A18" s="155" t="s">
        <v>441</v>
      </c>
      <c r="B18" s="155" t="s">
        <v>442</v>
      </c>
      <c r="C18" s="156"/>
      <c r="D18" s="156"/>
      <c r="E18" s="156"/>
      <c r="F18" s="156"/>
    </row>
    <row r="19" spans="1:6" ht="15.6" x14ac:dyDescent="0.3">
      <c r="A19" s="155" t="s">
        <v>443</v>
      </c>
      <c r="B19" s="155" t="s">
        <v>444</v>
      </c>
      <c r="C19" s="156"/>
      <c r="D19" s="156"/>
      <c r="E19" s="156"/>
      <c r="F19" s="156"/>
    </row>
    <row r="20" spans="1:6" ht="15.6" x14ac:dyDescent="0.3">
      <c r="A20" s="155" t="s">
        <v>445</v>
      </c>
      <c r="B20" s="155" t="s">
        <v>446</v>
      </c>
      <c r="C20" s="156"/>
      <c r="D20" s="156"/>
      <c r="E20" s="156"/>
      <c r="F20" s="156"/>
    </row>
    <row r="21" spans="1:6" ht="15.6" x14ac:dyDescent="0.3">
      <c r="A21" s="155" t="s">
        <v>447</v>
      </c>
      <c r="B21" s="155" t="s">
        <v>448</v>
      </c>
      <c r="C21" s="156"/>
      <c r="D21" s="156"/>
      <c r="E21" s="156"/>
      <c r="F21" s="156"/>
    </row>
    <row r="22" spans="1:6" ht="15.6" x14ac:dyDescent="0.3">
      <c r="A22" s="155" t="s">
        <v>449</v>
      </c>
      <c r="B22" s="155" t="s">
        <v>450</v>
      </c>
      <c r="C22" s="156"/>
      <c r="D22" s="156"/>
      <c r="E22" s="156"/>
      <c r="F22" s="156"/>
    </row>
    <row r="23" spans="1:6" ht="15.6" x14ac:dyDescent="0.3">
      <c r="A23" s="155" t="s">
        <v>451</v>
      </c>
      <c r="B23" s="155" t="s">
        <v>452</v>
      </c>
      <c r="C23" s="156"/>
      <c r="D23" s="156"/>
      <c r="E23" s="156"/>
      <c r="F23" s="156"/>
    </row>
    <row r="24" spans="1:6" ht="15.6" x14ac:dyDescent="0.3">
      <c r="A24" s="160" t="s">
        <v>453</v>
      </c>
      <c r="B24" s="155" t="s">
        <v>454</v>
      </c>
      <c r="C24" s="156"/>
      <c r="D24" s="156"/>
      <c r="E24" s="156"/>
      <c r="F24" s="156"/>
    </row>
    <row r="25" spans="1:6" ht="15.6" x14ac:dyDescent="0.3">
      <c r="A25" s="155" t="s">
        <v>455</v>
      </c>
      <c r="B25" s="155" t="s">
        <v>456</v>
      </c>
      <c r="C25" s="156"/>
      <c r="D25" s="156"/>
      <c r="E25" s="156"/>
      <c r="F25" s="156"/>
    </row>
    <row r="26" spans="1:6" ht="15.6" x14ac:dyDescent="0.3">
      <c r="A26" s="155" t="s">
        <v>457</v>
      </c>
      <c r="B26" s="155" t="s">
        <v>458</v>
      </c>
      <c r="C26" s="156"/>
      <c r="D26" s="156"/>
      <c r="E26" s="156"/>
      <c r="F26" s="156"/>
    </row>
    <row r="27" spans="1:6" ht="15.6" x14ac:dyDescent="0.3">
      <c r="A27" s="155" t="s">
        <v>459</v>
      </c>
      <c r="B27" s="155" t="s">
        <v>460</v>
      </c>
      <c r="C27" s="156"/>
      <c r="D27" s="156"/>
      <c r="E27" s="156"/>
      <c r="F27" s="156"/>
    </row>
    <row r="28" spans="1:6" ht="15.6" x14ac:dyDescent="0.3">
      <c r="A28" s="155" t="s">
        <v>461</v>
      </c>
      <c r="B28" s="155" t="s">
        <v>462</v>
      </c>
      <c r="C28" s="156"/>
      <c r="D28" s="156"/>
      <c r="E28" s="156"/>
      <c r="F28" s="156"/>
    </row>
    <row r="29" spans="1:6" ht="15.6" x14ac:dyDescent="0.3">
      <c r="A29" s="155" t="s">
        <v>463</v>
      </c>
      <c r="B29" s="155" t="s">
        <v>464</v>
      </c>
      <c r="C29" s="156"/>
      <c r="D29" s="156"/>
      <c r="E29" s="156"/>
      <c r="F29" s="156"/>
    </row>
    <row r="30" spans="1:6" ht="15.6" x14ac:dyDescent="0.3">
      <c r="A30" s="155" t="s">
        <v>465</v>
      </c>
      <c r="B30" s="155" t="s">
        <v>466</v>
      </c>
      <c r="C30" s="156"/>
      <c r="D30" s="156"/>
      <c r="E30" s="156"/>
      <c r="F30" s="156"/>
    </row>
    <row r="31" spans="1:6" ht="15.6" x14ac:dyDescent="0.3">
      <c r="A31" s="155" t="s">
        <v>467</v>
      </c>
      <c r="B31" s="155" t="s">
        <v>468</v>
      </c>
      <c r="C31" s="156"/>
      <c r="D31" s="156"/>
      <c r="E31" s="156"/>
      <c r="F31" s="156"/>
    </row>
    <row r="32" spans="1:6" ht="15.6" x14ac:dyDescent="0.3">
      <c r="A32" s="155" t="s">
        <v>469</v>
      </c>
      <c r="B32" s="155" t="s">
        <v>470</v>
      </c>
      <c r="C32" s="156"/>
      <c r="D32" s="156"/>
      <c r="E32" s="156"/>
      <c r="F32" s="156"/>
    </row>
    <row r="33" spans="1:6" ht="15.6" x14ac:dyDescent="0.3">
      <c r="A33" s="160" t="s">
        <v>471</v>
      </c>
      <c r="B33" s="155" t="s">
        <v>472</v>
      </c>
      <c r="C33" s="156"/>
      <c r="D33" s="156"/>
      <c r="E33" s="156"/>
      <c r="F33" s="156"/>
    </row>
    <row r="34" spans="1:6" ht="15.6" x14ac:dyDescent="0.3">
      <c r="A34" s="155" t="s">
        <v>473</v>
      </c>
      <c r="B34" s="155" t="s">
        <v>474</v>
      </c>
      <c r="C34" s="156"/>
      <c r="D34" s="156"/>
      <c r="E34" s="156"/>
      <c r="F34" s="156"/>
    </row>
    <row r="35" spans="1:6" ht="15.6" x14ac:dyDescent="0.3">
      <c r="A35" s="155" t="s">
        <v>475</v>
      </c>
      <c r="B35" s="155" t="s">
        <v>476</v>
      </c>
      <c r="C35" s="156"/>
      <c r="D35" s="156"/>
      <c r="E35" s="156"/>
      <c r="F35" s="156"/>
    </row>
    <row r="36" spans="1:6" ht="15.6" x14ac:dyDescent="0.3">
      <c r="A36" s="155" t="s">
        <v>477</v>
      </c>
      <c r="B36" s="155" t="s">
        <v>478</v>
      </c>
      <c r="C36" s="156"/>
      <c r="D36" s="156"/>
      <c r="E36" s="156"/>
      <c r="F36" s="156"/>
    </row>
    <row r="37" spans="1:6" ht="15.6" x14ac:dyDescent="0.3">
      <c r="A37" s="155" t="s">
        <v>479</v>
      </c>
      <c r="B37" s="155" t="s">
        <v>480</v>
      </c>
      <c r="C37" s="156"/>
      <c r="D37" s="156"/>
      <c r="E37" s="156"/>
      <c r="F37" s="156"/>
    </row>
    <row r="38" spans="1:6" ht="15.6" x14ac:dyDescent="0.3">
      <c r="A38" s="155" t="s">
        <v>481</v>
      </c>
      <c r="B38" s="155" t="s">
        <v>482</v>
      </c>
      <c r="C38" s="156"/>
      <c r="D38" s="156"/>
      <c r="E38" s="156"/>
      <c r="F38" s="156"/>
    </row>
    <row r="39" spans="1:6" ht="15.6" x14ac:dyDescent="0.3">
      <c r="A39" s="155" t="s">
        <v>483</v>
      </c>
      <c r="B39" s="155" t="s">
        <v>484</v>
      </c>
      <c r="C39" s="156"/>
      <c r="D39" s="156"/>
      <c r="E39" s="156"/>
      <c r="F39" s="156"/>
    </row>
    <row r="40" spans="1:6" ht="15.6" x14ac:dyDescent="0.3">
      <c r="A40" s="160" t="s">
        <v>485</v>
      </c>
      <c r="B40" s="155" t="s">
        <v>486</v>
      </c>
      <c r="C40" s="156"/>
      <c r="D40" s="156"/>
      <c r="E40" s="156"/>
      <c r="F40" s="156"/>
    </row>
    <row r="41" spans="1:6" ht="15.6" x14ac:dyDescent="0.3">
      <c r="A41" s="155" t="s">
        <v>487</v>
      </c>
      <c r="B41" s="155" t="s">
        <v>488</v>
      </c>
      <c r="C41" s="156"/>
      <c r="D41" s="156"/>
      <c r="E41" s="156"/>
      <c r="F41" s="156"/>
    </row>
    <row r="42" spans="1:6" ht="15.6" x14ac:dyDescent="0.3">
      <c r="A42" s="155" t="s">
        <v>489</v>
      </c>
      <c r="B42" s="155" t="s">
        <v>490</v>
      </c>
      <c r="C42" s="156"/>
      <c r="D42" s="156"/>
      <c r="E42" s="156"/>
      <c r="F42" s="156"/>
    </row>
    <row r="43" spans="1:6" ht="15.6" x14ac:dyDescent="0.3">
      <c r="A43" s="155" t="s">
        <v>491</v>
      </c>
      <c r="B43" s="155" t="s">
        <v>492</v>
      </c>
      <c r="C43" s="156"/>
      <c r="D43" s="156"/>
      <c r="E43" s="156"/>
      <c r="F43" s="156"/>
    </row>
    <row r="44" spans="1:6" ht="15.6" x14ac:dyDescent="0.3">
      <c r="A44" s="155" t="s">
        <v>493</v>
      </c>
      <c r="B44" s="155" t="s">
        <v>494</v>
      </c>
      <c r="C44" s="156"/>
      <c r="D44" s="156"/>
      <c r="E44" s="156"/>
      <c r="F44" s="156"/>
    </row>
    <row r="45" spans="1:6" ht="15.6" x14ac:dyDescent="0.3">
      <c r="A45" s="160" t="s">
        <v>495</v>
      </c>
      <c r="B45" s="155" t="s">
        <v>496</v>
      </c>
      <c r="C45" s="156"/>
      <c r="D45" s="156"/>
      <c r="E45" s="156"/>
      <c r="F45" s="156"/>
    </row>
    <row r="46" spans="1:6" ht="15.6" x14ac:dyDescent="0.3">
      <c r="A46" s="155" t="s">
        <v>497</v>
      </c>
      <c r="B46" s="155" t="s">
        <v>498</v>
      </c>
      <c r="C46" s="156"/>
      <c r="D46" s="156"/>
      <c r="E46" s="156"/>
      <c r="F46" s="156"/>
    </row>
    <row r="47" spans="1:6" ht="15.6" x14ac:dyDescent="0.3">
      <c r="A47" s="155" t="s">
        <v>489</v>
      </c>
      <c r="B47" s="155" t="s">
        <v>499</v>
      </c>
      <c r="C47" s="156"/>
      <c r="D47" s="156"/>
      <c r="E47" s="156"/>
      <c r="F47" s="156"/>
    </row>
    <row r="48" spans="1:6" ht="15.6" x14ac:dyDescent="0.3">
      <c r="A48" s="155" t="s">
        <v>500</v>
      </c>
      <c r="B48" s="155" t="s">
        <v>501</v>
      </c>
      <c r="C48" s="156"/>
      <c r="D48" s="156"/>
      <c r="E48" s="156"/>
      <c r="F48" s="156"/>
    </row>
    <row r="49" spans="1:6" ht="15.6" x14ac:dyDescent="0.3">
      <c r="A49" s="155" t="s">
        <v>502</v>
      </c>
      <c r="B49" s="155" t="s">
        <v>503</v>
      </c>
      <c r="C49" s="156"/>
      <c r="D49" s="156"/>
      <c r="E49" s="156"/>
      <c r="F49" s="156"/>
    </row>
    <row r="50" spans="1:6" ht="15.6" x14ac:dyDescent="0.3">
      <c r="A50" s="155" t="s">
        <v>504</v>
      </c>
      <c r="B50" s="155" t="s">
        <v>505</v>
      </c>
      <c r="C50" s="156"/>
      <c r="D50" s="156"/>
      <c r="E50" s="156"/>
      <c r="F50" s="156"/>
    </row>
    <row r="51" spans="1:6" ht="15.6" x14ac:dyDescent="0.3">
      <c r="A51" s="155" t="s">
        <v>491</v>
      </c>
      <c r="B51" s="155" t="s">
        <v>506</v>
      </c>
      <c r="C51" s="156"/>
      <c r="D51" s="156"/>
      <c r="E51" s="156"/>
      <c r="F51" s="156"/>
    </row>
    <row r="52" spans="1:6" ht="15.6" x14ac:dyDescent="0.3">
      <c r="A52" s="155" t="s">
        <v>507</v>
      </c>
      <c r="B52" s="155" t="s">
        <v>508</v>
      </c>
      <c r="C52" s="156"/>
      <c r="D52" s="156"/>
      <c r="E52" s="156"/>
      <c r="F52" s="156"/>
    </row>
    <row r="53" spans="1:6" ht="15.6" x14ac:dyDescent="0.3">
      <c r="A53" s="155" t="s">
        <v>493</v>
      </c>
      <c r="B53" s="155" t="s">
        <v>509</v>
      </c>
      <c r="C53" s="156"/>
      <c r="D53" s="156"/>
      <c r="E53" s="156"/>
      <c r="F53" s="156"/>
    </row>
    <row r="54" spans="1:6" ht="15.6" x14ac:dyDescent="0.3">
      <c r="A54" s="160" t="s">
        <v>510</v>
      </c>
      <c r="B54" s="155" t="s">
        <v>511</v>
      </c>
      <c r="C54" s="156"/>
      <c r="D54" s="156"/>
      <c r="E54" s="156"/>
      <c r="F54" s="156"/>
    </row>
    <row r="55" spans="1:6" ht="15.6" x14ac:dyDescent="0.3">
      <c r="A55" s="155" t="s">
        <v>512</v>
      </c>
      <c r="B55" s="155" t="s">
        <v>513</v>
      </c>
      <c r="C55" s="156"/>
      <c r="D55" s="156"/>
      <c r="E55" s="156"/>
      <c r="F55" s="156"/>
    </row>
    <row r="56" spans="1:6" ht="15.6" x14ac:dyDescent="0.3">
      <c r="A56" s="155" t="s">
        <v>514</v>
      </c>
      <c r="B56" s="155" t="s">
        <v>515</v>
      </c>
      <c r="C56" s="156"/>
      <c r="D56" s="156"/>
      <c r="E56" s="156"/>
      <c r="F56" s="156"/>
    </row>
    <row r="57" spans="1:6" ht="15.6" x14ac:dyDescent="0.3">
      <c r="A57" s="155" t="s">
        <v>516</v>
      </c>
      <c r="B57" s="155" t="s">
        <v>517</v>
      </c>
      <c r="C57" s="156"/>
      <c r="D57" s="156"/>
      <c r="E57" s="156"/>
      <c r="F57" s="156"/>
    </row>
    <row r="58" spans="1:6" ht="15.6" x14ac:dyDescent="0.3">
      <c r="A58" s="155" t="s">
        <v>518</v>
      </c>
      <c r="B58" s="155" t="s">
        <v>519</v>
      </c>
      <c r="C58" s="156"/>
      <c r="D58" s="156"/>
      <c r="E58" s="156"/>
      <c r="F58" s="156"/>
    </row>
    <row r="59" spans="1:6" ht="15.6" x14ac:dyDescent="0.3">
      <c r="A59" s="155" t="s">
        <v>520</v>
      </c>
      <c r="B59" s="155" t="s">
        <v>521</v>
      </c>
      <c r="C59" s="156"/>
      <c r="D59" s="156"/>
      <c r="E59" s="156"/>
      <c r="F59" s="156"/>
    </row>
    <row r="60" spans="1:6" ht="15.6" x14ac:dyDescent="0.3">
      <c r="A60" s="155" t="s">
        <v>522</v>
      </c>
      <c r="B60" s="155" t="s">
        <v>523</v>
      </c>
      <c r="C60" s="156"/>
      <c r="D60" s="156"/>
      <c r="E60" s="156"/>
      <c r="F60" s="156"/>
    </row>
    <row r="61" spans="1:6" ht="15.6" x14ac:dyDescent="0.3">
      <c r="A61" s="160" t="s">
        <v>524</v>
      </c>
      <c r="B61" s="155" t="s">
        <v>525</v>
      </c>
      <c r="C61" s="156"/>
      <c r="D61" s="156"/>
      <c r="E61" s="156"/>
      <c r="F61" s="156"/>
    </row>
    <row r="62" spans="1:6" ht="15.6" x14ac:dyDescent="0.3">
      <c r="A62" s="155" t="s">
        <v>526</v>
      </c>
      <c r="B62" s="155" t="s">
        <v>527</v>
      </c>
      <c r="C62" s="156"/>
      <c r="D62" s="156"/>
      <c r="E62" s="156"/>
      <c r="F62" s="156"/>
    </row>
    <row r="63" spans="1:6" ht="15.6" x14ac:dyDescent="0.3">
      <c r="A63" s="155" t="s">
        <v>528</v>
      </c>
      <c r="B63" s="155" t="s">
        <v>529</v>
      </c>
      <c r="C63" s="156"/>
      <c r="D63" s="156"/>
      <c r="E63" s="156"/>
      <c r="F63" s="156"/>
    </row>
    <row r="64" spans="1:6" ht="15.6" x14ac:dyDescent="0.3">
      <c r="A64" s="157" t="s">
        <v>530</v>
      </c>
      <c r="B64" s="158"/>
      <c r="C64" s="156"/>
      <c r="D64" s="156"/>
      <c r="E64" s="156"/>
      <c r="F64" s="156"/>
    </row>
    <row r="65" spans="1:6" ht="15.6" x14ac:dyDescent="0.3">
      <c r="A65" s="87"/>
      <c r="B65" s="87"/>
      <c r="C65" s="87"/>
      <c r="D65" s="87"/>
      <c r="E65" s="87"/>
      <c r="F65" s="87"/>
    </row>
    <row r="66" spans="1:6" ht="15.6" x14ac:dyDescent="0.3">
      <c r="A66" s="87"/>
      <c r="B66" s="87"/>
      <c r="C66" s="87"/>
      <c r="D66" s="87"/>
      <c r="E66" s="87"/>
      <c r="F66" s="87"/>
    </row>
    <row r="67" spans="1:6" ht="15.6" x14ac:dyDescent="0.3">
      <c r="A67" s="87"/>
      <c r="B67" s="87"/>
      <c r="C67" s="87"/>
      <c r="D67" s="87"/>
      <c r="E67" s="87"/>
      <c r="F67" s="87"/>
    </row>
  </sheetData>
  <mergeCells count="2">
    <mergeCell ref="A2:F2"/>
    <mergeCell ref="A1:F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3">
    <tabColor indexed="60"/>
    <pageSetUpPr fitToPage="1"/>
  </sheetPr>
  <dimension ref="A1:K93"/>
  <sheetViews>
    <sheetView zoomScale="110" zoomScaleNormal="110" workbookViewId="0">
      <pane xSplit="1" ySplit="2" topLeftCell="B15" activePane="bottomRight" state="frozen"/>
      <selection pane="topRight" activeCell="B1" sqref="B1"/>
      <selection pane="bottomLeft" activeCell="A3" sqref="A3"/>
      <selection pane="bottomRight" activeCell="A3" sqref="A3"/>
    </sheetView>
  </sheetViews>
  <sheetFormatPr defaultRowHeight="15.6" x14ac:dyDescent="0.25"/>
  <cols>
    <col min="1" max="1" width="19.5546875" style="36" customWidth="1"/>
    <col min="2" max="2" width="113" style="11" customWidth="1"/>
    <col min="3" max="3" width="14.5546875" style="457" customWidth="1"/>
  </cols>
  <sheetData>
    <row r="1" spans="1:3" ht="18" thickBot="1" x14ac:dyDescent="0.35">
      <c r="A1" s="689" t="s">
        <v>977</v>
      </c>
      <c r="B1" s="690"/>
      <c r="C1" s="456"/>
    </row>
    <row r="2" spans="1:3" x14ac:dyDescent="0.25">
      <c r="A2" s="168" t="s">
        <v>228</v>
      </c>
      <c r="B2" s="168" t="s">
        <v>298</v>
      </c>
    </row>
    <row r="3" spans="1:3" ht="144.75" customHeight="1" x14ac:dyDescent="0.25">
      <c r="A3" s="323" t="s">
        <v>229</v>
      </c>
      <c r="B3" s="170" t="s">
        <v>320</v>
      </c>
    </row>
    <row r="4" spans="1:3" ht="56.25" customHeight="1" x14ac:dyDescent="0.25">
      <c r="A4" s="323" t="s">
        <v>230</v>
      </c>
      <c r="B4" s="323" t="s">
        <v>77</v>
      </c>
    </row>
    <row r="5" spans="1:3" ht="46.8" x14ac:dyDescent="0.25">
      <c r="A5" s="323" t="s">
        <v>39</v>
      </c>
      <c r="B5" s="170" t="s">
        <v>978</v>
      </c>
    </row>
    <row r="6" spans="1:3" ht="302.25" customHeight="1" x14ac:dyDescent="0.25">
      <c r="A6" s="323" t="s">
        <v>40</v>
      </c>
      <c r="B6" s="323" t="s">
        <v>755</v>
      </c>
    </row>
    <row r="7" spans="1:3" ht="38.25" customHeight="1" x14ac:dyDescent="0.25">
      <c r="A7" s="323" t="s">
        <v>41</v>
      </c>
      <c r="B7" s="170" t="s">
        <v>928</v>
      </c>
    </row>
    <row r="8" spans="1:3" ht="54" customHeight="1" x14ac:dyDescent="0.25">
      <c r="A8" s="169" t="s">
        <v>227</v>
      </c>
      <c r="B8" s="169" t="s">
        <v>722</v>
      </c>
    </row>
    <row r="9" spans="1:3" ht="21" customHeight="1" x14ac:dyDescent="0.25">
      <c r="A9" s="170" t="s">
        <v>708</v>
      </c>
      <c r="B9" s="170" t="s">
        <v>979</v>
      </c>
    </row>
    <row r="10" spans="1:3" ht="31.2" x14ac:dyDescent="0.25">
      <c r="A10" s="174" t="s">
        <v>100</v>
      </c>
      <c r="B10" s="171" t="s">
        <v>709</v>
      </c>
    </row>
    <row r="11" spans="1:3" ht="66" customHeight="1" x14ac:dyDescent="0.25">
      <c r="A11" s="169" t="s">
        <v>221</v>
      </c>
      <c r="B11" s="169" t="s">
        <v>701</v>
      </c>
    </row>
    <row r="12" spans="1:3" ht="62.4" x14ac:dyDescent="0.25">
      <c r="A12" s="172" t="s">
        <v>222</v>
      </c>
      <c r="B12" s="172" t="s">
        <v>1175</v>
      </c>
      <c r="C12" s="471"/>
    </row>
    <row r="13" spans="1:3" ht="36" customHeight="1" x14ac:dyDescent="0.25">
      <c r="A13" s="173" t="s">
        <v>223</v>
      </c>
      <c r="B13" s="173" t="s">
        <v>1143</v>
      </c>
    </row>
    <row r="14" spans="1:3" ht="66.75" customHeight="1" x14ac:dyDescent="0.25">
      <c r="A14" s="170" t="s">
        <v>224</v>
      </c>
      <c r="B14" s="195" t="s">
        <v>768</v>
      </c>
      <c r="C14" s="458"/>
    </row>
    <row r="15" spans="1:3" ht="84" customHeight="1" x14ac:dyDescent="0.25">
      <c r="A15" s="170" t="s">
        <v>225</v>
      </c>
      <c r="B15" s="195" t="s">
        <v>913</v>
      </c>
    </row>
    <row r="16" spans="1:3" ht="21.75" customHeight="1" x14ac:dyDescent="0.25">
      <c r="A16" s="170" t="s">
        <v>35</v>
      </c>
      <c r="B16" s="170" t="s">
        <v>702</v>
      </c>
    </row>
    <row r="17" spans="1:3" ht="52.5" customHeight="1" x14ac:dyDescent="0.25">
      <c r="A17" s="169" t="s">
        <v>27</v>
      </c>
      <c r="B17" s="169" t="s">
        <v>980</v>
      </c>
    </row>
    <row r="18" spans="1:3" ht="64.5" customHeight="1" x14ac:dyDescent="0.25">
      <c r="A18" s="323" t="s">
        <v>219</v>
      </c>
      <c r="B18" s="323" t="s">
        <v>1061</v>
      </c>
    </row>
    <row r="19" spans="1:3" ht="33" customHeight="1" x14ac:dyDescent="0.25">
      <c r="A19" s="250" t="s">
        <v>302</v>
      </c>
      <c r="B19" s="250" t="s">
        <v>255</v>
      </c>
    </row>
    <row r="20" spans="1:3" ht="17.25" customHeight="1" x14ac:dyDescent="0.25">
      <c r="A20" s="323" t="s">
        <v>882</v>
      </c>
      <c r="B20" s="323" t="s">
        <v>884</v>
      </c>
    </row>
    <row r="21" spans="1:3" ht="31.2" x14ac:dyDescent="0.25">
      <c r="A21" s="323" t="s">
        <v>866</v>
      </c>
      <c r="B21" s="323" t="s">
        <v>883</v>
      </c>
    </row>
    <row r="22" spans="1:3" ht="18" customHeight="1" x14ac:dyDescent="0.25">
      <c r="A22" s="323" t="s">
        <v>725</v>
      </c>
      <c r="B22" s="323" t="s">
        <v>885</v>
      </c>
    </row>
    <row r="23" spans="1:3" ht="20.25" customHeight="1" x14ac:dyDescent="0.25">
      <c r="A23" s="323" t="s">
        <v>867</v>
      </c>
      <c r="B23" s="323" t="s">
        <v>726</v>
      </c>
    </row>
    <row r="24" spans="1:3" ht="36" customHeight="1" x14ac:dyDescent="0.25">
      <c r="A24" s="323" t="s">
        <v>1055</v>
      </c>
      <c r="B24" s="323" t="s">
        <v>1144</v>
      </c>
    </row>
    <row r="25" spans="1:3" ht="21" customHeight="1" x14ac:dyDescent="0.25">
      <c r="A25" s="323" t="s">
        <v>888</v>
      </c>
      <c r="B25" s="323" t="s">
        <v>981</v>
      </c>
    </row>
    <row r="26" spans="1:3" ht="36" customHeight="1" x14ac:dyDescent="0.25">
      <c r="A26" s="323" t="s">
        <v>889</v>
      </c>
      <c r="B26" s="323" t="s">
        <v>890</v>
      </c>
    </row>
    <row r="27" spans="1:3" ht="55.5" customHeight="1" x14ac:dyDescent="0.25">
      <c r="A27" s="169" t="s">
        <v>19</v>
      </c>
      <c r="B27" s="169" t="s">
        <v>982</v>
      </c>
    </row>
    <row r="28" spans="1:3" ht="73.5" customHeight="1" x14ac:dyDescent="0.25">
      <c r="A28" s="323" t="s">
        <v>220</v>
      </c>
      <c r="B28" s="323" t="s">
        <v>983</v>
      </c>
    </row>
    <row r="29" spans="1:3" ht="35.25" customHeight="1" x14ac:dyDescent="0.25">
      <c r="A29" s="169" t="s">
        <v>160</v>
      </c>
      <c r="B29" s="169" t="s">
        <v>541</v>
      </c>
    </row>
    <row r="30" spans="1:3" s="116" customFormat="1" ht="213.6" customHeight="1" x14ac:dyDescent="0.25">
      <c r="A30" s="323" t="s">
        <v>349</v>
      </c>
      <c r="B30" s="170" t="s">
        <v>756</v>
      </c>
      <c r="C30" s="460"/>
    </row>
    <row r="31" spans="1:3" ht="31.2" x14ac:dyDescent="0.25">
      <c r="A31" s="173" t="s">
        <v>256</v>
      </c>
      <c r="B31" s="214" t="s">
        <v>914</v>
      </c>
    </row>
    <row r="32" spans="1:3" ht="78" x14ac:dyDescent="0.25">
      <c r="A32" s="170" t="s">
        <v>257</v>
      </c>
      <c r="B32" s="170" t="s">
        <v>204</v>
      </c>
      <c r="C32" s="459"/>
    </row>
    <row r="33" spans="1:3" ht="31.2" x14ac:dyDescent="0.25">
      <c r="A33" s="173" t="s">
        <v>258</v>
      </c>
      <c r="B33" s="173" t="s">
        <v>153</v>
      </c>
    </row>
    <row r="34" spans="1:3" ht="18" customHeight="1" x14ac:dyDescent="0.25">
      <c r="A34" s="173" t="s">
        <v>259</v>
      </c>
      <c r="B34" s="173" t="s">
        <v>154</v>
      </c>
    </row>
    <row r="35" spans="1:3" ht="18" customHeight="1" x14ac:dyDescent="0.25">
      <c r="A35" s="173" t="s">
        <v>260</v>
      </c>
      <c r="B35" s="173" t="s">
        <v>176</v>
      </c>
    </row>
    <row r="36" spans="1:3" ht="34.5" customHeight="1" x14ac:dyDescent="0.25">
      <c r="A36" s="173" t="s">
        <v>261</v>
      </c>
      <c r="B36" s="173" t="s">
        <v>1145</v>
      </c>
    </row>
    <row r="37" spans="1:3" ht="78" x14ac:dyDescent="0.25">
      <c r="A37" s="173" t="s">
        <v>316</v>
      </c>
      <c r="B37" s="173" t="s">
        <v>984</v>
      </c>
    </row>
    <row r="38" spans="1:3" ht="36.75" customHeight="1" x14ac:dyDescent="0.25">
      <c r="A38" s="173" t="s">
        <v>155</v>
      </c>
      <c r="B38" s="173" t="s">
        <v>985</v>
      </c>
    </row>
    <row r="39" spans="1:3" ht="45" customHeight="1" x14ac:dyDescent="0.25">
      <c r="A39" s="173" t="s">
        <v>156</v>
      </c>
      <c r="B39" s="173" t="s">
        <v>986</v>
      </c>
    </row>
    <row r="40" spans="1:3" ht="62.25" customHeight="1" x14ac:dyDescent="0.25">
      <c r="A40" s="173" t="s">
        <v>157</v>
      </c>
      <c r="B40" s="170" t="s">
        <v>1056</v>
      </c>
      <c r="C40" s="459"/>
    </row>
    <row r="41" spans="1:3" ht="31.2" x14ac:dyDescent="0.25">
      <c r="A41" s="173" t="s">
        <v>158</v>
      </c>
      <c r="B41" s="173" t="s">
        <v>703</v>
      </c>
    </row>
    <row r="42" spans="1:3" ht="20.25" customHeight="1" x14ac:dyDescent="0.25">
      <c r="A42" s="170" t="s">
        <v>159</v>
      </c>
      <c r="B42" s="170" t="s">
        <v>73</v>
      </c>
    </row>
    <row r="43" spans="1:3" ht="30" customHeight="1" x14ac:dyDescent="0.25">
      <c r="A43" s="343" t="s">
        <v>909</v>
      </c>
      <c r="B43" s="343" t="s">
        <v>891</v>
      </c>
    </row>
    <row r="44" spans="1:3" ht="33.75" customHeight="1" x14ac:dyDescent="0.25">
      <c r="A44" s="169" t="s">
        <v>20</v>
      </c>
      <c r="B44" s="169" t="s">
        <v>929</v>
      </c>
      <c r="C44" s="461"/>
    </row>
    <row r="45" spans="1:3" ht="33.75" customHeight="1" x14ac:dyDescent="0.25">
      <c r="A45" s="169" t="s">
        <v>262</v>
      </c>
      <c r="B45" s="169" t="s">
        <v>270</v>
      </c>
    </row>
    <row r="46" spans="1:3" ht="31.2" x14ac:dyDescent="0.25">
      <c r="A46" s="195" t="s">
        <v>837</v>
      </c>
      <c r="B46" s="195" t="s">
        <v>930</v>
      </c>
    </row>
    <row r="47" spans="1:3" ht="33" customHeight="1" x14ac:dyDescent="0.25">
      <c r="A47" s="170" t="s">
        <v>177</v>
      </c>
      <c r="B47" s="170" t="s">
        <v>704</v>
      </c>
    </row>
    <row r="48" spans="1:3" ht="62.4" x14ac:dyDescent="0.25">
      <c r="A48" s="169" t="s">
        <v>21</v>
      </c>
      <c r="B48" s="169" t="s">
        <v>757</v>
      </c>
    </row>
    <row r="49" spans="1:3" x14ac:dyDescent="0.25">
      <c r="A49" s="173" t="s">
        <v>407</v>
      </c>
      <c r="B49" s="214" t="s">
        <v>767</v>
      </c>
    </row>
    <row r="50" spans="1:3" ht="31.2" x14ac:dyDescent="0.25">
      <c r="A50" s="170" t="s">
        <v>75</v>
      </c>
      <c r="B50" s="170" t="s">
        <v>178</v>
      </c>
    </row>
    <row r="51" spans="1:3" ht="18.600000000000001" customHeight="1" x14ac:dyDescent="0.25">
      <c r="A51" s="173" t="s">
        <v>714</v>
      </c>
      <c r="B51" s="173" t="s">
        <v>915</v>
      </c>
    </row>
    <row r="52" spans="1:3" ht="50.25" customHeight="1" x14ac:dyDescent="0.25">
      <c r="A52" s="169" t="s">
        <v>301</v>
      </c>
      <c r="B52" s="169" t="s">
        <v>758</v>
      </c>
    </row>
    <row r="53" spans="1:3" s="116" customFormat="1" ht="31.2" x14ac:dyDescent="0.25">
      <c r="A53" s="169" t="s">
        <v>201</v>
      </c>
      <c r="B53" s="169" t="s">
        <v>759</v>
      </c>
      <c r="C53" s="460"/>
    </row>
    <row r="54" spans="1:3" s="116" customFormat="1" x14ac:dyDescent="0.25">
      <c r="A54" s="250" t="s">
        <v>373</v>
      </c>
      <c r="B54" s="250" t="s">
        <v>987</v>
      </c>
      <c r="C54" s="460"/>
    </row>
    <row r="55" spans="1:3" s="116" customFormat="1" ht="31.2" x14ac:dyDescent="0.25">
      <c r="A55" s="195" t="s">
        <v>271</v>
      </c>
      <c r="B55" s="195" t="s">
        <v>179</v>
      </c>
      <c r="C55" s="460"/>
    </row>
    <row r="56" spans="1:3" s="116" customFormat="1" ht="31.2" x14ac:dyDescent="0.25">
      <c r="A56" s="214" t="s">
        <v>403</v>
      </c>
      <c r="B56" s="214" t="s">
        <v>1146</v>
      </c>
      <c r="C56" s="460"/>
    </row>
    <row r="57" spans="1:3" s="116" customFormat="1" ht="34.200000000000003" x14ac:dyDescent="0.25">
      <c r="A57" s="214" t="s">
        <v>766</v>
      </c>
      <c r="B57" s="215" t="s">
        <v>1148</v>
      </c>
      <c r="C57" s="460"/>
    </row>
    <row r="58" spans="1:3" s="116" customFormat="1" ht="22.5" customHeight="1" x14ac:dyDescent="0.25">
      <c r="A58" s="214" t="s">
        <v>774</v>
      </c>
      <c r="B58" s="215" t="s">
        <v>1147</v>
      </c>
      <c r="C58" s="460"/>
    </row>
    <row r="59" spans="1:3" ht="46.8" x14ac:dyDescent="0.25">
      <c r="A59" s="169" t="s">
        <v>22</v>
      </c>
      <c r="B59" s="169" t="s">
        <v>191</v>
      </c>
    </row>
    <row r="60" spans="1:3" ht="31.2" x14ac:dyDescent="0.25">
      <c r="A60" s="170" t="s">
        <v>1149</v>
      </c>
      <c r="B60" s="170" t="s">
        <v>139</v>
      </c>
    </row>
    <row r="61" spans="1:3" ht="46.8" x14ac:dyDescent="0.25">
      <c r="A61" s="214" t="s">
        <v>736</v>
      </c>
      <c r="B61" s="214" t="s">
        <v>988</v>
      </c>
    </row>
    <row r="62" spans="1:3" ht="46.8" x14ac:dyDescent="0.25">
      <c r="A62" s="214" t="s">
        <v>737</v>
      </c>
      <c r="B62" s="214" t="s">
        <v>1158</v>
      </c>
      <c r="C62" s="469"/>
    </row>
    <row r="63" spans="1:3" ht="46.8" x14ac:dyDescent="0.25">
      <c r="A63" s="195" t="s">
        <v>138</v>
      </c>
      <c r="B63" s="195" t="s">
        <v>989</v>
      </c>
    </row>
    <row r="64" spans="1:3" ht="63.75" customHeight="1" x14ac:dyDescent="0.25">
      <c r="A64" s="214" t="s">
        <v>738</v>
      </c>
      <c r="B64" s="195" t="s">
        <v>1174</v>
      </c>
    </row>
    <row r="65" spans="1:11" s="120" customFormat="1" ht="31.2" x14ac:dyDescent="0.25">
      <c r="A65" s="169" t="s">
        <v>23</v>
      </c>
      <c r="B65" s="169" t="s">
        <v>990</v>
      </c>
      <c r="C65" s="462"/>
    </row>
    <row r="66" spans="1:11" s="116" customFormat="1" ht="31.2" x14ac:dyDescent="0.25">
      <c r="A66" s="170" t="s">
        <v>202</v>
      </c>
      <c r="B66" s="170" t="s">
        <v>203</v>
      </c>
      <c r="C66" s="460"/>
    </row>
    <row r="67" spans="1:11" ht="31.2" x14ac:dyDescent="0.25">
      <c r="A67" s="170" t="s">
        <v>1057</v>
      </c>
      <c r="B67" s="170" t="s">
        <v>991</v>
      </c>
      <c r="C67" s="463"/>
    </row>
    <row r="68" spans="1:11" ht="34.5" customHeight="1" x14ac:dyDescent="0.25">
      <c r="A68" s="169" t="s">
        <v>350</v>
      </c>
      <c r="B68" s="169" t="s">
        <v>992</v>
      </c>
      <c r="C68" s="459"/>
      <c r="K68" s="391"/>
    </row>
    <row r="69" spans="1:11" ht="34.5" customHeight="1" x14ac:dyDescent="0.25">
      <c r="A69" s="195" t="s">
        <v>334</v>
      </c>
      <c r="B69" s="195" t="s">
        <v>931</v>
      </c>
      <c r="C69" s="463"/>
    </row>
    <row r="70" spans="1:11" ht="21" customHeight="1" x14ac:dyDescent="0.25">
      <c r="A70" s="170" t="s">
        <v>351</v>
      </c>
      <c r="B70" s="170" t="s">
        <v>892</v>
      </c>
      <c r="C70" s="463"/>
    </row>
    <row r="71" spans="1:11" ht="53.25" customHeight="1" x14ac:dyDescent="0.25">
      <c r="A71" s="173" t="s">
        <v>36</v>
      </c>
      <c r="B71" s="173" t="s">
        <v>216</v>
      </c>
    </row>
    <row r="72" spans="1:11" ht="36" customHeight="1" x14ac:dyDescent="0.25">
      <c r="A72" s="170" t="s">
        <v>72</v>
      </c>
      <c r="B72" s="170" t="s">
        <v>993</v>
      </c>
    </row>
    <row r="73" spans="1:11" ht="33.75" customHeight="1" x14ac:dyDescent="0.25">
      <c r="A73" s="207" t="s">
        <v>706</v>
      </c>
      <c r="B73" s="214" t="s">
        <v>932</v>
      </c>
    </row>
    <row r="74" spans="1:11" ht="84.75" customHeight="1" x14ac:dyDescent="0.25">
      <c r="A74" s="169" t="s">
        <v>161</v>
      </c>
      <c r="B74" s="169" t="s">
        <v>994</v>
      </c>
    </row>
    <row r="75" spans="1:11" ht="18" customHeight="1" x14ac:dyDescent="0.25">
      <c r="A75" s="170" t="s">
        <v>79</v>
      </c>
      <c r="B75" s="170" t="s">
        <v>933</v>
      </c>
    </row>
    <row r="76" spans="1:11" ht="19.5" customHeight="1" x14ac:dyDescent="0.25">
      <c r="A76" s="173" t="s">
        <v>317</v>
      </c>
      <c r="B76" s="173" t="s">
        <v>42</v>
      </c>
    </row>
    <row r="77" spans="1:11" ht="21" customHeight="1" x14ac:dyDescent="0.25">
      <c r="A77" s="173" t="s">
        <v>78</v>
      </c>
      <c r="B77" s="173" t="s">
        <v>318</v>
      </c>
    </row>
    <row r="78" spans="1:11" ht="25.5" customHeight="1" x14ac:dyDescent="0.25">
      <c r="A78" s="173" t="s">
        <v>319</v>
      </c>
      <c r="B78" s="173" t="s">
        <v>335</v>
      </c>
    </row>
    <row r="79" spans="1:11" ht="35.25" customHeight="1" x14ac:dyDescent="0.25">
      <c r="A79" s="173" t="s">
        <v>51</v>
      </c>
      <c r="B79" s="173" t="s">
        <v>52</v>
      </c>
    </row>
    <row r="80" spans="1:11" ht="35.25" customHeight="1" x14ac:dyDescent="0.25">
      <c r="A80" s="173" t="s">
        <v>53</v>
      </c>
      <c r="B80" s="173" t="s">
        <v>54</v>
      </c>
    </row>
    <row r="81" spans="1:6" ht="46.8" x14ac:dyDescent="0.25">
      <c r="A81" s="170" t="s">
        <v>55</v>
      </c>
      <c r="B81" s="170" t="s">
        <v>1159</v>
      </c>
      <c r="C81" s="465"/>
      <c r="F81" s="391"/>
    </row>
    <row r="82" spans="1:6" ht="31.2" x14ac:dyDescent="0.25">
      <c r="A82" s="170" t="s">
        <v>48</v>
      </c>
      <c r="B82" s="170" t="s">
        <v>995</v>
      </c>
    </row>
    <row r="83" spans="1:6" ht="61.5" customHeight="1" x14ac:dyDescent="0.25">
      <c r="A83" s="169" t="s">
        <v>163</v>
      </c>
      <c r="B83" s="169" t="s">
        <v>1150</v>
      </c>
    </row>
    <row r="84" spans="1:6" s="106" customFormat="1" ht="49.5" customHeight="1" x14ac:dyDescent="0.25">
      <c r="A84" s="173" t="s">
        <v>893</v>
      </c>
      <c r="B84" s="173" t="s">
        <v>996</v>
      </c>
      <c r="C84" s="464"/>
    </row>
    <row r="85" spans="1:6" ht="130.5" customHeight="1" x14ac:dyDescent="0.25">
      <c r="A85" s="169" t="s">
        <v>352</v>
      </c>
      <c r="B85" s="169" t="s">
        <v>1058</v>
      </c>
    </row>
    <row r="86" spans="1:6" ht="49.5" customHeight="1" x14ac:dyDescent="0.25">
      <c r="A86" s="169" t="s">
        <v>263</v>
      </c>
      <c r="B86" s="169" t="s">
        <v>1151</v>
      </c>
    </row>
    <row r="87" spans="1:6" ht="37.5" customHeight="1" x14ac:dyDescent="0.25">
      <c r="A87" s="343" t="s">
        <v>839</v>
      </c>
      <c r="B87" s="343" t="s">
        <v>934</v>
      </c>
    </row>
    <row r="88" spans="1:6" ht="31.2" x14ac:dyDescent="0.25">
      <c r="A88" s="169" t="s">
        <v>37</v>
      </c>
      <c r="B88" s="169" t="s">
        <v>835</v>
      </c>
    </row>
    <row r="89" spans="1:6" ht="62.4" x14ac:dyDescent="0.25">
      <c r="A89" s="343" t="s">
        <v>894</v>
      </c>
      <c r="B89" s="343" t="s">
        <v>935</v>
      </c>
    </row>
    <row r="90" spans="1:6" ht="62.4" x14ac:dyDescent="0.25">
      <c r="A90" s="343" t="s">
        <v>838</v>
      </c>
      <c r="B90" s="343" t="s">
        <v>936</v>
      </c>
    </row>
    <row r="91" spans="1:6" ht="66.75" customHeight="1" x14ac:dyDescent="0.25">
      <c r="A91" s="169" t="s">
        <v>288</v>
      </c>
      <c r="B91" s="250" t="s">
        <v>775</v>
      </c>
    </row>
    <row r="92" spans="1:6" ht="31.2" x14ac:dyDescent="0.25">
      <c r="A92" s="169" t="s">
        <v>537</v>
      </c>
      <c r="B92" s="169" t="s">
        <v>729</v>
      </c>
    </row>
    <row r="93" spans="1:6" ht="31.2" x14ac:dyDescent="0.25">
      <c r="A93" s="169" t="s">
        <v>538</v>
      </c>
      <c r="B93" s="169" t="s">
        <v>937</v>
      </c>
      <c r="C93" s="459"/>
    </row>
  </sheetData>
  <mergeCells count="1">
    <mergeCell ref="A1:B1"/>
  </mergeCells>
  <phoneticPr fontId="7"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sheetPr>
  <dimension ref="A1:H59"/>
  <sheetViews>
    <sheetView zoomScale="75" zoomScaleNormal="75" workbookViewId="0">
      <pane xSplit="1" ySplit="2" topLeftCell="B12" activePane="bottomRight" state="frozen"/>
      <selection pane="topRight" activeCell="B1" sqref="B1"/>
      <selection pane="bottomLeft" activeCell="A3" sqref="A3"/>
      <selection pane="bottomRight" activeCell="B17" sqref="B17"/>
    </sheetView>
  </sheetViews>
  <sheetFormatPr defaultColWidth="9.109375" defaultRowHeight="15.6" x14ac:dyDescent="0.25"/>
  <cols>
    <col min="1" max="1" width="11.88671875" style="455" customWidth="1"/>
    <col min="2" max="2" width="40.6640625" style="109" customWidth="1"/>
    <col min="3" max="3" width="163.109375" style="107" customWidth="1"/>
    <col min="4" max="4" width="22" style="455" customWidth="1"/>
    <col min="5" max="5" width="13.5546875" style="455" customWidth="1"/>
    <col min="6" max="16384" width="9.109375" style="455"/>
  </cols>
  <sheetData>
    <row r="1" spans="1:5" ht="42" customHeight="1" thickBot="1" x14ac:dyDescent="0.3">
      <c r="A1" s="689" t="s">
        <v>962</v>
      </c>
      <c r="B1" s="691"/>
      <c r="C1" s="690"/>
    </row>
    <row r="2" spans="1:5" s="122" customFormat="1" ht="31.2" x14ac:dyDescent="0.25">
      <c r="A2" s="121" t="s">
        <v>228</v>
      </c>
      <c r="B2" s="370" t="s">
        <v>49</v>
      </c>
      <c r="C2" s="168" t="s">
        <v>50</v>
      </c>
    </row>
    <row r="3" spans="1:5" ht="38.25" customHeight="1" x14ac:dyDescent="0.25">
      <c r="A3" s="143" t="s">
        <v>227</v>
      </c>
      <c r="B3" s="371" t="s">
        <v>1100</v>
      </c>
      <c r="C3" s="170" t="s">
        <v>1120</v>
      </c>
    </row>
    <row r="4" spans="1:5" s="117" customFormat="1" ht="106.5" customHeight="1" x14ac:dyDescent="0.25">
      <c r="A4" s="143" t="s">
        <v>221</v>
      </c>
      <c r="B4" s="371" t="s">
        <v>733</v>
      </c>
      <c r="C4" s="170" t="s">
        <v>1176</v>
      </c>
      <c r="D4" s="467"/>
      <c r="E4" s="468"/>
    </row>
    <row r="5" spans="1:5" s="117" customFormat="1" ht="46.5" customHeight="1" x14ac:dyDescent="0.25">
      <c r="A5" s="143" t="s">
        <v>70</v>
      </c>
      <c r="B5" s="371" t="s">
        <v>739</v>
      </c>
      <c r="C5" s="374" t="s">
        <v>1139</v>
      </c>
    </row>
    <row r="6" spans="1:5" ht="71.25" customHeight="1" x14ac:dyDescent="0.25">
      <c r="A6" s="143" t="s">
        <v>27</v>
      </c>
      <c r="B6" s="372" t="s">
        <v>910</v>
      </c>
      <c r="C6" s="170" t="s">
        <v>963</v>
      </c>
    </row>
    <row r="7" spans="1:5" ht="62.4" x14ac:dyDescent="0.25">
      <c r="A7" s="143" t="s">
        <v>302</v>
      </c>
      <c r="B7" s="372" t="s">
        <v>1122</v>
      </c>
      <c r="C7" s="195" t="s">
        <v>1073</v>
      </c>
    </row>
    <row r="8" spans="1:5" ht="106.5" customHeight="1" x14ac:dyDescent="0.3">
      <c r="A8" s="143" t="s">
        <v>19</v>
      </c>
      <c r="B8" s="371" t="s">
        <v>1271</v>
      </c>
      <c r="C8" s="170" t="s">
        <v>1272</v>
      </c>
      <c r="D8" s="667" t="s">
        <v>1273</v>
      </c>
    </row>
    <row r="9" spans="1:5" ht="33.75" customHeight="1" x14ac:dyDescent="0.25">
      <c r="A9" s="143" t="s">
        <v>220</v>
      </c>
      <c r="B9" s="371" t="s">
        <v>245</v>
      </c>
      <c r="C9" s="170" t="s">
        <v>246</v>
      </c>
      <c r="D9" s="433"/>
    </row>
    <row r="10" spans="1:5" ht="42" customHeight="1" x14ac:dyDescent="0.25">
      <c r="A10" s="143" t="s">
        <v>812</v>
      </c>
      <c r="B10" s="371" t="s">
        <v>1124</v>
      </c>
      <c r="C10" s="170" t="s">
        <v>1125</v>
      </c>
      <c r="D10" s="454"/>
    </row>
    <row r="11" spans="1:5" ht="75" customHeight="1" x14ac:dyDescent="0.25">
      <c r="A11" s="143" t="s">
        <v>160</v>
      </c>
      <c r="B11" s="371" t="s">
        <v>964</v>
      </c>
      <c r="C11" s="170" t="s">
        <v>1126</v>
      </c>
      <c r="D11" s="213"/>
    </row>
    <row r="12" spans="1:5" ht="62.4" x14ac:dyDescent="0.25">
      <c r="A12" s="143" t="s">
        <v>20</v>
      </c>
      <c r="B12" s="372" t="s">
        <v>1128</v>
      </c>
      <c r="C12" s="170" t="s">
        <v>1127</v>
      </c>
      <c r="D12" s="213"/>
    </row>
    <row r="13" spans="1:5" ht="46.8" x14ac:dyDescent="0.25">
      <c r="A13" s="143" t="s">
        <v>177</v>
      </c>
      <c r="B13" s="371" t="s">
        <v>1131</v>
      </c>
      <c r="C13" s="170" t="s">
        <v>1129</v>
      </c>
    </row>
    <row r="14" spans="1:5" ht="62.4" x14ac:dyDescent="0.25">
      <c r="A14" s="143" t="s">
        <v>262</v>
      </c>
      <c r="B14" s="371" t="s">
        <v>1101</v>
      </c>
      <c r="C14" s="170" t="s">
        <v>965</v>
      </c>
    </row>
    <row r="15" spans="1:5" ht="41.25" customHeight="1" x14ac:dyDescent="0.25">
      <c r="A15" s="143" t="s">
        <v>21</v>
      </c>
      <c r="B15" s="371" t="s">
        <v>1130</v>
      </c>
      <c r="C15" s="170" t="s">
        <v>1179</v>
      </c>
    </row>
    <row r="16" spans="1:5" ht="72.75" customHeight="1" x14ac:dyDescent="0.25">
      <c r="A16" s="143" t="s">
        <v>248</v>
      </c>
      <c r="B16" s="371" t="s">
        <v>1074</v>
      </c>
      <c r="C16" s="170" t="s">
        <v>1081</v>
      </c>
    </row>
    <row r="17" spans="1:8" ht="54" customHeight="1" x14ac:dyDescent="0.25">
      <c r="A17" s="143" t="s">
        <v>301</v>
      </c>
      <c r="B17" s="371" t="s">
        <v>1062</v>
      </c>
      <c r="C17" s="170" t="s">
        <v>1132</v>
      </c>
    </row>
    <row r="18" spans="1:8" ht="40.5" customHeight="1" x14ac:dyDescent="0.25">
      <c r="A18" s="143" t="s">
        <v>201</v>
      </c>
      <c r="B18" s="371" t="s">
        <v>147</v>
      </c>
      <c r="C18" s="170" t="s">
        <v>800</v>
      </c>
    </row>
    <row r="19" spans="1:8" ht="42.75" customHeight="1" x14ac:dyDescent="0.25">
      <c r="A19" s="143" t="s">
        <v>373</v>
      </c>
      <c r="B19" s="371" t="s">
        <v>966</v>
      </c>
      <c r="C19" s="170" t="s">
        <v>1180</v>
      </c>
    </row>
    <row r="20" spans="1:8" ht="41.25" customHeight="1" x14ac:dyDescent="0.25">
      <c r="A20" s="143" t="s">
        <v>22</v>
      </c>
      <c r="B20" s="371" t="s">
        <v>927</v>
      </c>
      <c r="C20" s="170" t="s">
        <v>967</v>
      </c>
    </row>
    <row r="21" spans="1:8" ht="57" customHeight="1" x14ac:dyDescent="0.25">
      <c r="A21" s="143" t="s">
        <v>745</v>
      </c>
      <c r="B21" s="371" t="s">
        <v>1152</v>
      </c>
      <c r="C21" s="195" t="s">
        <v>1134</v>
      </c>
    </row>
    <row r="22" spans="1:8" ht="38.25" customHeight="1" x14ac:dyDescent="0.25">
      <c r="A22" s="143" t="s">
        <v>746</v>
      </c>
      <c r="B22" s="371" t="s">
        <v>1133</v>
      </c>
      <c r="C22" s="195" t="s">
        <v>740</v>
      </c>
    </row>
    <row r="23" spans="1:8" ht="23.25" customHeight="1" x14ac:dyDescent="0.25">
      <c r="A23" s="143" t="s">
        <v>747</v>
      </c>
      <c r="B23" s="371" t="s">
        <v>741</v>
      </c>
      <c r="C23" s="195" t="s">
        <v>742</v>
      </c>
    </row>
    <row r="24" spans="1:8" ht="31.2" x14ac:dyDescent="0.25">
      <c r="A24" s="143" t="s">
        <v>748</v>
      </c>
      <c r="B24" s="371" t="s">
        <v>743</v>
      </c>
      <c r="C24" s="195" t="s">
        <v>744</v>
      </c>
      <c r="D24" s="192"/>
    </row>
    <row r="25" spans="1:8" ht="72.75" customHeight="1" x14ac:dyDescent="0.25">
      <c r="A25" s="143" t="s">
        <v>23</v>
      </c>
      <c r="B25" s="372" t="s">
        <v>1135</v>
      </c>
      <c r="C25" s="195" t="s">
        <v>1153</v>
      </c>
      <c r="D25" s="192"/>
    </row>
    <row r="26" spans="1:8" ht="78" x14ac:dyDescent="0.25">
      <c r="A26" s="668" t="s">
        <v>350</v>
      </c>
      <c r="B26" s="669" t="s">
        <v>1274</v>
      </c>
      <c r="C26" s="670" t="s">
        <v>1155</v>
      </c>
    </row>
    <row r="27" spans="1:8" ht="51.75" customHeight="1" x14ac:dyDescent="0.25">
      <c r="A27" s="671" t="s">
        <v>334</v>
      </c>
      <c r="B27" s="672" t="s">
        <v>1275</v>
      </c>
      <c r="C27" s="673" t="s">
        <v>1276</v>
      </c>
    </row>
    <row r="28" spans="1:8" ht="25.5" customHeight="1" x14ac:dyDescent="0.25">
      <c r="A28" s="143" t="s">
        <v>44</v>
      </c>
      <c r="B28" s="372" t="s">
        <v>911</v>
      </c>
      <c r="C28" s="195" t="s">
        <v>912</v>
      </c>
      <c r="H28" s="455" t="s">
        <v>162</v>
      </c>
    </row>
    <row r="29" spans="1:8" ht="140.4" x14ac:dyDescent="0.25">
      <c r="A29" s="143" t="s">
        <v>46</v>
      </c>
      <c r="B29" s="371" t="s">
        <v>1138</v>
      </c>
      <c r="C29" s="170" t="s">
        <v>968</v>
      </c>
    </row>
    <row r="30" spans="1:8" ht="28.5" customHeight="1" x14ac:dyDescent="0.25">
      <c r="A30" s="143" t="s">
        <v>45</v>
      </c>
      <c r="B30" s="372" t="s">
        <v>776</v>
      </c>
      <c r="C30" s="170" t="s">
        <v>969</v>
      </c>
      <c r="D30" s="192"/>
    </row>
    <row r="31" spans="1:8" ht="39.75" customHeight="1" x14ac:dyDescent="0.25">
      <c r="A31" s="143" t="s">
        <v>47</v>
      </c>
      <c r="B31" s="371" t="s">
        <v>961</v>
      </c>
      <c r="C31" s="170" t="s">
        <v>1160</v>
      </c>
    </row>
    <row r="32" spans="1:8" ht="39.75" customHeight="1" x14ac:dyDescent="0.25">
      <c r="A32" s="671" t="s">
        <v>1277</v>
      </c>
      <c r="B32" s="672" t="s">
        <v>1278</v>
      </c>
      <c r="C32" s="673" t="s">
        <v>1279</v>
      </c>
    </row>
    <row r="33" spans="1:4" ht="57" customHeight="1" x14ac:dyDescent="0.25">
      <c r="A33" s="143" t="s">
        <v>161</v>
      </c>
      <c r="B33" s="371" t="s">
        <v>926</v>
      </c>
      <c r="C33" s="374" t="s">
        <v>970</v>
      </c>
    </row>
    <row r="34" spans="1:4" ht="51" customHeight="1" x14ac:dyDescent="0.25">
      <c r="A34" s="143" t="s">
        <v>163</v>
      </c>
      <c r="B34" s="371"/>
      <c r="C34" s="170" t="s">
        <v>971</v>
      </c>
      <c r="D34" s="192"/>
    </row>
    <row r="35" spans="1:4" ht="70.5" customHeight="1" x14ac:dyDescent="0.25">
      <c r="A35" s="143" t="s">
        <v>278</v>
      </c>
      <c r="B35" s="373"/>
      <c r="C35" s="374" t="s">
        <v>1177</v>
      </c>
    </row>
    <row r="36" spans="1:4" ht="40.5" customHeight="1" x14ac:dyDescent="0.25">
      <c r="A36" s="143" t="s">
        <v>263</v>
      </c>
      <c r="B36" s="373" t="s">
        <v>1280</v>
      </c>
      <c r="C36" s="374" t="s">
        <v>1178</v>
      </c>
    </row>
    <row r="37" spans="1:4" ht="48.75" customHeight="1" x14ac:dyDescent="0.25">
      <c r="A37" s="668" t="s">
        <v>37</v>
      </c>
      <c r="B37" s="669" t="s">
        <v>1281</v>
      </c>
      <c r="C37" s="670" t="s">
        <v>1282</v>
      </c>
    </row>
    <row r="38" spans="1:4" ht="108" customHeight="1" x14ac:dyDescent="0.25">
      <c r="A38" s="143" t="s">
        <v>288</v>
      </c>
      <c r="B38" s="371" t="s">
        <v>972</v>
      </c>
      <c r="C38" s="170" t="s">
        <v>1156</v>
      </c>
      <c r="D38" s="192"/>
    </row>
    <row r="39" spans="1:4" ht="38.25" customHeight="1" x14ac:dyDescent="0.25">
      <c r="A39" s="143" t="s">
        <v>288</v>
      </c>
      <c r="B39" s="371" t="s">
        <v>916</v>
      </c>
      <c r="C39" s="374" t="s">
        <v>1136</v>
      </c>
    </row>
    <row r="40" spans="1:4" ht="39" customHeight="1" x14ac:dyDescent="0.25">
      <c r="A40" s="413" t="s">
        <v>288</v>
      </c>
      <c r="B40" s="414" t="s">
        <v>734</v>
      </c>
      <c r="C40" s="415" t="s">
        <v>1137</v>
      </c>
    </row>
    <row r="41" spans="1:4" ht="31.2" x14ac:dyDescent="0.25">
      <c r="A41" s="416" t="s">
        <v>537</v>
      </c>
      <c r="B41" s="417" t="s">
        <v>1157</v>
      </c>
      <c r="C41" s="417" t="s">
        <v>1181</v>
      </c>
    </row>
    <row r="42" spans="1:4" ht="31.2" x14ac:dyDescent="0.25">
      <c r="A42" s="416" t="s">
        <v>538</v>
      </c>
      <c r="B42" s="417" t="s">
        <v>1076</v>
      </c>
      <c r="C42" s="417" t="s">
        <v>1181</v>
      </c>
    </row>
    <row r="43" spans="1:4" x14ac:dyDescent="0.25">
      <c r="B43" s="108"/>
    </row>
    <row r="44" spans="1:4" x14ac:dyDescent="0.25">
      <c r="B44" s="108"/>
    </row>
    <row r="45" spans="1:4" x14ac:dyDescent="0.25">
      <c r="B45" s="108"/>
    </row>
    <row r="46" spans="1:4" x14ac:dyDescent="0.25">
      <c r="B46" s="108"/>
    </row>
    <row r="47" spans="1:4" x14ac:dyDescent="0.25">
      <c r="B47" s="108"/>
    </row>
    <row r="48" spans="1:4" x14ac:dyDescent="0.25">
      <c r="B48" s="390"/>
    </row>
    <row r="49" spans="2:2" x14ac:dyDescent="0.25">
      <c r="B49" s="108"/>
    </row>
    <row r="50" spans="2:2" x14ac:dyDescent="0.25">
      <c r="B50" s="108"/>
    </row>
    <row r="51" spans="2:2" x14ac:dyDescent="0.25">
      <c r="B51" s="108"/>
    </row>
    <row r="52" spans="2:2" x14ac:dyDescent="0.25">
      <c r="B52" s="108"/>
    </row>
    <row r="53" spans="2:2" x14ac:dyDescent="0.25">
      <c r="B53" s="108"/>
    </row>
    <row r="54" spans="2:2" x14ac:dyDescent="0.25">
      <c r="B54" s="108"/>
    </row>
    <row r="55" spans="2:2" x14ac:dyDescent="0.25">
      <c r="B55" s="108"/>
    </row>
    <row r="56" spans="2:2" x14ac:dyDescent="0.25">
      <c r="B56" s="108"/>
    </row>
    <row r="57" spans="2:2" x14ac:dyDescent="0.25">
      <c r="B57" s="108"/>
    </row>
    <row r="58" spans="2:2" x14ac:dyDescent="0.25">
      <c r="B58" s="108"/>
    </row>
    <row r="59" spans="2:2" x14ac:dyDescent="0.25">
      <c r="B59" s="108"/>
    </row>
  </sheetData>
  <mergeCells count="1">
    <mergeCell ref="A1:C1"/>
  </mergeCells>
  <printOptions gridLines="1"/>
  <pageMargins left="0.47244094488188981" right="0.19685039370078741" top="0.51181102362204722" bottom="0.43307086614173229" header="0.39370078740157483" footer="0.27559055118110237"/>
  <pageSetup paperSize="9" scale="66" fitToWidth="5" fitToHeight="5" orientation="landscape" r:id="rId1"/>
  <headerFooter alignWithMargins="0">
    <oddFooter>&amp;C&amp;P zo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9"/>
  <sheetViews>
    <sheetView zoomScaleNormal="100" workbookViewId="0">
      <selection activeCell="B19" sqref="B19"/>
    </sheetView>
  </sheetViews>
  <sheetFormatPr defaultRowHeight="13.2" x14ac:dyDescent="0.25"/>
  <cols>
    <col min="2" max="2" width="56.88671875" customWidth="1"/>
    <col min="3" max="3" width="22" customWidth="1"/>
  </cols>
  <sheetData>
    <row r="1" spans="1:4" ht="30.75" customHeight="1" thickBot="1" x14ac:dyDescent="0.3">
      <c r="A1" s="692" t="s">
        <v>859</v>
      </c>
      <c r="B1" s="693"/>
      <c r="C1" s="694"/>
    </row>
    <row r="2" spans="1:4" ht="29.25" customHeight="1" thickBot="1" x14ac:dyDescent="0.3">
      <c r="A2" s="301" t="s">
        <v>840</v>
      </c>
      <c r="B2" s="302" t="s">
        <v>841</v>
      </c>
      <c r="C2" s="303" t="s">
        <v>842</v>
      </c>
    </row>
    <row r="3" spans="1:4" ht="24" customHeight="1" x14ac:dyDescent="0.25">
      <c r="A3" s="300">
        <v>1</v>
      </c>
      <c r="B3" s="322" t="s">
        <v>850</v>
      </c>
      <c r="C3" s="304">
        <v>38623</v>
      </c>
    </row>
    <row r="4" spans="1:4" ht="24" customHeight="1" x14ac:dyDescent="0.25">
      <c r="A4" s="298">
        <v>4</v>
      </c>
      <c r="B4" s="321" t="s">
        <v>849</v>
      </c>
      <c r="C4" s="305">
        <v>39326</v>
      </c>
    </row>
    <row r="5" spans="1:4" ht="24" customHeight="1" x14ac:dyDescent="0.25">
      <c r="A5" s="298">
        <v>5</v>
      </c>
      <c r="B5" s="321" t="s">
        <v>844</v>
      </c>
      <c r="C5" s="305">
        <v>39326</v>
      </c>
    </row>
    <row r="6" spans="1:4" ht="24" customHeight="1" x14ac:dyDescent="0.25">
      <c r="A6" s="298">
        <v>6</v>
      </c>
      <c r="B6" s="321" t="s">
        <v>847</v>
      </c>
      <c r="C6" s="305">
        <v>39326</v>
      </c>
    </row>
    <row r="7" spans="1:4" ht="32.25" customHeight="1" x14ac:dyDescent="0.25">
      <c r="A7" s="298">
        <v>7</v>
      </c>
      <c r="B7" s="321" t="s">
        <v>846</v>
      </c>
      <c r="C7" s="305">
        <v>39326</v>
      </c>
    </row>
    <row r="8" spans="1:4" ht="24" customHeight="1" x14ac:dyDescent="0.25">
      <c r="A8" s="298">
        <v>8</v>
      </c>
      <c r="B8" s="321" t="s">
        <v>845</v>
      </c>
      <c r="C8" s="305">
        <v>39326</v>
      </c>
    </row>
    <row r="9" spans="1:4" ht="24" customHeight="1" x14ac:dyDescent="0.25">
      <c r="A9" s="298">
        <v>9</v>
      </c>
      <c r="B9" s="297" t="s">
        <v>852</v>
      </c>
      <c r="C9" s="305">
        <v>39326</v>
      </c>
    </row>
    <row r="10" spans="1:4" ht="24" customHeight="1" x14ac:dyDescent="0.25">
      <c r="A10" s="298">
        <v>10</v>
      </c>
      <c r="B10" s="320" t="s">
        <v>857</v>
      </c>
      <c r="C10" s="305">
        <v>40245</v>
      </c>
      <c r="D10" s="298" t="s">
        <v>862</v>
      </c>
    </row>
    <row r="11" spans="1:4" ht="24" customHeight="1" x14ac:dyDescent="0.25">
      <c r="A11" s="298">
        <v>11</v>
      </c>
      <c r="B11" s="320" t="s">
        <v>856</v>
      </c>
      <c r="C11" s="305">
        <v>40245</v>
      </c>
      <c r="D11" s="298" t="s">
        <v>862</v>
      </c>
    </row>
    <row r="12" spans="1:4" ht="24" customHeight="1" x14ac:dyDescent="0.25">
      <c r="A12" s="298">
        <v>12</v>
      </c>
      <c r="B12" s="320" t="s">
        <v>855</v>
      </c>
      <c r="C12" s="305">
        <v>40245</v>
      </c>
      <c r="D12" s="298" t="s">
        <v>862</v>
      </c>
    </row>
    <row r="13" spans="1:4" ht="24" customHeight="1" x14ac:dyDescent="0.25">
      <c r="A13" s="298">
        <v>13</v>
      </c>
      <c r="B13" s="320" t="s">
        <v>854</v>
      </c>
      <c r="C13" s="305">
        <v>40245</v>
      </c>
      <c r="D13" s="298" t="s">
        <v>862</v>
      </c>
    </row>
    <row r="14" spans="1:4" ht="24" customHeight="1" x14ac:dyDescent="0.25">
      <c r="A14" s="298">
        <v>14</v>
      </c>
      <c r="B14" s="320" t="s">
        <v>843</v>
      </c>
      <c r="C14" s="305">
        <v>40245</v>
      </c>
      <c r="D14" s="298" t="s">
        <v>862</v>
      </c>
    </row>
    <row r="15" spans="1:4" ht="24" customHeight="1" x14ac:dyDescent="0.25">
      <c r="A15" s="298">
        <v>15</v>
      </c>
      <c r="B15" s="320" t="s">
        <v>858</v>
      </c>
      <c r="C15" s="305">
        <v>40245</v>
      </c>
      <c r="D15" s="298" t="s">
        <v>862</v>
      </c>
    </row>
    <row r="16" spans="1:4" ht="24" customHeight="1" x14ac:dyDescent="0.25">
      <c r="A16" s="298">
        <v>16</v>
      </c>
      <c r="B16" s="320" t="s">
        <v>865</v>
      </c>
      <c r="C16" s="305">
        <v>40245</v>
      </c>
      <c r="D16" s="298" t="s">
        <v>862</v>
      </c>
    </row>
    <row r="17" spans="1:4" ht="24" customHeight="1" x14ac:dyDescent="0.25">
      <c r="A17" s="298">
        <v>17</v>
      </c>
      <c r="B17" s="320" t="s">
        <v>851</v>
      </c>
      <c r="C17" s="305">
        <v>40245</v>
      </c>
      <c r="D17" s="298" t="s">
        <v>862</v>
      </c>
    </row>
    <row r="18" spans="1:4" ht="24" customHeight="1" x14ac:dyDescent="0.25">
      <c r="A18" s="298">
        <v>18</v>
      </c>
      <c r="B18" s="297" t="s">
        <v>853</v>
      </c>
      <c r="C18" s="305">
        <v>40245</v>
      </c>
    </row>
    <row r="19" spans="1:4" ht="24" customHeight="1" thickBot="1" x14ac:dyDescent="0.3">
      <c r="A19" s="299">
        <v>19</v>
      </c>
      <c r="B19" s="321" t="s">
        <v>848</v>
      </c>
      <c r="C19" s="306">
        <v>41275</v>
      </c>
    </row>
  </sheetData>
  <mergeCells count="1">
    <mergeCell ref="A1:C1"/>
  </mergeCells>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5">
    <tabColor indexed="42"/>
    <pageSetUpPr fitToPage="1"/>
  </sheetPr>
  <dimension ref="A1:E23"/>
  <sheetViews>
    <sheetView zoomScale="75" zoomScaleNormal="75" workbookViewId="0">
      <pane xSplit="2" ySplit="4" topLeftCell="C5" activePane="bottomRight" state="frozen"/>
      <selection pane="topRight" activeCell="C1" sqref="C1"/>
      <selection pane="bottomLeft" activeCell="A5" sqref="A5"/>
      <selection pane="bottomRight" activeCell="C22" sqref="C22"/>
    </sheetView>
  </sheetViews>
  <sheetFormatPr defaultColWidth="9.109375" defaultRowHeight="15.6" x14ac:dyDescent="0.25"/>
  <cols>
    <col min="1" max="1" width="9.109375" style="24" customWidth="1"/>
    <col min="2" max="2" width="77.88671875" style="50" customWidth="1"/>
    <col min="3" max="5" width="17.44140625" style="19" customWidth="1"/>
    <col min="6" max="6" width="12.44140625" style="19" customWidth="1"/>
    <col min="7" max="16384" width="9.109375" style="19"/>
  </cols>
  <sheetData>
    <row r="1" spans="1:5" s="18" customFormat="1" ht="87" customHeight="1" thickBot="1" x14ac:dyDescent="0.3">
      <c r="A1" s="695" t="s">
        <v>997</v>
      </c>
      <c r="B1" s="696"/>
      <c r="C1" s="696"/>
      <c r="D1" s="696"/>
      <c r="E1" s="697"/>
    </row>
    <row r="2" spans="1:5" s="18" customFormat="1" ht="35.1" customHeight="1" x14ac:dyDescent="0.25">
      <c r="A2" s="698" t="s">
        <v>1184</v>
      </c>
      <c r="B2" s="699"/>
      <c r="C2" s="699"/>
      <c r="D2" s="699"/>
      <c r="E2" s="700"/>
    </row>
    <row r="3" spans="1:5" ht="43.5" customHeight="1" x14ac:dyDescent="0.25">
      <c r="A3" s="446" t="s">
        <v>209</v>
      </c>
      <c r="B3" s="448" t="s">
        <v>208</v>
      </c>
      <c r="C3" s="447" t="s">
        <v>308</v>
      </c>
      <c r="D3" s="447" t="s">
        <v>309</v>
      </c>
      <c r="E3" s="35" t="s">
        <v>231</v>
      </c>
    </row>
    <row r="4" spans="1:5" ht="17.25" customHeight="1" x14ac:dyDescent="0.25">
      <c r="A4" s="31"/>
      <c r="B4" s="331"/>
      <c r="C4" s="38" t="s">
        <v>290</v>
      </c>
      <c r="D4" s="38" t="s">
        <v>291</v>
      </c>
      <c r="E4" s="39" t="s">
        <v>30</v>
      </c>
    </row>
    <row r="5" spans="1:5" x14ac:dyDescent="0.25">
      <c r="A5" s="31">
        <v>1</v>
      </c>
      <c r="B5" s="331" t="s">
        <v>368</v>
      </c>
      <c r="C5" s="51">
        <f>C6</f>
        <v>7053387</v>
      </c>
      <c r="D5" s="51">
        <f>D6</f>
        <v>100000</v>
      </c>
      <c r="E5" s="52">
        <f t="shared" ref="E5:E6" si="0">SUM(C5:D5)</f>
        <v>7153387</v>
      </c>
    </row>
    <row r="6" spans="1:5" x14ac:dyDescent="0.25">
      <c r="A6" s="31">
        <f>A5+1</f>
        <v>2</v>
      </c>
      <c r="B6" s="27" t="s">
        <v>272</v>
      </c>
      <c r="C6" s="53">
        <v>7053387</v>
      </c>
      <c r="D6" s="53">
        <v>100000</v>
      </c>
      <c r="E6" s="52">
        <f t="shared" si="0"/>
        <v>7153387</v>
      </c>
    </row>
    <row r="7" spans="1:5" ht="15.75" customHeight="1" x14ac:dyDescent="0.25">
      <c r="A7" s="31">
        <f>A6+1</f>
        <v>3</v>
      </c>
      <c r="B7" s="331" t="s">
        <v>369</v>
      </c>
      <c r="C7" s="51">
        <f>SUM(C8:C12)</f>
        <v>3872820</v>
      </c>
      <c r="D7" s="51">
        <f>SUM(D8:D12)</f>
        <v>0</v>
      </c>
      <c r="E7" s="52">
        <f>SUM(C7:D7)</f>
        <v>3872820</v>
      </c>
    </row>
    <row r="8" spans="1:5" x14ac:dyDescent="0.25">
      <c r="A8" s="31">
        <f t="shared" ref="A8:A19" si="1">A7+1</f>
        <v>4</v>
      </c>
      <c r="B8" s="27" t="s">
        <v>273</v>
      </c>
      <c r="C8" s="53">
        <v>3607007</v>
      </c>
      <c r="D8" s="324" t="s">
        <v>321</v>
      </c>
      <c r="E8" s="52">
        <f t="shared" ref="E8:E19" si="2">SUM(C8:D8)</f>
        <v>3607007</v>
      </c>
    </row>
    <row r="9" spans="1:5" x14ac:dyDescent="0.25">
      <c r="A9" s="31">
        <f t="shared" si="1"/>
        <v>5</v>
      </c>
      <c r="B9" s="27" t="s">
        <v>274</v>
      </c>
      <c r="C9" s="53">
        <v>204496</v>
      </c>
      <c r="D9" s="324" t="s">
        <v>321</v>
      </c>
      <c r="E9" s="52">
        <f t="shared" si="2"/>
        <v>204496</v>
      </c>
    </row>
    <row r="10" spans="1:5" x14ac:dyDescent="0.25">
      <c r="A10" s="31">
        <f t="shared" si="1"/>
        <v>6</v>
      </c>
      <c r="B10" s="27" t="s">
        <v>275</v>
      </c>
      <c r="C10" s="324" t="s">
        <v>321</v>
      </c>
      <c r="D10" s="324" t="s">
        <v>321</v>
      </c>
      <c r="E10" s="52">
        <f t="shared" si="2"/>
        <v>0</v>
      </c>
    </row>
    <row r="11" spans="1:5" x14ac:dyDescent="0.25">
      <c r="A11" s="31">
        <f t="shared" si="1"/>
        <v>7</v>
      </c>
      <c r="B11" s="27" t="s">
        <v>276</v>
      </c>
      <c r="C11" s="324" t="s">
        <v>321</v>
      </c>
      <c r="D11" s="324" t="s">
        <v>321</v>
      </c>
      <c r="E11" s="52">
        <f t="shared" si="2"/>
        <v>0</v>
      </c>
    </row>
    <row r="12" spans="1:5" x14ac:dyDescent="0.25">
      <c r="A12" s="31">
        <f t="shared" si="1"/>
        <v>8</v>
      </c>
      <c r="B12" s="27" t="s">
        <v>148</v>
      </c>
      <c r="C12" s="53">
        <v>61317</v>
      </c>
      <c r="D12" s="324" t="s">
        <v>321</v>
      </c>
      <c r="E12" s="52">
        <f t="shared" si="2"/>
        <v>61317</v>
      </c>
    </row>
    <row r="13" spans="1:5" ht="15.75" customHeight="1" x14ac:dyDescent="0.25">
      <c r="A13" s="31">
        <f t="shared" si="1"/>
        <v>9</v>
      </c>
      <c r="B13" s="331" t="s">
        <v>370</v>
      </c>
      <c r="C13" s="51">
        <f>C14</f>
        <v>70985</v>
      </c>
      <c r="D13" s="51">
        <f>D14</f>
        <v>0</v>
      </c>
      <c r="E13" s="52">
        <f t="shared" si="2"/>
        <v>70985</v>
      </c>
    </row>
    <row r="14" spans="1:5" x14ac:dyDescent="0.25">
      <c r="A14" s="31">
        <f t="shared" si="1"/>
        <v>10</v>
      </c>
      <c r="B14" s="27" t="s">
        <v>149</v>
      </c>
      <c r="C14" s="53">
        <v>70985</v>
      </c>
      <c r="D14" s="53">
        <v>0</v>
      </c>
      <c r="E14" s="52">
        <f t="shared" si="2"/>
        <v>70985</v>
      </c>
    </row>
    <row r="15" spans="1:5" x14ac:dyDescent="0.25">
      <c r="A15" s="31">
        <f t="shared" si="1"/>
        <v>11</v>
      </c>
      <c r="B15" s="331" t="s">
        <v>371</v>
      </c>
      <c r="C15" s="51">
        <f>SUM(C16:C18)</f>
        <v>978222</v>
      </c>
      <c r="D15" s="51">
        <f>SUM(D16:D18)</f>
        <v>0</v>
      </c>
      <c r="E15" s="52">
        <f t="shared" si="2"/>
        <v>978222</v>
      </c>
    </row>
    <row r="16" spans="1:5" x14ac:dyDescent="0.25">
      <c r="A16" s="31">
        <f t="shared" si="1"/>
        <v>12</v>
      </c>
      <c r="B16" s="27" t="s">
        <v>150</v>
      </c>
      <c r="C16" s="53">
        <v>592488</v>
      </c>
      <c r="D16" s="324" t="s">
        <v>321</v>
      </c>
      <c r="E16" s="52">
        <f t="shared" si="2"/>
        <v>592488</v>
      </c>
    </row>
    <row r="17" spans="1:5" x14ac:dyDescent="0.25">
      <c r="A17" s="31">
        <f t="shared" si="1"/>
        <v>13</v>
      </c>
      <c r="B17" s="27" t="s">
        <v>151</v>
      </c>
      <c r="C17" s="53">
        <v>195045</v>
      </c>
      <c r="D17" s="324" t="s">
        <v>321</v>
      </c>
      <c r="E17" s="52">
        <f t="shared" si="2"/>
        <v>195045</v>
      </c>
    </row>
    <row r="18" spans="1:5" x14ac:dyDescent="0.25">
      <c r="A18" s="31">
        <f t="shared" si="1"/>
        <v>14</v>
      </c>
      <c r="B18" s="27" t="s">
        <v>152</v>
      </c>
      <c r="C18" s="53">
        <v>190689</v>
      </c>
      <c r="D18" s="324" t="s">
        <v>321</v>
      </c>
      <c r="E18" s="52">
        <f t="shared" si="2"/>
        <v>190689</v>
      </c>
    </row>
    <row r="19" spans="1:5" ht="16.2" thickBot="1" x14ac:dyDescent="0.3">
      <c r="A19" s="32">
        <f t="shared" si="1"/>
        <v>15</v>
      </c>
      <c r="B19" s="48" t="s">
        <v>372</v>
      </c>
      <c r="C19" s="54">
        <f>C5+C7+C13+C15</f>
        <v>11975414</v>
      </c>
      <c r="D19" s="54">
        <f>D5+D7+D13+D15</f>
        <v>100000</v>
      </c>
      <c r="E19" s="55">
        <f t="shared" si="2"/>
        <v>12075414</v>
      </c>
    </row>
    <row r="20" spans="1:5" x14ac:dyDescent="0.25">
      <c r="A20" s="20"/>
      <c r="B20" s="49"/>
      <c r="C20" s="22"/>
      <c r="D20" s="22"/>
    </row>
    <row r="21" spans="1:5" x14ac:dyDescent="0.25">
      <c r="A21" s="23"/>
      <c r="B21" s="123"/>
    </row>
    <row r="23" spans="1:5" x14ac:dyDescent="0.25">
      <c r="B23" s="50" t="s">
        <v>162</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6">
    <tabColor indexed="42"/>
    <pageSetUpPr fitToPage="1"/>
  </sheetPr>
  <dimension ref="A1:H41"/>
  <sheetViews>
    <sheetView zoomScale="75" zoomScaleNormal="75" workbookViewId="0">
      <pane xSplit="2" ySplit="4" topLeftCell="C5" activePane="bottomRight" state="frozen"/>
      <selection pane="topRight" activeCell="C1" sqref="C1"/>
      <selection pane="bottomLeft" activeCell="A5" sqref="A5"/>
      <selection pane="bottomRight" activeCell="D28" sqref="D28"/>
    </sheetView>
  </sheetViews>
  <sheetFormatPr defaultColWidth="9.109375" defaultRowHeight="15.6" x14ac:dyDescent="0.3"/>
  <cols>
    <col min="1" max="1" width="10.109375" style="3" customWidth="1"/>
    <col min="2" max="2" width="83" style="58" customWidth="1"/>
    <col min="3" max="3" width="15.44140625" style="1" customWidth="1"/>
    <col min="4" max="4" width="14.33203125" style="1" customWidth="1"/>
    <col min="5" max="5" width="14.6640625" style="1" customWidth="1"/>
    <col min="6" max="16384" width="9.109375" style="1"/>
  </cols>
  <sheetData>
    <row r="1" spans="1:7" ht="50.1" customHeight="1" thickBot="1" x14ac:dyDescent="0.35">
      <c r="A1" s="701" t="s">
        <v>998</v>
      </c>
      <c r="B1" s="702"/>
      <c r="C1" s="702"/>
      <c r="D1" s="702"/>
      <c r="E1" s="703"/>
      <c r="F1" s="7"/>
      <c r="G1" s="7"/>
    </row>
    <row r="2" spans="1:7" s="18" customFormat="1" ht="38.25" customHeight="1" x14ac:dyDescent="0.25">
      <c r="A2" s="704" t="s">
        <v>1184</v>
      </c>
      <c r="B2" s="705"/>
      <c r="C2" s="705"/>
      <c r="D2" s="705"/>
      <c r="E2" s="706"/>
    </row>
    <row r="3" spans="1:7" s="10" customFormat="1" ht="35.25" customHeight="1" x14ac:dyDescent="0.3">
      <c r="A3" s="330" t="s">
        <v>209</v>
      </c>
      <c r="B3" s="345" t="s">
        <v>336</v>
      </c>
      <c r="C3" s="332" t="s">
        <v>308</v>
      </c>
      <c r="D3" s="332" t="s">
        <v>309</v>
      </c>
      <c r="E3" s="35" t="s">
        <v>231</v>
      </c>
    </row>
    <row r="4" spans="1:7" s="19" customFormat="1" ht="17.25" customHeight="1" x14ac:dyDescent="0.25">
      <c r="A4" s="31"/>
      <c r="B4" s="331"/>
      <c r="C4" s="38" t="s">
        <v>290</v>
      </c>
      <c r="D4" s="38" t="s">
        <v>291</v>
      </c>
      <c r="E4" s="39" t="s">
        <v>30</v>
      </c>
    </row>
    <row r="5" spans="1:7" ht="31.2" x14ac:dyDescent="0.3">
      <c r="A5" s="33">
        <v>1</v>
      </c>
      <c r="B5" s="56" t="s">
        <v>780</v>
      </c>
      <c r="C5" s="61">
        <f>SUM(C6:C8)</f>
        <v>38614</v>
      </c>
      <c r="D5" s="61">
        <f>SUM(D6:D8)</f>
        <v>0</v>
      </c>
      <c r="E5" s="529">
        <f>C5+D5</f>
        <v>38614</v>
      </c>
    </row>
    <row r="6" spans="1:7" ht="31.2" x14ac:dyDescent="0.3">
      <c r="A6" s="33" t="s">
        <v>325</v>
      </c>
      <c r="B6" s="507" t="s">
        <v>1235</v>
      </c>
      <c r="C6" s="530">
        <v>9230</v>
      </c>
      <c r="D6" s="53">
        <v>0</v>
      </c>
      <c r="E6" s="529">
        <f t="shared" ref="E6:E39" si="0">C6+D6</f>
        <v>9230</v>
      </c>
    </row>
    <row r="7" spans="1:7" x14ac:dyDescent="0.3">
      <c r="A7" s="33" t="s">
        <v>394</v>
      </c>
      <c r="B7" s="507" t="s">
        <v>1210</v>
      </c>
      <c r="C7" s="530">
        <v>4700</v>
      </c>
      <c r="D7" s="53">
        <v>0</v>
      </c>
      <c r="E7" s="529">
        <f t="shared" si="0"/>
        <v>4700</v>
      </c>
    </row>
    <row r="8" spans="1:7" s="519" customFormat="1" ht="31.2" x14ac:dyDescent="0.3">
      <c r="A8" s="520" t="s">
        <v>1245</v>
      </c>
      <c r="B8" s="526" t="s">
        <v>1246</v>
      </c>
      <c r="C8" s="530">
        <v>24684</v>
      </c>
      <c r="D8" s="53">
        <v>0</v>
      </c>
      <c r="E8" s="529">
        <f t="shared" si="0"/>
        <v>24684</v>
      </c>
    </row>
    <row r="9" spans="1:7" x14ac:dyDescent="0.3">
      <c r="A9" s="33"/>
      <c r="B9" s="57"/>
      <c r="C9" s="53"/>
      <c r="D9" s="53"/>
      <c r="E9" s="529">
        <f t="shared" si="0"/>
        <v>0</v>
      </c>
    </row>
    <row r="10" spans="1:7" x14ac:dyDescent="0.3">
      <c r="A10" s="33">
        <v>2</v>
      </c>
      <c r="B10" s="56" t="s">
        <v>80</v>
      </c>
      <c r="C10" s="61">
        <f>SUM(C11:C12)</f>
        <v>764</v>
      </c>
      <c r="D10" s="61">
        <f>SUM(D11:D12)</f>
        <v>0</v>
      </c>
      <c r="E10" s="529">
        <f t="shared" si="0"/>
        <v>764</v>
      </c>
    </row>
    <row r="11" spans="1:7" ht="31.2" x14ac:dyDescent="0.3">
      <c r="A11" s="33" t="s">
        <v>326</v>
      </c>
      <c r="B11" s="509" t="s">
        <v>1236</v>
      </c>
      <c r="C11" s="530">
        <v>414</v>
      </c>
      <c r="D11" s="53">
        <v>0</v>
      </c>
      <c r="E11" s="529">
        <f t="shared" si="0"/>
        <v>414</v>
      </c>
    </row>
    <row r="12" spans="1:7" x14ac:dyDescent="0.3">
      <c r="A12" s="33" t="s">
        <v>395</v>
      </c>
      <c r="B12" s="522" t="s">
        <v>1237</v>
      </c>
      <c r="C12" s="531">
        <v>350</v>
      </c>
      <c r="D12" s="53">
        <v>0</v>
      </c>
      <c r="E12" s="529">
        <f t="shared" si="0"/>
        <v>350</v>
      </c>
    </row>
    <row r="13" spans="1:7" x14ac:dyDescent="0.3">
      <c r="A13" s="33"/>
      <c r="B13" s="57"/>
      <c r="C13" s="53"/>
      <c r="D13" s="53"/>
      <c r="E13" s="529">
        <f t="shared" si="0"/>
        <v>0</v>
      </c>
    </row>
    <row r="14" spans="1:7" x14ac:dyDescent="0.3">
      <c r="A14" s="33">
        <v>3</v>
      </c>
      <c r="B14" s="56" t="s">
        <v>268</v>
      </c>
      <c r="C14" s="61">
        <f>SUM(C15:C19)</f>
        <v>27562.9</v>
      </c>
      <c r="D14" s="61">
        <f>SUM(D15:D19)</f>
        <v>0</v>
      </c>
      <c r="E14" s="529">
        <f t="shared" si="0"/>
        <v>27562.9</v>
      </c>
    </row>
    <row r="15" spans="1:7" x14ac:dyDescent="0.3">
      <c r="A15" s="520" t="s">
        <v>327</v>
      </c>
      <c r="B15" s="516" t="s">
        <v>1240</v>
      </c>
      <c r="C15" s="531">
        <v>7000</v>
      </c>
      <c r="D15" s="53">
        <v>0</v>
      </c>
      <c r="E15" s="529">
        <f t="shared" si="0"/>
        <v>7000</v>
      </c>
    </row>
    <row r="16" spans="1:7" s="508" customFormat="1" ht="31.2" x14ac:dyDescent="0.3">
      <c r="A16" s="520" t="s">
        <v>396</v>
      </c>
      <c r="B16" s="522" t="s">
        <v>1238</v>
      </c>
      <c r="C16" s="531">
        <v>5496.9</v>
      </c>
      <c r="D16" s="53">
        <v>0</v>
      </c>
      <c r="E16" s="529">
        <f t="shared" si="0"/>
        <v>5496.9</v>
      </c>
    </row>
    <row r="17" spans="1:8" s="508" customFormat="1" x14ac:dyDescent="0.3">
      <c r="A17" s="520" t="s">
        <v>1232</v>
      </c>
      <c r="B17" s="517" t="s">
        <v>1239</v>
      </c>
      <c r="C17" s="530">
        <v>940</v>
      </c>
      <c r="D17" s="53">
        <v>0</v>
      </c>
      <c r="E17" s="529">
        <f t="shared" si="0"/>
        <v>940</v>
      </c>
    </row>
    <row r="18" spans="1:8" s="508" customFormat="1" x14ac:dyDescent="0.3">
      <c r="A18" s="520" t="s">
        <v>1233</v>
      </c>
      <c r="B18" s="517" t="s">
        <v>1211</v>
      </c>
      <c r="C18" s="530">
        <v>13726</v>
      </c>
      <c r="D18" s="53">
        <v>0</v>
      </c>
      <c r="E18" s="529">
        <f t="shared" si="0"/>
        <v>13726</v>
      </c>
    </row>
    <row r="19" spans="1:8" s="508" customFormat="1" ht="46.8" x14ac:dyDescent="0.3">
      <c r="A19" s="520" t="s">
        <v>1234</v>
      </c>
      <c r="B19" s="515" t="s">
        <v>1241</v>
      </c>
      <c r="C19" s="530">
        <v>400</v>
      </c>
      <c r="D19" s="53">
        <v>0</v>
      </c>
      <c r="E19" s="529">
        <f t="shared" si="0"/>
        <v>400</v>
      </c>
    </row>
    <row r="20" spans="1:8" x14ac:dyDescent="0.3">
      <c r="A20" s="33"/>
      <c r="B20" s="57"/>
      <c r="C20" s="53"/>
      <c r="D20" s="53"/>
      <c r="E20" s="529">
        <f t="shared" si="0"/>
        <v>0</v>
      </c>
    </row>
    <row r="21" spans="1:8" x14ac:dyDescent="0.3">
      <c r="A21" s="33">
        <v>4</v>
      </c>
      <c r="B21" s="56" t="s">
        <v>269</v>
      </c>
      <c r="C21" s="61">
        <f>SUM(C22:C37)</f>
        <v>365723.83999999997</v>
      </c>
      <c r="D21" s="61">
        <f>SUM(D22:D37)</f>
        <v>0</v>
      </c>
      <c r="E21" s="529">
        <f t="shared" si="0"/>
        <v>365723.83999999997</v>
      </c>
    </row>
    <row r="22" spans="1:8" x14ac:dyDescent="0.3">
      <c r="A22" s="520" t="s">
        <v>249</v>
      </c>
      <c r="B22" s="522" t="s">
        <v>1247</v>
      </c>
      <c r="C22" s="532">
        <v>17925.189999999999</v>
      </c>
      <c r="D22" s="533">
        <v>0</v>
      </c>
      <c r="E22" s="529">
        <f t="shared" si="0"/>
        <v>17925.189999999999</v>
      </c>
    </row>
    <row r="23" spans="1:8" ht="31.2" x14ac:dyDescent="0.3">
      <c r="A23" s="520" t="s">
        <v>397</v>
      </c>
      <c r="B23" s="522" t="s">
        <v>1248</v>
      </c>
      <c r="C23" s="532">
        <v>3500</v>
      </c>
      <c r="D23" s="533">
        <v>0</v>
      </c>
      <c r="E23" s="529">
        <f t="shared" si="0"/>
        <v>3500</v>
      </c>
      <c r="G23" s="45"/>
      <c r="H23" s="45"/>
    </row>
    <row r="24" spans="1:8" s="510" customFormat="1" x14ac:dyDescent="0.3">
      <c r="A24" s="520" t="s">
        <v>1212</v>
      </c>
      <c r="B24" s="522" t="s">
        <v>1249</v>
      </c>
      <c r="C24" s="532">
        <v>3300</v>
      </c>
      <c r="D24" s="533">
        <v>0</v>
      </c>
      <c r="E24" s="529">
        <f t="shared" si="0"/>
        <v>3300</v>
      </c>
      <c r="G24" s="45"/>
      <c r="H24" s="45"/>
    </row>
    <row r="25" spans="1:8" s="510" customFormat="1" ht="31.2" x14ac:dyDescent="0.3">
      <c r="A25" s="520" t="s">
        <v>1213</v>
      </c>
      <c r="B25" s="523" t="s">
        <v>1214</v>
      </c>
      <c r="C25" s="534">
        <v>27148.89</v>
      </c>
      <c r="D25" s="533">
        <v>0</v>
      </c>
      <c r="E25" s="529">
        <f t="shared" si="0"/>
        <v>27148.89</v>
      </c>
      <c r="G25" s="45"/>
      <c r="H25" s="45"/>
    </row>
    <row r="26" spans="1:8" s="510" customFormat="1" x14ac:dyDescent="0.3">
      <c r="A26" s="520" t="s">
        <v>1215</v>
      </c>
      <c r="B26" s="524" t="s">
        <v>1216</v>
      </c>
      <c r="C26" s="534">
        <v>62150.75</v>
      </c>
      <c r="D26" s="533">
        <v>0</v>
      </c>
      <c r="E26" s="529">
        <f t="shared" si="0"/>
        <v>62150.75</v>
      </c>
      <c r="G26" s="45"/>
      <c r="H26" s="45"/>
    </row>
    <row r="27" spans="1:8" s="510" customFormat="1" x14ac:dyDescent="0.3">
      <c r="A27" s="520" t="s">
        <v>1217</v>
      </c>
      <c r="B27" s="524" t="s">
        <v>1218</v>
      </c>
      <c r="C27" s="534">
        <v>13317.23</v>
      </c>
      <c r="D27" s="533">
        <v>0</v>
      </c>
      <c r="E27" s="529">
        <f t="shared" si="0"/>
        <v>13317.23</v>
      </c>
      <c r="G27" s="45"/>
      <c r="H27" s="45"/>
    </row>
    <row r="28" spans="1:8" s="510" customFormat="1" x14ac:dyDescent="0.3">
      <c r="A28" s="520" t="s">
        <v>1219</v>
      </c>
      <c r="B28" s="524" t="s">
        <v>1220</v>
      </c>
      <c r="C28" s="534">
        <v>7240.97</v>
      </c>
      <c r="D28" s="533">
        <v>0</v>
      </c>
      <c r="E28" s="529">
        <f t="shared" si="0"/>
        <v>7240.97</v>
      </c>
      <c r="G28" s="45"/>
      <c r="H28" s="45"/>
    </row>
    <row r="29" spans="1:8" s="518" customFormat="1" ht="62.4" x14ac:dyDescent="0.3">
      <c r="A29" s="520" t="s">
        <v>1221</v>
      </c>
      <c r="B29" s="524" t="s">
        <v>1250</v>
      </c>
      <c r="C29" s="534">
        <v>20336</v>
      </c>
      <c r="D29" s="533">
        <v>0</v>
      </c>
      <c r="E29" s="529">
        <f t="shared" si="0"/>
        <v>20336</v>
      </c>
      <c r="G29" s="45"/>
      <c r="H29" s="45"/>
    </row>
    <row r="30" spans="1:8" s="518" customFormat="1" x14ac:dyDescent="0.3">
      <c r="A30" s="520" t="s">
        <v>1222</v>
      </c>
      <c r="B30" s="525" t="s">
        <v>1223</v>
      </c>
      <c r="C30" s="534">
        <v>3286.56</v>
      </c>
      <c r="D30" s="533">
        <v>0</v>
      </c>
      <c r="E30" s="529">
        <f t="shared" si="0"/>
        <v>3286.56</v>
      </c>
      <c r="G30" s="45"/>
      <c r="H30" s="45"/>
    </row>
    <row r="31" spans="1:8" s="510" customFormat="1" x14ac:dyDescent="0.3">
      <c r="A31" s="520" t="s">
        <v>1224</v>
      </c>
      <c r="B31" s="524" t="s">
        <v>1251</v>
      </c>
      <c r="C31" s="534">
        <v>2000</v>
      </c>
      <c r="D31" s="533">
        <v>0</v>
      </c>
      <c r="E31" s="529">
        <f t="shared" si="0"/>
        <v>2000</v>
      </c>
    </row>
    <row r="32" spans="1:8" s="510" customFormat="1" x14ac:dyDescent="0.3">
      <c r="A32" s="520" t="s">
        <v>1226</v>
      </c>
      <c r="B32" s="524" t="s">
        <v>1252</v>
      </c>
      <c r="C32" s="534">
        <v>10000</v>
      </c>
      <c r="D32" s="533">
        <v>0</v>
      </c>
      <c r="E32" s="529">
        <f t="shared" si="0"/>
        <v>10000</v>
      </c>
    </row>
    <row r="33" spans="1:5" s="510" customFormat="1" ht="18.600000000000001" customHeight="1" x14ac:dyDescent="0.3">
      <c r="A33" s="520" t="s">
        <v>1227</v>
      </c>
      <c r="B33" s="524" t="s">
        <v>1225</v>
      </c>
      <c r="C33" s="530">
        <v>1600</v>
      </c>
      <c r="D33" s="533">
        <v>0</v>
      </c>
      <c r="E33" s="529">
        <f t="shared" si="0"/>
        <v>1600</v>
      </c>
    </row>
    <row r="34" spans="1:5" s="510" customFormat="1" ht="31.2" x14ac:dyDescent="0.3">
      <c r="A34" s="520" t="s">
        <v>1229</v>
      </c>
      <c r="B34" s="521" t="s">
        <v>1254</v>
      </c>
      <c r="C34" s="533">
        <v>30923.25</v>
      </c>
      <c r="D34" s="533">
        <v>0</v>
      </c>
      <c r="E34" s="529">
        <f t="shared" si="0"/>
        <v>30923.25</v>
      </c>
    </row>
    <row r="35" spans="1:5" s="510" customFormat="1" ht="31.2" x14ac:dyDescent="0.3">
      <c r="A35" s="520" t="s">
        <v>1242</v>
      </c>
      <c r="B35" s="525" t="s">
        <v>1253</v>
      </c>
      <c r="C35" s="535">
        <v>1000</v>
      </c>
      <c r="D35" s="533">
        <v>0</v>
      </c>
      <c r="E35" s="529">
        <f t="shared" si="0"/>
        <v>1000</v>
      </c>
    </row>
    <row r="36" spans="1:5" s="510" customFormat="1" x14ac:dyDescent="0.3">
      <c r="A36" s="520" t="s">
        <v>1243</v>
      </c>
      <c r="B36" s="525" t="s">
        <v>1228</v>
      </c>
      <c r="C36" s="535">
        <v>700</v>
      </c>
      <c r="D36" s="533">
        <v>0</v>
      </c>
      <c r="E36" s="529">
        <f t="shared" si="0"/>
        <v>700</v>
      </c>
    </row>
    <row r="37" spans="1:5" x14ac:dyDescent="0.3">
      <c r="A37" s="520" t="s">
        <v>1244</v>
      </c>
      <c r="B37" s="524" t="s">
        <v>1211</v>
      </c>
      <c r="C37" s="534">
        <v>161295</v>
      </c>
      <c r="D37" s="53">
        <v>0</v>
      </c>
      <c r="E37" s="529">
        <f t="shared" si="0"/>
        <v>161295</v>
      </c>
    </row>
    <row r="38" spans="1:5" s="519" customFormat="1" x14ac:dyDescent="0.3">
      <c r="A38" s="506"/>
      <c r="B38" s="525"/>
      <c r="C38" s="536"/>
      <c r="D38" s="537"/>
      <c r="E38" s="538"/>
    </row>
    <row r="39" spans="1:5" ht="16.2" thickBot="1" x14ac:dyDescent="0.35">
      <c r="A39" s="512">
        <v>5</v>
      </c>
      <c r="B39" s="513" t="s">
        <v>310</v>
      </c>
      <c r="C39" s="539">
        <f>C5+C10+C14+C21</f>
        <v>432664.74</v>
      </c>
      <c r="D39" s="539">
        <f>D5+D10+D14+D21</f>
        <v>0</v>
      </c>
      <c r="E39" s="540">
        <f t="shared" si="0"/>
        <v>432664.74</v>
      </c>
    </row>
    <row r="40" spans="1:5" x14ac:dyDescent="0.3">
      <c r="A40" s="511"/>
      <c r="B40" s="514"/>
      <c r="C40" s="510"/>
    </row>
    <row r="41" spans="1:5" s="205" customFormat="1" x14ac:dyDescent="0.3">
      <c r="A41" s="203"/>
      <c r="B41" s="204" t="s">
        <v>781</v>
      </c>
    </row>
  </sheetData>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2"/>
  </sheetPr>
  <dimension ref="A1:J75"/>
  <sheetViews>
    <sheetView topLeftCell="A57" zoomScale="75" zoomScaleNormal="75" workbookViewId="0">
      <selection activeCell="E68" sqref="E68"/>
    </sheetView>
  </sheetViews>
  <sheetFormatPr defaultColWidth="9.109375" defaultRowHeight="15.6" x14ac:dyDescent="0.3"/>
  <cols>
    <col min="1" max="1" width="7.88671875" style="3" customWidth="1"/>
    <col min="2" max="2" width="72.33203125" style="132" customWidth="1"/>
    <col min="3" max="3" width="16.44140625" style="133" customWidth="1"/>
    <col min="4" max="4" width="16.5546875" style="133" customWidth="1"/>
    <col min="5" max="5" width="16.44140625" style="133" customWidth="1"/>
    <col min="6" max="6" width="19.109375" style="133" customWidth="1"/>
    <col min="7" max="7" width="16.88671875" style="133" customWidth="1"/>
    <col min="8" max="8" width="17.33203125" style="133" customWidth="1"/>
    <col min="9" max="9" width="26.44140625" style="1" bestFit="1" customWidth="1"/>
    <col min="10" max="16384" width="9.109375" style="1"/>
  </cols>
  <sheetData>
    <row r="1" spans="1:9" ht="35.1" customHeight="1" thickBot="1" x14ac:dyDescent="0.35">
      <c r="A1" s="713" t="s">
        <v>999</v>
      </c>
      <c r="B1" s="714"/>
      <c r="C1" s="714"/>
      <c r="D1" s="714"/>
      <c r="E1" s="714"/>
      <c r="F1" s="714"/>
      <c r="G1" s="714"/>
      <c r="H1" s="715"/>
    </row>
    <row r="2" spans="1:9" ht="31.95" customHeight="1" x14ac:dyDescent="0.3">
      <c r="A2" s="698" t="s">
        <v>1185</v>
      </c>
      <c r="B2" s="699"/>
      <c r="C2" s="699"/>
      <c r="D2" s="699"/>
      <c r="E2" s="699"/>
      <c r="F2" s="699"/>
      <c r="G2" s="699"/>
      <c r="H2" s="700"/>
    </row>
    <row r="3" spans="1:9" ht="24" customHeight="1" x14ac:dyDescent="0.3">
      <c r="A3" s="716" t="s">
        <v>209</v>
      </c>
      <c r="B3" s="717" t="s">
        <v>336</v>
      </c>
      <c r="C3" s="719">
        <v>2015</v>
      </c>
      <c r="D3" s="720"/>
      <c r="E3" s="719">
        <v>2016</v>
      </c>
      <c r="F3" s="720"/>
      <c r="G3" s="719" t="s">
        <v>1000</v>
      </c>
      <c r="H3" s="721"/>
    </row>
    <row r="4" spans="1:9" s="10" customFormat="1" ht="31.2" x14ac:dyDescent="0.3">
      <c r="A4" s="716"/>
      <c r="B4" s="718"/>
      <c r="C4" s="400" t="s">
        <v>337</v>
      </c>
      <c r="D4" s="400" t="s">
        <v>338</v>
      </c>
      <c r="E4" s="400" t="s">
        <v>337</v>
      </c>
      <c r="F4" s="400" t="s">
        <v>338</v>
      </c>
      <c r="G4" s="400" t="s">
        <v>337</v>
      </c>
      <c r="H4" s="401" t="s">
        <v>338</v>
      </c>
      <c r="I4" s="1"/>
    </row>
    <row r="5" spans="1:9" s="10" customFormat="1" x14ac:dyDescent="0.3">
      <c r="A5" s="399"/>
      <c r="B5" s="331"/>
      <c r="C5" s="400" t="s">
        <v>290</v>
      </c>
      <c r="D5" s="400" t="s">
        <v>291</v>
      </c>
      <c r="E5" s="400" t="s">
        <v>292</v>
      </c>
      <c r="F5" s="400" t="s">
        <v>299</v>
      </c>
      <c r="G5" s="400" t="s">
        <v>31</v>
      </c>
      <c r="H5" s="401" t="s">
        <v>32</v>
      </c>
      <c r="I5" s="1"/>
    </row>
    <row r="6" spans="1:9" x14ac:dyDescent="0.3">
      <c r="A6" s="33">
        <v>1</v>
      </c>
      <c r="B6" s="64" t="s">
        <v>264</v>
      </c>
      <c r="C6" s="61">
        <f>SUM(C7:C10)</f>
        <v>0</v>
      </c>
      <c r="D6" s="61">
        <f t="shared" ref="D6:F6" si="0">SUM(D7:D10)</f>
        <v>0</v>
      </c>
      <c r="E6" s="61">
        <f t="shared" si="0"/>
        <v>0</v>
      </c>
      <c r="F6" s="61">
        <f t="shared" si="0"/>
        <v>0</v>
      </c>
      <c r="G6" s="541">
        <f>E6-C6</f>
        <v>0</v>
      </c>
      <c r="H6" s="542">
        <f t="shared" ref="G6:H69" si="1">F6-D6</f>
        <v>0</v>
      </c>
    </row>
    <row r="7" spans="1:9" x14ac:dyDescent="0.3">
      <c r="A7" s="33">
        <f>A6+1</f>
        <v>2</v>
      </c>
      <c r="B7" s="292" t="s">
        <v>282</v>
      </c>
      <c r="C7" s="543">
        <v>0</v>
      </c>
      <c r="D7" s="543">
        <v>0</v>
      </c>
      <c r="E7" s="543">
        <v>0</v>
      </c>
      <c r="F7" s="543">
        <v>0</v>
      </c>
      <c r="G7" s="541">
        <f t="shared" si="1"/>
        <v>0</v>
      </c>
      <c r="H7" s="542">
        <f t="shared" si="1"/>
        <v>0</v>
      </c>
      <c r="I7" s="419"/>
    </row>
    <row r="8" spans="1:9" x14ac:dyDescent="0.3">
      <c r="A8" s="33">
        <f t="shared" ref="A8:A69" si="2">A7+1</f>
        <v>3</v>
      </c>
      <c r="B8" s="292" t="s">
        <v>306</v>
      </c>
      <c r="C8" s="543">
        <v>0</v>
      </c>
      <c r="D8" s="543">
        <v>0</v>
      </c>
      <c r="E8" s="543">
        <v>0</v>
      </c>
      <c r="F8" s="543">
        <v>0</v>
      </c>
      <c r="G8" s="541">
        <f t="shared" si="1"/>
        <v>0</v>
      </c>
      <c r="H8" s="542">
        <f t="shared" si="1"/>
        <v>0</v>
      </c>
      <c r="I8" s="419"/>
    </row>
    <row r="9" spans="1:9" x14ac:dyDescent="0.3">
      <c r="A9" s="33">
        <f t="shared" si="2"/>
        <v>4</v>
      </c>
      <c r="B9" s="292" t="s">
        <v>63</v>
      </c>
      <c r="C9" s="543">
        <v>0</v>
      </c>
      <c r="D9" s="543">
        <v>0</v>
      </c>
      <c r="E9" s="543">
        <v>0</v>
      </c>
      <c r="F9" s="543">
        <v>0</v>
      </c>
      <c r="G9" s="541">
        <f t="shared" si="1"/>
        <v>0</v>
      </c>
      <c r="H9" s="542">
        <f t="shared" si="1"/>
        <v>0</v>
      </c>
      <c r="I9" s="419"/>
    </row>
    <row r="10" spans="1:9" x14ac:dyDescent="0.3">
      <c r="A10" s="33">
        <f t="shared" si="2"/>
        <v>5</v>
      </c>
      <c r="B10" s="292" t="s">
        <v>305</v>
      </c>
      <c r="C10" s="543">
        <v>0</v>
      </c>
      <c r="D10" s="543">
        <v>0</v>
      </c>
      <c r="E10" s="543">
        <v>0</v>
      </c>
      <c r="F10" s="543">
        <v>0</v>
      </c>
      <c r="G10" s="541">
        <f t="shared" si="1"/>
        <v>0</v>
      </c>
      <c r="H10" s="542">
        <f t="shared" si="1"/>
        <v>0</v>
      </c>
      <c r="I10" s="419"/>
    </row>
    <row r="11" spans="1:9" x14ac:dyDescent="0.3">
      <c r="A11" s="33">
        <f t="shared" si="2"/>
        <v>6</v>
      </c>
      <c r="B11" s="312" t="s">
        <v>831</v>
      </c>
      <c r="C11" s="61">
        <f>SUM(C12:C15)</f>
        <v>321717.37000000005</v>
      </c>
      <c r="D11" s="61">
        <f t="shared" ref="D11:F11" si="3">SUM(D12:D15)</f>
        <v>68772.679999999993</v>
      </c>
      <c r="E11" s="61">
        <f t="shared" si="3"/>
        <v>379537.14</v>
      </c>
      <c r="F11" s="61">
        <f t="shared" si="3"/>
        <v>76882.73</v>
      </c>
      <c r="G11" s="541">
        <f t="shared" si="1"/>
        <v>57819.76999999996</v>
      </c>
      <c r="H11" s="542">
        <f t="shared" si="1"/>
        <v>8110.0500000000029</v>
      </c>
    </row>
    <row r="12" spans="1:9" x14ac:dyDescent="0.3">
      <c r="A12" s="33">
        <f t="shared" si="2"/>
        <v>7</v>
      </c>
      <c r="B12" s="292" t="s">
        <v>97</v>
      </c>
      <c r="C12" s="543">
        <v>146057</v>
      </c>
      <c r="D12" s="543">
        <v>0</v>
      </c>
      <c r="E12" s="543">
        <v>218506</v>
      </c>
      <c r="F12" s="543">
        <v>0</v>
      </c>
      <c r="G12" s="541">
        <f t="shared" si="1"/>
        <v>72449</v>
      </c>
      <c r="H12" s="542">
        <f t="shared" si="1"/>
        <v>0</v>
      </c>
    </row>
    <row r="13" spans="1:9" x14ac:dyDescent="0.3">
      <c r="A13" s="33">
        <f t="shared" si="2"/>
        <v>8</v>
      </c>
      <c r="B13" s="292" t="s">
        <v>98</v>
      </c>
      <c r="C13" s="543">
        <v>55214.45</v>
      </c>
      <c r="D13" s="543">
        <v>0</v>
      </c>
      <c r="E13" s="543">
        <v>49005.5</v>
      </c>
      <c r="F13" s="543">
        <v>0</v>
      </c>
      <c r="G13" s="541">
        <f t="shared" si="1"/>
        <v>-6208.9499999999971</v>
      </c>
      <c r="H13" s="542">
        <f t="shared" si="1"/>
        <v>0</v>
      </c>
    </row>
    <row r="14" spans="1:9" x14ac:dyDescent="0.3">
      <c r="A14" s="33">
        <f>A13+1</f>
        <v>9</v>
      </c>
      <c r="B14" s="292" t="s">
        <v>99</v>
      </c>
      <c r="C14" s="543">
        <v>91514.08</v>
      </c>
      <c r="D14" s="543">
        <v>28781.279999999999</v>
      </c>
      <c r="E14" s="543">
        <v>86896.99</v>
      </c>
      <c r="F14" s="543">
        <v>36003.24</v>
      </c>
      <c r="G14" s="541">
        <f t="shared" si="1"/>
        <v>-4617.0899999999965</v>
      </c>
      <c r="H14" s="542">
        <f t="shared" si="1"/>
        <v>7221.9599999999991</v>
      </c>
    </row>
    <row r="15" spans="1:9" ht="31.2" x14ac:dyDescent="0.3">
      <c r="A15" s="263">
        <f t="shared" si="2"/>
        <v>10</v>
      </c>
      <c r="B15" s="292" t="s">
        <v>1113</v>
      </c>
      <c r="C15" s="543">
        <v>28931.84</v>
      </c>
      <c r="D15" s="543">
        <v>39991.4</v>
      </c>
      <c r="E15" s="543">
        <v>25128.65</v>
      </c>
      <c r="F15" s="543">
        <v>40879.49</v>
      </c>
      <c r="G15" s="541">
        <f t="shared" si="1"/>
        <v>-3803.1899999999987</v>
      </c>
      <c r="H15" s="542">
        <f t="shared" si="1"/>
        <v>888.08999999999651</v>
      </c>
    </row>
    <row r="16" spans="1:9" x14ac:dyDescent="0.3">
      <c r="A16" s="33">
        <f t="shared" si="2"/>
        <v>11</v>
      </c>
      <c r="B16" s="312" t="s">
        <v>28</v>
      </c>
      <c r="C16" s="543">
        <v>0</v>
      </c>
      <c r="D16" s="543">
        <v>48738.68</v>
      </c>
      <c r="E16" s="543">
        <v>0</v>
      </c>
      <c r="F16" s="543">
        <v>45256.29</v>
      </c>
      <c r="G16" s="541">
        <f t="shared" si="1"/>
        <v>0</v>
      </c>
      <c r="H16" s="542">
        <f t="shared" si="1"/>
        <v>-3482.3899999999994</v>
      </c>
    </row>
    <row r="17" spans="1:8" x14ac:dyDescent="0.3">
      <c r="A17" s="33">
        <f t="shared" si="2"/>
        <v>12</v>
      </c>
      <c r="B17" s="312" t="s">
        <v>1083</v>
      </c>
      <c r="C17" s="543">
        <v>0</v>
      </c>
      <c r="D17" s="543">
        <v>0</v>
      </c>
      <c r="E17" s="543">
        <v>0</v>
      </c>
      <c r="F17" s="543">
        <v>0</v>
      </c>
      <c r="G17" s="541">
        <f t="shared" si="1"/>
        <v>0</v>
      </c>
      <c r="H17" s="542">
        <f t="shared" si="1"/>
        <v>0</v>
      </c>
    </row>
    <row r="18" spans="1:8" x14ac:dyDescent="0.3">
      <c r="A18" s="33">
        <f t="shared" si="2"/>
        <v>13</v>
      </c>
      <c r="B18" s="312" t="s">
        <v>1084</v>
      </c>
      <c r="C18" s="543">
        <v>0</v>
      </c>
      <c r="D18" s="543">
        <v>0</v>
      </c>
      <c r="E18" s="543">
        <v>0</v>
      </c>
      <c r="F18" s="543">
        <v>0</v>
      </c>
      <c r="G18" s="541">
        <f t="shared" si="1"/>
        <v>0</v>
      </c>
      <c r="H18" s="542">
        <f t="shared" si="1"/>
        <v>0</v>
      </c>
    </row>
    <row r="19" spans="1:8" x14ac:dyDescent="0.3">
      <c r="A19" s="33">
        <f t="shared" si="2"/>
        <v>14</v>
      </c>
      <c r="B19" s="312" t="s">
        <v>343</v>
      </c>
      <c r="C19" s="543">
        <v>0</v>
      </c>
      <c r="D19" s="543">
        <v>0</v>
      </c>
      <c r="E19" s="543">
        <v>229.97</v>
      </c>
      <c r="F19" s="543">
        <v>0</v>
      </c>
      <c r="G19" s="541">
        <f t="shared" si="1"/>
        <v>229.97</v>
      </c>
      <c r="H19" s="542">
        <f t="shared" si="1"/>
        <v>0</v>
      </c>
    </row>
    <row r="20" spans="1:8" x14ac:dyDescent="0.3">
      <c r="A20" s="33">
        <f t="shared" si="2"/>
        <v>15</v>
      </c>
      <c r="B20" s="312" t="s">
        <v>344</v>
      </c>
      <c r="C20" s="543">
        <v>0</v>
      </c>
      <c r="D20" s="543">
        <v>0</v>
      </c>
      <c r="E20" s="543">
        <v>0</v>
      </c>
      <c r="F20" s="543">
        <v>0</v>
      </c>
      <c r="G20" s="541">
        <f t="shared" si="1"/>
        <v>0</v>
      </c>
      <c r="H20" s="542">
        <f t="shared" si="1"/>
        <v>0</v>
      </c>
    </row>
    <row r="21" spans="1:8" x14ac:dyDescent="0.3">
      <c r="A21" s="33">
        <f t="shared" si="2"/>
        <v>16</v>
      </c>
      <c r="B21" s="312" t="s">
        <v>832</v>
      </c>
      <c r="C21" s="61">
        <f>SUM(C22:C23)</f>
        <v>6.87</v>
      </c>
      <c r="D21" s="61">
        <f t="shared" ref="D21:F21" si="4">SUM(D22:D23)</f>
        <v>16.940000000000001</v>
      </c>
      <c r="E21" s="61">
        <f t="shared" si="4"/>
        <v>8.23</v>
      </c>
      <c r="F21" s="61">
        <f t="shared" si="4"/>
        <v>17.62</v>
      </c>
      <c r="G21" s="541">
        <f t="shared" si="1"/>
        <v>1.3600000000000003</v>
      </c>
      <c r="H21" s="542">
        <f t="shared" si="1"/>
        <v>0.67999999999999972</v>
      </c>
    </row>
    <row r="22" spans="1:8" x14ac:dyDescent="0.3">
      <c r="A22" s="33">
        <f t="shared" si="2"/>
        <v>17</v>
      </c>
      <c r="B22" s="292" t="s">
        <v>103</v>
      </c>
      <c r="C22" s="543">
        <v>0</v>
      </c>
      <c r="D22" s="543">
        <v>0</v>
      </c>
      <c r="E22" s="543">
        <v>0</v>
      </c>
      <c r="F22" s="543">
        <v>0</v>
      </c>
      <c r="G22" s="541">
        <f t="shared" si="1"/>
        <v>0</v>
      </c>
      <c r="H22" s="542">
        <f t="shared" si="1"/>
        <v>0</v>
      </c>
    </row>
    <row r="23" spans="1:8" x14ac:dyDescent="0.3">
      <c r="A23" s="33">
        <f t="shared" si="2"/>
        <v>18</v>
      </c>
      <c r="B23" s="292" t="s">
        <v>104</v>
      </c>
      <c r="C23" s="543">
        <v>6.87</v>
      </c>
      <c r="D23" s="544">
        <v>16.940000000000001</v>
      </c>
      <c r="E23" s="543">
        <v>8.23</v>
      </c>
      <c r="F23" s="544">
        <v>17.62</v>
      </c>
      <c r="G23" s="541">
        <f t="shared" si="1"/>
        <v>1.3600000000000003</v>
      </c>
      <c r="H23" s="542">
        <f t="shared" si="1"/>
        <v>0.67999999999999972</v>
      </c>
    </row>
    <row r="24" spans="1:8" x14ac:dyDescent="0.3">
      <c r="A24" s="33">
        <f t="shared" si="2"/>
        <v>19</v>
      </c>
      <c r="B24" s="312" t="s">
        <v>345</v>
      </c>
      <c r="C24" s="543">
        <v>170.29</v>
      </c>
      <c r="D24" s="543">
        <v>0</v>
      </c>
      <c r="E24" s="543">
        <v>0</v>
      </c>
      <c r="F24" s="543">
        <v>0</v>
      </c>
      <c r="G24" s="541">
        <f t="shared" si="1"/>
        <v>-170.29</v>
      </c>
      <c r="H24" s="542">
        <f t="shared" si="1"/>
        <v>0</v>
      </c>
    </row>
    <row r="25" spans="1:8" x14ac:dyDescent="0.3">
      <c r="A25" s="33">
        <f t="shared" si="2"/>
        <v>20</v>
      </c>
      <c r="B25" s="398" t="s">
        <v>1072</v>
      </c>
      <c r="C25" s="61">
        <f>C26+C27+C28+C29</f>
        <v>1424637.91</v>
      </c>
      <c r="D25" s="61">
        <f t="shared" ref="D25:F25" si="5">D26+D27+D28+D29</f>
        <v>0</v>
      </c>
      <c r="E25" s="61">
        <f t="shared" si="5"/>
        <v>1422404</v>
      </c>
      <c r="F25" s="61">
        <f t="shared" si="5"/>
        <v>0</v>
      </c>
      <c r="G25" s="541">
        <f t="shared" ref="G25:G33" si="6">E25-C25</f>
        <v>-2233.9099999999162</v>
      </c>
      <c r="H25" s="542">
        <f t="shared" ref="H25:H33" si="7">F25-D25</f>
        <v>0</v>
      </c>
    </row>
    <row r="26" spans="1:8" x14ac:dyDescent="0.3">
      <c r="A26" s="33">
        <f t="shared" si="2"/>
        <v>21</v>
      </c>
      <c r="B26" s="396" t="s">
        <v>1071</v>
      </c>
      <c r="C26" s="543">
        <v>280780</v>
      </c>
      <c r="D26" s="543">
        <v>0</v>
      </c>
      <c r="E26" s="543">
        <v>242708</v>
      </c>
      <c r="F26" s="543">
        <v>0</v>
      </c>
      <c r="G26" s="541">
        <f t="shared" si="6"/>
        <v>-38072</v>
      </c>
      <c r="H26" s="542">
        <f t="shared" si="7"/>
        <v>0</v>
      </c>
    </row>
    <row r="27" spans="1:8" x14ac:dyDescent="0.3">
      <c r="A27" s="33">
        <f t="shared" si="2"/>
        <v>22</v>
      </c>
      <c r="B27" s="396" t="s">
        <v>1063</v>
      </c>
      <c r="C27" s="543">
        <v>1000</v>
      </c>
      <c r="D27" s="543">
        <v>0</v>
      </c>
      <c r="E27" s="543">
        <v>500</v>
      </c>
      <c r="F27" s="543">
        <v>0</v>
      </c>
      <c r="G27" s="541">
        <f t="shared" si="6"/>
        <v>-500</v>
      </c>
      <c r="H27" s="542">
        <f t="shared" si="7"/>
        <v>0</v>
      </c>
    </row>
    <row r="28" spans="1:8" x14ac:dyDescent="0.3">
      <c r="A28" s="33">
        <f t="shared" si="2"/>
        <v>23</v>
      </c>
      <c r="B28" s="396" t="s">
        <v>1064</v>
      </c>
      <c r="C28" s="543">
        <v>1140712.9099999999</v>
      </c>
      <c r="D28" s="543">
        <v>0</v>
      </c>
      <c r="E28" s="543">
        <v>1178296</v>
      </c>
      <c r="F28" s="543">
        <v>0</v>
      </c>
      <c r="G28" s="541">
        <f t="shared" si="6"/>
        <v>37583.090000000084</v>
      </c>
      <c r="H28" s="542">
        <f t="shared" si="7"/>
        <v>0</v>
      </c>
    </row>
    <row r="29" spans="1:8" x14ac:dyDescent="0.3">
      <c r="A29" s="33">
        <f t="shared" si="2"/>
        <v>24</v>
      </c>
      <c r="B29" s="396" t="s">
        <v>1065</v>
      </c>
      <c r="C29" s="543">
        <v>2145</v>
      </c>
      <c r="D29" s="543">
        <v>0</v>
      </c>
      <c r="E29" s="543">
        <v>900</v>
      </c>
      <c r="F29" s="543">
        <v>0</v>
      </c>
      <c r="G29" s="541">
        <f t="shared" si="6"/>
        <v>-1245</v>
      </c>
      <c r="H29" s="542">
        <f t="shared" si="7"/>
        <v>0</v>
      </c>
    </row>
    <row r="30" spans="1:8" x14ac:dyDescent="0.3">
      <c r="A30" s="33">
        <f t="shared" si="2"/>
        <v>25</v>
      </c>
      <c r="B30" s="395" t="s">
        <v>1082</v>
      </c>
      <c r="C30" s="61">
        <f>SUM(C31:C36)</f>
        <v>342121.7</v>
      </c>
      <c r="D30" s="61">
        <f t="shared" ref="D30:F30" si="8">SUM(D31:D36)</f>
        <v>0</v>
      </c>
      <c r="E30" s="61">
        <f t="shared" si="8"/>
        <v>307600</v>
      </c>
      <c r="F30" s="61">
        <f t="shared" si="8"/>
        <v>0</v>
      </c>
      <c r="G30" s="541">
        <f t="shared" si="6"/>
        <v>-34521.700000000012</v>
      </c>
      <c r="H30" s="542">
        <f t="shared" si="7"/>
        <v>0</v>
      </c>
    </row>
    <row r="31" spans="1:8" x14ac:dyDescent="0.3">
      <c r="A31" s="33">
        <f t="shared" si="2"/>
        <v>26</v>
      </c>
      <c r="B31" s="397" t="s">
        <v>1066</v>
      </c>
      <c r="C31" s="543">
        <v>174576</v>
      </c>
      <c r="D31" s="543">
        <v>0</v>
      </c>
      <c r="E31" s="543">
        <v>167731</v>
      </c>
      <c r="F31" s="543">
        <v>0</v>
      </c>
      <c r="G31" s="541">
        <f t="shared" si="6"/>
        <v>-6845</v>
      </c>
      <c r="H31" s="542">
        <f t="shared" si="7"/>
        <v>0</v>
      </c>
    </row>
    <row r="32" spans="1:8" x14ac:dyDescent="0.3">
      <c r="A32" s="33">
        <f t="shared" si="2"/>
        <v>27</v>
      </c>
      <c r="B32" s="397" t="s">
        <v>1070</v>
      </c>
      <c r="C32" s="543">
        <v>89907</v>
      </c>
      <c r="D32" s="543">
        <v>0</v>
      </c>
      <c r="E32" s="543">
        <v>64450</v>
      </c>
      <c r="F32" s="543">
        <v>0</v>
      </c>
      <c r="G32" s="541">
        <f t="shared" si="6"/>
        <v>-25457</v>
      </c>
      <c r="H32" s="542">
        <f t="shared" si="7"/>
        <v>0</v>
      </c>
    </row>
    <row r="33" spans="1:9" x14ac:dyDescent="0.3">
      <c r="A33" s="33">
        <f t="shared" si="2"/>
        <v>28</v>
      </c>
      <c r="B33" s="397" t="s">
        <v>1067</v>
      </c>
      <c r="C33" s="543">
        <v>14025</v>
      </c>
      <c r="D33" s="543">
        <v>0</v>
      </c>
      <c r="E33" s="543">
        <v>14025</v>
      </c>
      <c r="F33" s="543">
        <v>0</v>
      </c>
      <c r="G33" s="541">
        <f t="shared" si="6"/>
        <v>0</v>
      </c>
      <c r="H33" s="542">
        <f t="shared" si="7"/>
        <v>0</v>
      </c>
    </row>
    <row r="34" spans="1:9" x14ac:dyDescent="0.3">
      <c r="A34" s="33">
        <f t="shared" si="2"/>
        <v>29</v>
      </c>
      <c r="B34" s="397" t="s">
        <v>1266</v>
      </c>
      <c r="C34" s="543">
        <v>63367.7</v>
      </c>
      <c r="D34" s="543">
        <v>0</v>
      </c>
      <c r="E34" s="543">
        <v>60827</v>
      </c>
      <c r="F34" s="543">
        <v>0</v>
      </c>
      <c r="G34" s="541">
        <f t="shared" ref="G34:G35" si="9">E34-C34</f>
        <v>-2540.6999999999971</v>
      </c>
      <c r="H34" s="542">
        <f t="shared" ref="H34:H35" si="10">F34-D34</f>
        <v>0</v>
      </c>
      <c r="I34" s="429"/>
    </row>
    <row r="35" spans="1:9" ht="31.2" x14ac:dyDescent="0.3">
      <c r="A35" s="33">
        <f t="shared" si="2"/>
        <v>30</v>
      </c>
      <c r="B35" s="397" t="s">
        <v>1068</v>
      </c>
      <c r="C35" s="543">
        <v>180</v>
      </c>
      <c r="D35" s="543">
        <v>0</v>
      </c>
      <c r="E35" s="543">
        <v>317</v>
      </c>
      <c r="F35" s="543">
        <v>0</v>
      </c>
      <c r="G35" s="541">
        <f t="shared" si="9"/>
        <v>137</v>
      </c>
      <c r="H35" s="542">
        <f t="shared" si="10"/>
        <v>0</v>
      </c>
    </row>
    <row r="36" spans="1:9" ht="31.2" x14ac:dyDescent="0.3">
      <c r="A36" s="33">
        <f t="shared" si="2"/>
        <v>31</v>
      </c>
      <c r="B36" s="397" t="s">
        <v>1069</v>
      </c>
      <c r="C36" s="543">
        <v>66</v>
      </c>
      <c r="D36" s="543">
        <v>0</v>
      </c>
      <c r="E36" s="543">
        <v>250</v>
      </c>
      <c r="F36" s="543">
        <v>0</v>
      </c>
      <c r="G36" s="541">
        <f t="shared" ref="G36" si="11">E36-C36</f>
        <v>184</v>
      </c>
      <c r="H36" s="542">
        <f t="shared" ref="H36" si="12">F36-D36</f>
        <v>0</v>
      </c>
    </row>
    <row r="37" spans="1:9" s="394" customFormat="1" ht="15.75" customHeight="1" x14ac:dyDescent="0.35">
      <c r="A37" s="33">
        <f t="shared" si="2"/>
        <v>32</v>
      </c>
      <c r="B37" s="395" t="s">
        <v>1162</v>
      </c>
      <c r="C37" s="61">
        <f>SUM(C38:C48)</f>
        <v>68724.95</v>
      </c>
      <c r="D37" s="61">
        <f t="shared" ref="D37:F37" si="13">SUM(D38:D48)</f>
        <v>7569.28</v>
      </c>
      <c r="E37" s="61">
        <f t="shared" si="13"/>
        <v>57349.01</v>
      </c>
      <c r="F37" s="61">
        <f t="shared" si="13"/>
        <v>19500.060000000001</v>
      </c>
      <c r="G37" s="541">
        <f t="shared" ref="G37" si="14">E37-C37</f>
        <v>-11375.939999999995</v>
      </c>
      <c r="H37" s="542">
        <f t="shared" ref="H37" si="15">F37-D37</f>
        <v>11930.780000000002</v>
      </c>
    </row>
    <row r="38" spans="1:9" x14ac:dyDescent="0.3">
      <c r="A38" s="33">
        <f t="shared" si="2"/>
        <v>33</v>
      </c>
      <c r="B38" s="292" t="s">
        <v>105</v>
      </c>
      <c r="C38" s="543">
        <v>0</v>
      </c>
      <c r="D38" s="543">
        <v>0</v>
      </c>
      <c r="E38" s="543">
        <v>0</v>
      </c>
      <c r="F38" s="543">
        <v>0</v>
      </c>
      <c r="G38" s="541">
        <f t="shared" si="1"/>
        <v>0</v>
      </c>
      <c r="H38" s="542">
        <f t="shared" si="1"/>
        <v>0</v>
      </c>
    </row>
    <row r="39" spans="1:9" x14ac:dyDescent="0.3">
      <c r="A39" s="33">
        <f t="shared" si="2"/>
        <v>34</v>
      </c>
      <c r="B39" s="292" t="s">
        <v>1115</v>
      </c>
      <c r="C39" s="543">
        <v>0</v>
      </c>
      <c r="D39" s="543">
        <v>0</v>
      </c>
      <c r="E39" s="543">
        <v>0</v>
      </c>
      <c r="F39" s="543">
        <v>0</v>
      </c>
      <c r="G39" s="541">
        <f t="shared" si="1"/>
        <v>0</v>
      </c>
      <c r="H39" s="542">
        <f t="shared" si="1"/>
        <v>0</v>
      </c>
    </row>
    <row r="40" spans="1:9" x14ac:dyDescent="0.3">
      <c r="A40" s="33">
        <f t="shared" si="2"/>
        <v>35</v>
      </c>
      <c r="B40" s="292" t="s">
        <v>106</v>
      </c>
      <c r="C40" s="543">
        <v>0</v>
      </c>
      <c r="D40" s="543">
        <v>0</v>
      </c>
      <c r="E40" s="543">
        <v>0</v>
      </c>
      <c r="F40" s="543">
        <v>0</v>
      </c>
      <c r="G40" s="541">
        <f t="shared" si="1"/>
        <v>0</v>
      </c>
      <c r="H40" s="542">
        <f t="shared" si="1"/>
        <v>0</v>
      </c>
    </row>
    <row r="41" spans="1:9" x14ac:dyDescent="0.3">
      <c r="A41" s="33">
        <f t="shared" si="2"/>
        <v>36</v>
      </c>
      <c r="B41" s="292" t="s">
        <v>107</v>
      </c>
      <c r="C41" s="543">
        <v>0</v>
      </c>
      <c r="D41" s="543">
        <v>0</v>
      </c>
      <c r="E41" s="543">
        <v>0</v>
      </c>
      <c r="F41" s="543">
        <v>0</v>
      </c>
      <c r="G41" s="541">
        <f t="shared" si="1"/>
        <v>0</v>
      </c>
      <c r="H41" s="542">
        <f t="shared" si="1"/>
        <v>0</v>
      </c>
    </row>
    <row r="42" spans="1:9" x14ac:dyDescent="0.3">
      <c r="A42" s="33">
        <f t="shared" si="2"/>
        <v>37</v>
      </c>
      <c r="B42" s="292" t="s">
        <v>108</v>
      </c>
      <c r="C42" s="543">
        <v>0</v>
      </c>
      <c r="D42" s="543">
        <v>0</v>
      </c>
      <c r="E42" s="543">
        <v>0</v>
      </c>
      <c r="F42" s="543">
        <v>0.06</v>
      </c>
      <c r="G42" s="541">
        <f t="shared" si="1"/>
        <v>0</v>
      </c>
      <c r="H42" s="542">
        <f t="shared" si="1"/>
        <v>0.06</v>
      </c>
    </row>
    <row r="43" spans="1:9" x14ac:dyDescent="0.3">
      <c r="A43" s="33">
        <f t="shared" si="2"/>
        <v>38</v>
      </c>
      <c r="B43" s="292" t="s">
        <v>109</v>
      </c>
      <c r="C43" s="543">
        <v>0</v>
      </c>
      <c r="D43" s="543">
        <v>0</v>
      </c>
      <c r="E43" s="543">
        <v>0</v>
      </c>
      <c r="F43" s="543">
        <v>0</v>
      </c>
      <c r="G43" s="541">
        <f t="shared" si="1"/>
        <v>0</v>
      </c>
      <c r="H43" s="542">
        <f t="shared" si="1"/>
        <v>0</v>
      </c>
    </row>
    <row r="44" spans="1:9" x14ac:dyDescent="0.3">
      <c r="A44" s="33">
        <f t="shared" si="2"/>
        <v>39</v>
      </c>
      <c r="B44" s="292" t="s">
        <v>110</v>
      </c>
      <c r="C44" s="543">
        <v>0</v>
      </c>
      <c r="D44" s="543">
        <v>0</v>
      </c>
      <c r="E44" s="543">
        <v>0</v>
      </c>
      <c r="F44" s="543">
        <v>0</v>
      </c>
      <c r="G44" s="541">
        <f t="shared" si="1"/>
        <v>0</v>
      </c>
      <c r="H44" s="542">
        <f t="shared" si="1"/>
        <v>0</v>
      </c>
    </row>
    <row r="45" spans="1:9" ht="31.2" x14ac:dyDescent="0.3">
      <c r="A45" s="33">
        <f t="shared" si="2"/>
        <v>40</v>
      </c>
      <c r="B45" s="314" t="s">
        <v>813</v>
      </c>
      <c r="C45" s="543">
        <v>0</v>
      </c>
      <c r="D45" s="543">
        <v>0</v>
      </c>
      <c r="E45" s="543">
        <v>0</v>
      </c>
      <c r="F45" s="543">
        <v>0</v>
      </c>
      <c r="G45" s="541">
        <f t="shared" si="1"/>
        <v>0</v>
      </c>
      <c r="H45" s="542">
        <f t="shared" si="1"/>
        <v>0</v>
      </c>
    </row>
    <row r="46" spans="1:9" x14ac:dyDescent="0.3">
      <c r="A46" s="33">
        <f t="shared" si="2"/>
        <v>41</v>
      </c>
      <c r="B46" s="292" t="s">
        <v>111</v>
      </c>
      <c r="C46" s="543">
        <v>0</v>
      </c>
      <c r="D46" s="543">
        <v>0</v>
      </c>
      <c r="E46" s="543">
        <v>0</v>
      </c>
      <c r="F46" s="543">
        <v>0</v>
      </c>
      <c r="G46" s="541">
        <f t="shared" si="1"/>
        <v>0</v>
      </c>
      <c r="H46" s="542">
        <f t="shared" si="1"/>
        <v>0</v>
      </c>
    </row>
    <row r="47" spans="1:9" x14ac:dyDescent="0.3">
      <c r="A47" s="33">
        <f t="shared" si="2"/>
        <v>42</v>
      </c>
      <c r="B47" s="292" t="s">
        <v>1116</v>
      </c>
      <c r="C47" s="543">
        <v>0</v>
      </c>
      <c r="D47" s="543">
        <v>0</v>
      </c>
      <c r="E47" s="543">
        <v>0</v>
      </c>
      <c r="F47" s="543">
        <v>0</v>
      </c>
      <c r="G47" s="541">
        <f t="shared" si="1"/>
        <v>0</v>
      </c>
      <c r="H47" s="542">
        <f t="shared" si="1"/>
        <v>0</v>
      </c>
    </row>
    <row r="48" spans="1:9" ht="31.2" x14ac:dyDescent="0.3">
      <c r="A48" s="33">
        <f t="shared" si="2"/>
        <v>43</v>
      </c>
      <c r="B48" s="313" t="s">
        <v>1267</v>
      </c>
      <c r="C48" s="543">
        <v>68724.95</v>
      </c>
      <c r="D48" s="543">
        <v>7569.28</v>
      </c>
      <c r="E48" s="543">
        <v>57349.01</v>
      </c>
      <c r="F48" s="543">
        <v>19500</v>
      </c>
      <c r="G48" s="541">
        <f t="shared" si="1"/>
        <v>-11375.939999999995</v>
      </c>
      <c r="H48" s="542">
        <f t="shared" si="1"/>
        <v>11930.720000000001</v>
      </c>
      <c r="I48" s="429"/>
    </row>
    <row r="49" spans="1:10" x14ac:dyDescent="0.3">
      <c r="A49" s="33">
        <f t="shared" si="2"/>
        <v>44</v>
      </c>
      <c r="B49" s="312" t="s">
        <v>353</v>
      </c>
      <c r="C49" s="543">
        <v>0</v>
      </c>
      <c r="D49" s="543">
        <v>2070</v>
      </c>
      <c r="E49" s="543">
        <v>0</v>
      </c>
      <c r="F49" s="543">
        <v>3666.67</v>
      </c>
      <c r="G49" s="541">
        <f t="shared" si="1"/>
        <v>0</v>
      </c>
      <c r="H49" s="542">
        <f t="shared" si="1"/>
        <v>1596.67</v>
      </c>
    </row>
    <row r="50" spans="1:10" x14ac:dyDescent="0.3">
      <c r="A50" s="33">
        <f t="shared" si="2"/>
        <v>45</v>
      </c>
      <c r="B50" s="312" t="s">
        <v>144</v>
      </c>
      <c r="C50" s="543">
        <v>0</v>
      </c>
      <c r="D50" s="543">
        <v>0</v>
      </c>
      <c r="E50" s="543">
        <v>0</v>
      </c>
      <c r="F50" s="543">
        <v>0</v>
      </c>
      <c r="G50" s="541">
        <f t="shared" si="1"/>
        <v>0</v>
      </c>
      <c r="H50" s="542">
        <f t="shared" si="1"/>
        <v>0</v>
      </c>
    </row>
    <row r="51" spans="1:10" x14ac:dyDescent="0.3">
      <c r="A51" s="33">
        <f t="shared" si="2"/>
        <v>46</v>
      </c>
      <c r="B51" s="312" t="s">
        <v>141</v>
      </c>
      <c r="C51" s="543">
        <v>0</v>
      </c>
      <c r="D51" s="543">
        <v>0</v>
      </c>
      <c r="E51" s="543">
        <v>0</v>
      </c>
      <c r="F51" s="543">
        <v>0</v>
      </c>
      <c r="G51" s="541">
        <f t="shared" si="1"/>
        <v>0</v>
      </c>
      <c r="H51" s="542">
        <f t="shared" si="1"/>
        <v>0</v>
      </c>
    </row>
    <row r="52" spans="1:10" x14ac:dyDescent="0.3">
      <c r="A52" s="33">
        <f t="shared" si="2"/>
        <v>47</v>
      </c>
      <c r="B52" s="312" t="s">
        <v>330</v>
      </c>
      <c r="C52" s="543">
        <v>0</v>
      </c>
      <c r="D52" s="543">
        <v>0</v>
      </c>
      <c r="E52" s="543">
        <v>0</v>
      </c>
      <c r="F52" s="543">
        <v>0</v>
      </c>
      <c r="G52" s="541">
        <f t="shared" si="1"/>
        <v>0</v>
      </c>
      <c r="H52" s="542">
        <f t="shared" si="1"/>
        <v>0</v>
      </c>
    </row>
    <row r="53" spans="1:10" x14ac:dyDescent="0.3">
      <c r="A53" s="33">
        <f t="shared" si="2"/>
        <v>48</v>
      </c>
      <c r="B53" s="312" t="s">
        <v>265</v>
      </c>
      <c r="C53" s="543">
        <v>0</v>
      </c>
      <c r="D53" s="543">
        <v>0</v>
      </c>
      <c r="E53" s="543">
        <v>0</v>
      </c>
      <c r="F53" s="543">
        <v>0</v>
      </c>
      <c r="G53" s="541">
        <f t="shared" si="1"/>
        <v>0</v>
      </c>
      <c r="H53" s="542">
        <f t="shared" si="1"/>
        <v>0</v>
      </c>
    </row>
    <row r="54" spans="1:10" ht="18" x14ac:dyDescent="0.3">
      <c r="A54" s="33">
        <f t="shared" si="2"/>
        <v>49</v>
      </c>
      <c r="B54" s="312" t="s">
        <v>1161</v>
      </c>
      <c r="C54" s="545">
        <f>SUM(C55:C59)</f>
        <v>34127.699999999997</v>
      </c>
      <c r="D54" s="545">
        <f t="shared" ref="D54:F54" si="16">SUM(D55:D59)</f>
        <v>0</v>
      </c>
      <c r="E54" s="545">
        <f t="shared" si="16"/>
        <v>40126.85</v>
      </c>
      <c r="F54" s="545">
        <f t="shared" si="16"/>
        <v>0</v>
      </c>
      <c r="G54" s="541">
        <f t="shared" si="1"/>
        <v>5999.1500000000015</v>
      </c>
      <c r="H54" s="542">
        <f t="shared" si="1"/>
        <v>0</v>
      </c>
      <c r="I54" s="419"/>
      <c r="J54" s="419"/>
    </row>
    <row r="55" spans="1:10" x14ac:dyDescent="0.3">
      <c r="A55" s="33">
        <f t="shared" si="2"/>
        <v>50</v>
      </c>
      <c r="B55" s="292" t="s">
        <v>243</v>
      </c>
      <c r="C55" s="543">
        <v>0</v>
      </c>
      <c r="D55" s="324" t="s">
        <v>321</v>
      </c>
      <c r="E55" s="543">
        <v>0</v>
      </c>
      <c r="F55" s="324" t="s">
        <v>321</v>
      </c>
      <c r="G55" s="541">
        <f t="shared" si="1"/>
        <v>0</v>
      </c>
      <c r="H55" s="542" t="s">
        <v>321</v>
      </c>
    </row>
    <row r="56" spans="1:10" x14ac:dyDescent="0.3">
      <c r="A56" s="33">
        <f t="shared" si="2"/>
        <v>51</v>
      </c>
      <c r="B56" s="292" t="s">
        <v>112</v>
      </c>
      <c r="C56" s="543">
        <v>22740</v>
      </c>
      <c r="D56" s="324" t="s">
        <v>321</v>
      </c>
      <c r="E56" s="543">
        <v>24070</v>
      </c>
      <c r="F56" s="324" t="s">
        <v>321</v>
      </c>
      <c r="G56" s="541">
        <f t="shared" si="1"/>
        <v>1330</v>
      </c>
      <c r="H56" s="542" t="s">
        <v>321</v>
      </c>
    </row>
    <row r="57" spans="1:10" ht="31.2" x14ac:dyDescent="0.3">
      <c r="A57" s="33">
        <f t="shared" si="2"/>
        <v>52</v>
      </c>
      <c r="B57" s="313" t="s">
        <v>887</v>
      </c>
      <c r="C57" s="543">
        <v>0</v>
      </c>
      <c r="D57" s="324" t="s">
        <v>321</v>
      </c>
      <c r="E57" s="543">
        <v>0</v>
      </c>
      <c r="F57" s="324" t="s">
        <v>321</v>
      </c>
      <c r="G57" s="541">
        <f t="shared" si="1"/>
        <v>0</v>
      </c>
      <c r="H57" s="542" t="s">
        <v>321</v>
      </c>
    </row>
    <row r="58" spans="1:10" ht="18.600000000000001" x14ac:dyDescent="0.3">
      <c r="A58" s="33">
        <f t="shared" si="2"/>
        <v>53</v>
      </c>
      <c r="B58" s="292" t="s">
        <v>833</v>
      </c>
      <c r="C58" s="543">
        <v>0</v>
      </c>
      <c r="D58" s="324" t="s">
        <v>321</v>
      </c>
      <c r="E58" s="543">
        <v>0</v>
      </c>
      <c r="F58" s="324" t="s">
        <v>321</v>
      </c>
      <c r="G58" s="541">
        <f t="shared" si="1"/>
        <v>0</v>
      </c>
      <c r="H58" s="542" t="s">
        <v>321</v>
      </c>
    </row>
    <row r="59" spans="1:10" x14ac:dyDescent="0.3">
      <c r="A59" s="33">
        <f t="shared" si="2"/>
        <v>54</v>
      </c>
      <c r="B59" s="292" t="s">
        <v>881</v>
      </c>
      <c r="C59" s="543">
        <v>11387.7</v>
      </c>
      <c r="D59" s="324" t="s">
        <v>321</v>
      </c>
      <c r="E59" s="543">
        <v>16056.85</v>
      </c>
      <c r="F59" s="324" t="s">
        <v>321</v>
      </c>
      <c r="G59" s="541">
        <f t="shared" si="1"/>
        <v>4669.1499999999996</v>
      </c>
      <c r="H59" s="542" t="s">
        <v>321</v>
      </c>
    </row>
    <row r="60" spans="1:10" x14ac:dyDescent="0.3">
      <c r="A60" s="33">
        <f t="shared" si="2"/>
        <v>55</v>
      </c>
      <c r="B60" s="312" t="s">
        <v>354</v>
      </c>
      <c r="C60" s="543">
        <v>0</v>
      </c>
      <c r="D60" s="543">
        <v>0</v>
      </c>
      <c r="E60" s="543">
        <v>0</v>
      </c>
      <c r="F60" s="543">
        <v>0</v>
      </c>
      <c r="G60" s="541">
        <f t="shared" si="1"/>
        <v>0</v>
      </c>
      <c r="H60" s="542">
        <f t="shared" si="1"/>
        <v>0</v>
      </c>
    </row>
    <row r="61" spans="1:10" x14ac:dyDescent="0.3">
      <c r="A61" s="33">
        <f t="shared" si="2"/>
        <v>56</v>
      </c>
      <c r="B61" s="312" t="s">
        <v>142</v>
      </c>
      <c r="C61" s="543">
        <v>0</v>
      </c>
      <c r="D61" s="543">
        <v>9415.2800000000007</v>
      </c>
      <c r="E61" s="543">
        <v>0</v>
      </c>
      <c r="F61" s="543">
        <v>16151.21</v>
      </c>
      <c r="G61" s="541">
        <f t="shared" si="1"/>
        <v>0</v>
      </c>
      <c r="H61" s="542">
        <f t="shared" si="1"/>
        <v>6735.9299999999985</v>
      </c>
    </row>
    <row r="62" spans="1:10" x14ac:dyDescent="0.3">
      <c r="A62" s="33">
        <f t="shared" si="2"/>
        <v>57</v>
      </c>
      <c r="B62" s="315" t="s">
        <v>145</v>
      </c>
      <c r="C62" s="543">
        <v>0</v>
      </c>
      <c r="D62" s="543">
        <v>0</v>
      </c>
      <c r="E62" s="543">
        <v>0</v>
      </c>
      <c r="F62" s="543">
        <v>0</v>
      </c>
      <c r="G62" s="541">
        <f t="shared" si="1"/>
        <v>0</v>
      </c>
      <c r="H62" s="542">
        <f t="shared" si="1"/>
        <v>0</v>
      </c>
      <c r="I62" s="194"/>
    </row>
    <row r="63" spans="1:10" x14ac:dyDescent="0.3">
      <c r="A63" s="33">
        <f t="shared" si="2"/>
        <v>58</v>
      </c>
      <c r="B63" s="315" t="s">
        <v>1085</v>
      </c>
      <c r="C63" s="543">
        <v>0</v>
      </c>
      <c r="D63" s="543">
        <v>0</v>
      </c>
      <c r="E63" s="543">
        <v>0</v>
      </c>
      <c r="F63" s="543">
        <v>0</v>
      </c>
      <c r="G63" s="541">
        <f t="shared" ref="G63" si="17">E63-C63</f>
        <v>0</v>
      </c>
      <c r="H63" s="542">
        <f t="shared" ref="H63" si="18">F63-D63</f>
        <v>0</v>
      </c>
      <c r="I63" s="194"/>
    </row>
    <row r="64" spans="1:10" x14ac:dyDescent="0.3">
      <c r="A64" s="33">
        <f t="shared" si="2"/>
        <v>59</v>
      </c>
      <c r="B64" s="316" t="s">
        <v>1086</v>
      </c>
      <c r="C64" s="543">
        <v>0</v>
      </c>
      <c r="D64" s="543">
        <v>0</v>
      </c>
      <c r="E64" s="543">
        <v>0</v>
      </c>
      <c r="F64" s="543">
        <v>0</v>
      </c>
      <c r="G64" s="541">
        <f>E64-C64</f>
        <v>0</v>
      </c>
      <c r="H64" s="542">
        <f t="shared" si="1"/>
        <v>0</v>
      </c>
      <c r="I64" s="194"/>
    </row>
    <row r="65" spans="1:10" x14ac:dyDescent="0.3">
      <c r="A65" s="33">
        <f t="shared" si="2"/>
        <v>60</v>
      </c>
      <c r="B65" s="430" t="s">
        <v>1117</v>
      </c>
      <c r="C65" s="546"/>
      <c r="D65" s="546"/>
      <c r="E65" s="546"/>
      <c r="F65" s="546"/>
      <c r="G65" s="541">
        <f>E65-C65</f>
        <v>0</v>
      </c>
      <c r="H65" s="542">
        <f t="shared" ref="H65" si="19">F65-D65</f>
        <v>0</v>
      </c>
      <c r="I65" s="431" t="s">
        <v>1118</v>
      </c>
    </row>
    <row r="66" spans="1:10" x14ac:dyDescent="0.3">
      <c r="A66" s="33">
        <f t="shared" si="2"/>
        <v>61</v>
      </c>
      <c r="B66" s="312" t="s">
        <v>146</v>
      </c>
      <c r="C66" s="543">
        <v>12851201.41</v>
      </c>
      <c r="D66" s="543">
        <v>0</v>
      </c>
      <c r="E66" s="543">
        <v>14283429.630000001</v>
      </c>
      <c r="F66" s="543">
        <v>0</v>
      </c>
      <c r="G66" s="541">
        <f t="shared" si="1"/>
        <v>1432228.2200000007</v>
      </c>
      <c r="H66" s="542">
        <f t="shared" si="1"/>
        <v>0</v>
      </c>
    </row>
    <row r="67" spans="1:10" x14ac:dyDescent="0.3">
      <c r="A67" s="33">
        <f t="shared" si="2"/>
        <v>62</v>
      </c>
      <c r="B67" s="317" t="s">
        <v>307</v>
      </c>
      <c r="C67" s="547"/>
      <c r="D67" s="547"/>
      <c r="E67" s="547"/>
      <c r="F67" s="547"/>
      <c r="G67" s="541">
        <f t="shared" si="1"/>
        <v>0</v>
      </c>
      <c r="H67" s="542">
        <f t="shared" si="1"/>
        <v>0</v>
      </c>
    </row>
    <row r="68" spans="1:10" x14ac:dyDescent="0.3">
      <c r="A68" s="33">
        <f t="shared" si="2"/>
        <v>63</v>
      </c>
      <c r="B68" s="317" t="s">
        <v>164</v>
      </c>
      <c r="C68" s="548">
        <v>612685.43999999994</v>
      </c>
      <c r="D68" s="548">
        <v>0</v>
      </c>
      <c r="E68" s="548">
        <v>653086.75</v>
      </c>
      <c r="F68" s="548">
        <v>0</v>
      </c>
      <c r="G68" s="541">
        <f t="shared" si="1"/>
        <v>40401.310000000056</v>
      </c>
      <c r="H68" s="542">
        <f t="shared" si="1"/>
        <v>0</v>
      </c>
    </row>
    <row r="69" spans="1:10" s="129" customFormat="1" ht="28.2" thickBot="1" x14ac:dyDescent="0.35">
      <c r="A69" s="33">
        <f t="shared" si="2"/>
        <v>64</v>
      </c>
      <c r="B69" s="466" t="s">
        <v>1154</v>
      </c>
      <c r="C69" s="62">
        <f>C6+C11+C16+C17+C18+C19+C20+C21+C24+C25+C30+C37+C49+C50+C51+C52+C53+C54+C60+C61+C62+C63+C64+C65+C66</f>
        <v>15042708.199999999</v>
      </c>
      <c r="D69" s="62">
        <f t="shared" ref="D69:F69" si="20">D6+D11+D16+D17+D18+D19+D20+D21+D24+D25+D30+D37+D49+D50+D51+D52+D53+D54+D60+D61+D62+D63+D64+D65+D66</f>
        <v>136582.85999999999</v>
      </c>
      <c r="E69" s="62">
        <f t="shared" si="20"/>
        <v>16490684.83</v>
      </c>
      <c r="F69" s="62">
        <f t="shared" si="20"/>
        <v>161474.57999999999</v>
      </c>
      <c r="G69" s="549">
        <f t="shared" si="1"/>
        <v>1447976.6300000008</v>
      </c>
      <c r="H69" s="550">
        <f t="shared" si="1"/>
        <v>24891.72</v>
      </c>
      <c r="I69" s="194"/>
      <c r="J69" s="194"/>
    </row>
    <row r="70" spans="1:10" ht="21" customHeight="1" x14ac:dyDescent="0.3">
      <c r="B70" s="3"/>
      <c r="C70" s="3"/>
      <c r="D70" s="381">
        <f>C69+D69</f>
        <v>15179291.059999999</v>
      </c>
      <c r="E70" s="382"/>
      <c r="F70" s="381">
        <f>E69+F69</f>
        <v>16652159.41</v>
      </c>
      <c r="G70" s="3"/>
      <c r="H70" s="3"/>
      <c r="I70" s="383" t="s">
        <v>950</v>
      </c>
    </row>
    <row r="71" spans="1:10" x14ac:dyDescent="0.3">
      <c r="A71" s="707" t="s">
        <v>1114</v>
      </c>
      <c r="B71" s="708"/>
      <c r="C71" s="708"/>
      <c r="D71" s="708"/>
      <c r="E71" s="708"/>
      <c r="F71" s="708"/>
      <c r="G71" s="708"/>
      <c r="H71" s="709"/>
      <c r="I71" s="419"/>
    </row>
    <row r="72" spans="1:10" ht="30.75" customHeight="1" x14ac:dyDescent="0.3">
      <c r="A72" s="710" t="s">
        <v>244</v>
      </c>
      <c r="B72" s="711"/>
      <c r="C72" s="711"/>
      <c r="D72" s="711"/>
      <c r="E72" s="711"/>
      <c r="F72" s="711"/>
      <c r="G72" s="711"/>
      <c r="H72" s="712"/>
    </row>
    <row r="75" spans="1:10" ht="18.75" customHeight="1" x14ac:dyDescent="0.3"/>
  </sheetData>
  <mergeCells count="9">
    <mergeCell ref="A71:H71"/>
    <mergeCell ref="A72:H72"/>
    <mergeCell ref="A1:H1"/>
    <mergeCell ref="A2:H2"/>
    <mergeCell ref="A3:A4"/>
    <mergeCell ref="B3:B4"/>
    <mergeCell ref="C3:D3"/>
    <mergeCell ref="E3:F3"/>
    <mergeCell ref="G3:H3"/>
  </mergeCells>
  <printOptions gridLines="1"/>
  <pageMargins left="0.51181102362204722" right="0.31496062992125984" top="0.43307086614173229" bottom="0.47244094488188981" header="0.39370078740157483" footer="0.23622047244094491"/>
  <pageSetup paperSize="9" scale="71" fitToWidth="2" fitToHeight="2" orientation="landscape" r:id="rId1"/>
  <headerFooter alignWithMargins="0">
    <oddFooter>&amp;C&amp;P z &amp;N</oddFooter>
  </headerFooter>
  <rowBreaks count="1" manualBreakCount="1">
    <brk id="43"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8"/>
  <sheetViews>
    <sheetView zoomScale="75" zoomScaleNormal="75" workbookViewId="0">
      <selection activeCell="D11" sqref="D11"/>
    </sheetView>
  </sheetViews>
  <sheetFormatPr defaultColWidth="9.109375" defaultRowHeight="15.6" x14ac:dyDescent="0.3"/>
  <cols>
    <col min="1" max="1" width="7.88671875" style="3" customWidth="1"/>
    <col min="2" max="2" width="89" style="6" customWidth="1"/>
    <col min="3" max="3" width="16.88671875" style="1" customWidth="1"/>
    <col min="4" max="4" width="17.33203125" style="1" customWidth="1"/>
    <col min="5" max="5" width="10" style="1" customWidth="1"/>
    <col min="6" max="9" width="9.109375" style="1"/>
    <col min="10" max="10" width="37" style="1" customWidth="1"/>
    <col min="11" max="16384" width="9.109375" style="1"/>
  </cols>
  <sheetData>
    <row r="1" spans="1:10" ht="45.75" customHeight="1" thickBot="1" x14ac:dyDescent="0.35">
      <c r="A1" s="701" t="s">
        <v>1001</v>
      </c>
      <c r="B1" s="702"/>
      <c r="C1" s="702"/>
      <c r="D1" s="703"/>
    </row>
    <row r="2" spans="1:10" ht="37.5" customHeight="1" x14ac:dyDescent="0.3">
      <c r="A2" s="698" t="s">
        <v>1186</v>
      </c>
      <c r="B2" s="699"/>
      <c r="C2" s="699"/>
      <c r="D2" s="700"/>
    </row>
    <row r="3" spans="1:10" s="10" customFormat="1" ht="31.2" x14ac:dyDescent="0.3">
      <c r="A3" s="346" t="s">
        <v>209</v>
      </c>
      <c r="B3" s="348" t="s">
        <v>336</v>
      </c>
      <c r="C3" s="347">
        <v>2015</v>
      </c>
      <c r="D3" s="308">
        <v>2016</v>
      </c>
    </row>
    <row r="4" spans="1:10" s="10" customFormat="1" x14ac:dyDescent="0.3">
      <c r="A4" s="346"/>
      <c r="B4" s="348"/>
      <c r="C4" s="347" t="s">
        <v>290</v>
      </c>
      <c r="D4" s="308" t="s">
        <v>291</v>
      </c>
      <c r="F4" s="87"/>
    </row>
    <row r="5" spans="1:10" x14ac:dyDescent="0.3">
      <c r="A5" s="33">
        <v>1</v>
      </c>
      <c r="B5" s="312" t="s">
        <v>1121</v>
      </c>
      <c r="C5" s="51">
        <f>+SUM(C6:C10)</f>
        <v>1424637.91</v>
      </c>
      <c r="D5" s="551">
        <f>+SUM(D6:D10)</f>
        <v>1422404</v>
      </c>
      <c r="E5" s="10"/>
      <c r="F5" s="327"/>
      <c r="G5" s="209"/>
      <c r="H5" s="209"/>
    </row>
    <row r="6" spans="1:10" x14ac:dyDescent="0.3">
      <c r="A6" s="33">
        <v>2</v>
      </c>
      <c r="B6" s="292" t="s">
        <v>941</v>
      </c>
      <c r="C6" s="53">
        <v>2145</v>
      </c>
      <c r="D6" s="552">
        <v>900</v>
      </c>
      <c r="E6" s="325"/>
      <c r="F6" s="10"/>
      <c r="G6" s="209"/>
      <c r="J6" s="194"/>
    </row>
    <row r="7" spans="1:10" x14ac:dyDescent="0.3">
      <c r="A7" s="33">
        <v>3</v>
      </c>
      <c r="B7" s="292" t="s">
        <v>878</v>
      </c>
      <c r="C7" s="533">
        <v>280780</v>
      </c>
      <c r="D7" s="553">
        <v>242708</v>
      </c>
      <c r="G7" s="209"/>
    </row>
    <row r="8" spans="1:10" x14ac:dyDescent="0.3">
      <c r="A8" s="33">
        <v>4</v>
      </c>
      <c r="B8" s="292" t="s">
        <v>940</v>
      </c>
      <c r="C8" s="533">
        <v>1000</v>
      </c>
      <c r="D8" s="553">
        <v>500</v>
      </c>
      <c r="G8" s="209"/>
    </row>
    <row r="9" spans="1:10" x14ac:dyDescent="0.3">
      <c r="A9" s="206">
        <v>5</v>
      </c>
      <c r="B9" s="292" t="s">
        <v>879</v>
      </c>
      <c r="C9" s="533">
        <v>1140712.9099999999</v>
      </c>
      <c r="D9" s="553">
        <v>1178296</v>
      </c>
      <c r="G9" s="209"/>
    </row>
    <row r="10" spans="1:10" ht="18.600000000000001" x14ac:dyDescent="0.3">
      <c r="A10" s="206">
        <v>6</v>
      </c>
      <c r="B10" s="292" t="s">
        <v>906</v>
      </c>
      <c r="C10" s="533">
        <v>0</v>
      </c>
      <c r="D10" s="553">
        <v>0</v>
      </c>
      <c r="G10" s="209"/>
    </row>
    <row r="11" spans="1:10" x14ac:dyDescent="0.3">
      <c r="A11" s="33">
        <v>7</v>
      </c>
      <c r="B11" s="64" t="s">
        <v>870</v>
      </c>
      <c r="C11" s="61">
        <f>SUM(C12:C17)</f>
        <v>342121.7</v>
      </c>
      <c r="D11" s="554">
        <f>SUM(D12:D17)</f>
        <v>307600</v>
      </c>
    </row>
    <row r="12" spans="1:10" x14ac:dyDescent="0.3">
      <c r="A12" s="33">
        <v>8</v>
      </c>
      <c r="B12" s="47" t="s">
        <v>797</v>
      </c>
      <c r="C12" s="53">
        <v>174576</v>
      </c>
      <c r="D12" s="552">
        <v>167731</v>
      </c>
    </row>
    <row r="13" spans="1:10" x14ac:dyDescent="0.3">
      <c r="A13" s="33">
        <v>9</v>
      </c>
      <c r="B13" s="47" t="s">
        <v>798</v>
      </c>
      <c r="C13" s="53">
        <v>89907</v>
      </c>
      <c r="D13" s="552">
        <v>64450</v>
      </c>
    </row>
    <row r="14" spans="1:10" x14ac:dyDescent="0.3">
      <c r="A14" s="33">
        <v>10</v>
      </c>
      <c r="B14" s="47" t="s">
        <v>799</v>
      </c>
      <c r="C14" s="53">
        <v>14025</v>
      </c>
      <c r="D14" s="552">
        <v>14025</v>
      </c>
      <c r="E14" s="194"/>
    </row>
    <row r="15" spans="1:10" x14ac:dyDescent="0.3">
      <c r="A15" s="33">
        <v>11</v>
      </c>
      <c r="B15" s="47" t="s">
        <v>1268</v>
      </c>
      <c r="C15" s="53">
        <v>63367.7</v>
      </c>
      <c r="D15" s="552">
        <v>60827</v>
      </c>
      <c r="E15" s="194"/>
    </row>
    <row r="16" spans="1:10" ht="31.2" x14ac:dyDescent="0.3">
      <c r="A16" s="33">
        <v>12</v>
      </c>
      <c r="B16" s="47" t="s">
        <v>903</v>
      </c>
      <c r="C16" s="53">
        <v>180</v>
      </c>
      <c r="D16" s="552">
        <v>317</v>
      </c>
      <c r="F16" s="205"/>
      <c r="G16" s="205"/>
      <c r="H16" s="205"/>
      <c r="J16" s="326"/>
    </row>
    <row r="17" spans="1:10" x14ac:dyDescent="0.3">
      <c r="A17" s="33">
        <v>13</v>
      </c>
      <c r="B17" s="47" t="s">
        <v>904</v>
      </c>
      <c r="C17" s="53">
        <v>66</v>
      </c>
      <c r="D17" s="552">
        <v>250</v>
      </c>
      <c r="F17" s="205"/>
      <c r="G17" s="205"/>
      <c r="H17" s="205"/>
      <c r="J17" s="326"/>
    </row>
    <row r="18" spans="1:10" x14ac:dyDescent="0.3">
      <c r="A18" s="33">
        <v>14</v>
      </c>
      <c r="B18" s="64" t="s">
        <v>250</v>
      </c>
      <c r="C18" s="61">
        <f>(C6+C7)*0.2</f>
        <v>56585</v>
      </c>
      <c r="D18" s="554">
        <f>(D6+D7)*0.2</f>
        <v>48721.600000000006</v>
      </c>
    </row>
    <row r="19" spans="1:10" ht="16.2" thickBot="1" x14ac:dyDescent="0.35">
      <c r="A19" s="34">
        <v>15</v>
      </c>
      <c r="B19" s="65" t="s">
        <v>342</v>
      </c>
      <c r="C19" s="555">
        <v>56585</v>
      </c>
      <c r="D19" s="556">
        <v>48721.599999999999</v>
      </c>
    </row>
    <row r="20" spans="1:10" x14ac:dyDescent="0.3">
      <c r="B20" s="9"/>
    </row>
    <row r="21" spans="1:10" ht="18.600000000000001" x14ac:dyDescent="0.3">
      <c r="A21" s="264"/>
      <c r="B21" s="329" t="s">
        <v>905</v>
      </c>
    </row>
    <row r="22" spans="1:10" x14ac:dyDescent="0.3">
      <c r="B22" s="319"/>
    </row>
    <row r="23" spans="1:10" x14ac:dyDescent="0.3">
      <c r="B23" s="319"/>
    </row>
    <row r="24" spans="1:10" x14ac:dyDescent="0.3">
      <c r="B24" s="9"/>
    </row>
    <row r="25" spans="1:10" x14ac:dyDescent="0.3">
      <c r="B25" s="9"/>
    </row>
    <row r="26" spans="1:10" x14ac:dyDescent="0.3">
      <c r="B26" s="9"/>
    </row>
    <row r="27" spans="1:10" x14ac:dyDescent="0.3">
      <c r="B27" s="9"/>
    </row>
    <row r="28" spans="1:10" x14ac:dyDescent="0.3">
      <c r="B28" s="9"/>
    </row>
  </sheetData>
  <mergeCells count="2">
    <mergeCell ref="A1:D1"/>
    <mergeCell ref="A2:D2"/>
  </mergeCells>
  <pageMargins left="0.70866141732283472" right="0.2" top="0.74803149606299213" bottom="0.74803149606299213" header="0.31496062992125984" footer="0.31496062992125984"/>
  <pageSetup paperSize="9" scale="9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8802F3-CAF1-414B-986B-3ACC0176C017}">
  <ds:schemaRefs>
    <ds:schemaRef ds:uri="http://purl.org/dc/elements/1.1/"/>
    <ds:schemaRef ds:uri="http://schemas.microsoft.com/office/2006/metadata/properties"/>
    <ds:schemaRef ds:uri="http://purl.org/dc/term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2E69B052-6B58-40C2-8603-8925FD48797D}">
  <ds:schemaRefs>
    <ds:schemaRef ds:uri="http://schemas.microsoft.com/sharepoint/v3/contenttype/forms"/>
  </ds:schemaRefs>
</ds:datastoreItem>
</file>

<file path=customXml/itemProps3.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28</vt:i4>
      </vt:variant>
      <vt:variant>
        <vt:lpstr>Pomenované rozsahy</vt:lpstr>
      </vt:variant>
      <vt:variant>
        <vt:i4>24</vt:i4>
      </vt:variant>
    </vt:vector>
  </HeadingPairs>
  <TitlesOfParts>
    <vt:vector size="52"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T9_ŠD </vt:lpstr>
      <vt:lpstr>T10-ŠJ </vt:lpstr>
      <vt:lpstr>T11-Zdroje KV</vt:lpstr>
      <vt:lpstr>T12-KV</vt:lpstr>
      <vt:lpstr>T13-Fondy</vt:lpstr>
      <vt:lpstr>T16 - Štruktúra hotovosti</vt:lpstr>
      <vt:lpstr>T17-Dotácie zo ŠF EU</vt:lpstr>
      <vt:lpstr>T18-Ostatné dotacie z kap MŠ SR</vt:lpstr>
      <vt:lpstr>T19-Štip_ z vlastných </vt:lpstr>
      <vt:lpstr>T20_motivačné štipendiá_nová</vt:lpstr>
      <vt:lpstr>T21-štruktúra_384</vt:lpstr>
      <vt:lpstr>T22_Výnosy_soc_oblasť</vt:lpstr>
      <vt:lpstr>T23_Náklady_soc_oblasť</vt:lpstr>
      <vt:lpstr>T24__Aktíva</vt:lpstr>
      <vt:lpstr>Obsah!Oblasť_tlače</vt:lpstr>
      <vt:lpstr>Súvzťažnosti!Oblasť_tlače</vt:lpstr>
      <vt:lpstr>'T10-ŠJ '!Oblasť_tlače</vt:lpstr>
      <vt:lpstr>'T11-Zdroje KV'!Oblasť_tlače</vt:lpstr>
      <vt:lpstr>'T12-KV'!Oblasť_tlače</vt:lpstr>
      <vt:lpstr>'T13-Fondy'!Oblasť_tlače</vt:lpstr>
      <vt:lpstr>'T16 - Štruktúra hotovosti'!Oblasť_tlače</vt:lpstr>
      <vt:lpstr>'T17-Dotácie zo ŠF EU'!Oblasť_tlače</vt:lpstr>
      <vt:lpstr>'T18-Ostatné dotacie z kap MŠ SR'!Oblasť_tlače</vt:lpstr>
      <vt:lpstr>'T19-Štip_ z vlastných '!Oblasť_tlače</vt:lpstr>
      <vt:lpstr>'T1-Dotácie podľa DZ'!Oblasť_tlače</vt:lpstr>
      <vt:lpstr>'T20_motivačné štipendiá_nová'!Oblasť_tlače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1100857</cp:lastModifiedBy>
  <cp:lastPrinted>2017-04-04T06:20:03Z</cp:lastPrinted>
  <dcterms:created xsi:type="dcterms:W3CDTF">2002-06-05T18:53:25Z</dcterms:created>
  <dcterms:modified xsi:type="dcterms:W3CDTF">2017-04-28T12:30:42Z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ies>
</file>