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codeName="ThisWorkbook" defaultThemeVersion="124226"/>
  <mc:AlternateContent xmlns:mc="http://schemas.openxmlformats.org/markup-compatibility/2006">
    <mc:Choice Requires="x15">
      <x15ac:absPath xmlns:x15ac="http://schemas.microsoft.com/office/spreadsheetml/2010/11/ac" url="C:\Users\1100857\Desktop\Dokumenty\Výročná správa+Zúčtovanie\rok 2020\"/>
    </mc:Choice>
  </mc:AlternateContent>
  <xr:revisionPtr revIDLastSave="0" documentId="13_ncr:1_{A3A79D6B-030E-4264-AD43-872FD73F39A9}" xr6:coauthVersionLast="36" xr6:coauthVersionMax="36" xr10:uidLastSave="{00000000-0000-0000-0000-000000000000}"/>
  <bookViews>
    <workbookView xWindow="0" yWindow="0" windowWidth="20490" windowHeight="6945" tabRatio="895" firstSheet="1" activeTab="5" xr2:uid="{00000000-000D-0000-FFFF-FFFF00000000}"/>
  </bookViews>
  <sheets>
    <sheet name="Obsah" sheetId="127" r:id="rId1"/>
    <sheet name="zmeny" sheetId="129" r:id="rId2"/>
    <sheet name="Vysvetlivky" sheetId="115" r:id="rId3"/>
    <sheet name="Súvzťažnosti" sheetId="82" r:id="rId4"/>
    <sheet name="Kódy z CRŠ" sheetId="152" r:id="rId5"/>
    <sheet name="T1-Dotácie podľa DZ" sheetId="23" r:id="rId6"/>
    <sheet name="T2-Ostatné dot mimo MŠ SR" sheetId="3" r:id="rId7"/>
    <sheet name="T3-Výnosy" sheetId="161" r:id="rId8"/>
    <sheet name="T4-Výnosy zo školného" sheetId="154" r:id="rId9"/>
    <sheet name="T5 - Analýza nákladov" sheetId="162" r:id="rId10"/>
    <sheet name="T6-Zamestnanci_a_mzdy" sheetId="76" r:id="rId11"/>
    <sheet name="T6a-Zamestnanci_a_mzdy (ženy)" sheetId="155" r:id="rId12"/>
    <sheet name="T7_Doktorandi " sheetId="159" r:id="rId13"/>
    <sheet name="T8-Soc_štipendiá" sheetId="109" r:id="rId14"/>
    <sheet name="T9_ŠD " sheetId="116" r:id="rId15"/>
    <sheet name="T10-ŠJ " sheetId="146" r:id="rId16"/>
    <sheet name="T11-Zdroje KV" sheetId="90" r:id="rId17"/>
    <sheet name="T12-KV" sheetId="91" r:id="rId18"/>
    <sheet name="T13-Fondy" sheetId="145" r:id="rId19"/>
    <sheet name="T16 - Štruktúra hotovosti" sheetId="64" r:id="rId20"/>
    <sheet name="T17-Dotácie zo ŠF EU-nová" sheetId="160" r:id="rId21"/>
    <sheet name="T18-Ostatné dotácie z kap MŠ SR" sheetId="61" r:id="rId22"/>
    <sheet name="T19-Štip_ z vlastných " sheetId="144" r:id="rId23"/>
    <sheet name="T20_motivačné štipendiá_nová" sheetId="157" r:id="rId24"/>
    <sheet name="T21-štruktúra_384" sheetId="97" r:id="rId25"/>
    <sheet name="T22_Výnosy_soc_oblasť" sheetId="133" r:id="rId26"/>
    <sheet name="T23_Náklady_soc_oblasť" sheetId="134" r:id="rId27"/>
    <sheet name="T24__Aktíva" sheetId="135" state="hidden" r:id="rId28"/>
  </sheets>
  <externalReferences>
    <externalReference r:id="rId29"/>
  </externalReferences>
  <definedNames>
    <definedName name="_kmp1" localSheetId="20">#REF!</definedName>
    <definedName name="_kmp1" localSheetId="7">#REF!</definedName>
    <definedName name="_kmp1" localSheetId="9">#REF!</definedName>
    <definedName name="_kmp1" localSheetId="12">#REF!</definedName>
    <definedName name="_kmp1">#REF!</definedName>
    <definedName name="_kmp2" localSheetId="20">#REF!</definedName>
    <definedName name="_kmp2" localSheetId="9">#REF!</definedName>
    <definedName name="_kmp2" localSheetId="12">#REF!</definedName>
    <definedName name="_kmp2">#REF!</definedName>
    <definedName name="_kmt1" localSheetId="20">#REF!</definedName>
    <definedName name="_kmt1" localSheetId="9">#REF!</definedName>
    <definedName name="_kmt1" localSheetId="12">#REF!</definedName>
    <definedName name="_kmt1">#REF!</definedName>
    <definedName name="_T1" localSheetId="20">#REF!</definedName>
    <definedName name="_T1" localSheetId="9">#REF!</definedName>
    <definedName name="_T1" localSheetId="12">#REF!</definedName>
    <definedName name="_T1">#REF!</definedName>
    <definedName name="_wd1" localSheetId="23">[1]vahy!$B$1</definedName>
    <definedName name="_wd1">[1]vahy!$B$1</definedName>
    <definedName name="_wd3" localSheetId="23">[1]vahy!$B$3</definedName>
    <definedName name="_wd3">[1]vahy!$B$3</definedName>
    <definedName name="_we1" localSheetId="23">[1]vahy!$B$2</definedName>
    <definedName name="_we1">[1]vahy!$B$2</definedName>
    <definedName name="_we3" localSheetId="23">[1]vahy!$B$4</definedName>
    <definedName name="_we3">[1]vahy!$B$4</definedName>
    <definedName name="aaa" hidden="1">3</definedName>
    <definedName name="denní" localSheetId="20">#REF!</definedName>
    <definedName name="denní" localSheetId="7">#REF!</definedName>
    <definedName name="denní" localSheetId="9">#REF!</definedName>
    <definedName name="denní" localSheetId="12">#REF!</definedName>
    <definedName name="denní">#REF!</definedName>
    <definedName name="dokpo" localSheetId="20">#REF!</definedName>
    <definedName name="dokpo" localSheetId="9">#REF!</definedName>
    <definedName name="dokpo" localSheetId="12">#REF!</definedName>
    <definedName name="dokpo">#REF!</definedName>
    <definedName name="dokpred" localSheetId="20">#REF!</definedName>
    <definedName name="dokpred" localSheetId="9">#REF!</definedName>
    <definedName name="dokpred" localSheetId="12">#REF!</definedName>
    <definedName name="dokpred">#REF!</definedName>
    <definedName name="druhý" localSheetId="20">#REF!</definedName>
    <definedName name="druhý" localSheetId="9">#REF!</definedName>
    <definedName name="druhý" localSheetId="12">#REF!</definedName>
    <definedName name="druhý">#REF!</definedName>
    <definedName name="exterdruhý" localSheetId="20">#REF!</definedName>
    <definedName name="exterdruhý" localSheetId="9">#REF!</definedName>
    <definedName name="exterdruhý" localSheetId="12">#REF!</definedName>
    <definedName name="exterdruhý">#REF!</definedName>
    <definedName name="externeplat" localSheetId="20">#REF!</definedName>
    <definedName name="externeplat" localSheetId="9">#REF!</definedName>
    <definedName name="externeplat" localSheetId="12">#REF!</definedName>
    <definedName name="externeplat">#REF!</definedName>
    <definedName name="exterplat" localSheetId="20">#REF!</definedName>
    <definedName name="exterplat" localSheetId="9">#REF!</definedName>
    <definedName name="exterplat" localSheetId="12">#REF!</definedName>
    <definedName name="exterplat">#REF!</definedName>
    <definedName name="KKS_doc" localSheetId="20">#REF!</definedName>
    <definedName name="KKS_doc" localSheetId="9">#REF!</definedName>
    <definedName name="KKS_doc" localSheetId="12">#REF!</definedName>
    <definedName name="KKS_doc">#REF!</definedName>
    <definedName name="KKS_ost" localSheetId="20">#REF!</definedName>
    <definedName name="KKS_ost" localSheetId="9">#REF!</definedName>
    <definedName name="KKS_ost" localSheetId="12">#REF!</definedName>
    <definedName name="KKS_ost">#REF!</definedName>
    <definedName name="KKS_phd" localSheetId="20">#REF!</definedName>
    <definedName name="KKS_phd" localSheetId="9">#REF!</definedName>
    <definedName name="KKS_phd" localSheetId="12">#REF!</definedName>
    <definedName name="KKS_phd">#REF!</definedName>
    <definedName name="KKS_prof" localSheetId="20">#REF!</definedName>
    <definedName name="KKS_prof" localSheetId="9">#REF!</definedName>
    <definedName name="KKS_prof" localSheetId="12">#REF!</definedName>
    <definedName name="KKS_prof">#REF!</definedName>
    <definedName name="koef_gm_mzdy" localSheetId="20">#REF!</definedName>
    <definedName name="koef_gm_mzdy" localSheetId="9">#REF!</definedName>
    <definedName name="koef_gm_mzdy" localSheetId="12">#REF!</definedName>
    <definedName name="koef_gm_mzdy">#REF!</definedName>
    <definedName name="koef_kpn" localSheetId="20">#REF!</definedName>
    <definedName name="koef_kpn" localSheetId="9">#REF!</definedName>
    <definedName name="koef_kpn" localSheetId="12">#REF!</definedName>
    <definedName name="koef_kpn">#REF!</definedName>
    <definedName name="koef_prer_nad_gm_mzdy" localSheetId="20">#REF!</definedName>
    <definedName name="koef_prer_nad_gm_mzdy" localSheetId="9">#REF!</definedName>
    <definedName name="koef_prer_nad_gm_mzdy" localSheetId="12">#REF!</definedName>
    <definedName name="koef_prer_nad_gm_mzdy">#REF!</definedName>
    <definedName name="koef_PV" localSheetId="20">#REF!</definedName>
    <definedName name="koef_PV" localSheetId="9">#REF!</definedName>
    <definedName name="koef_PV" localSheetId="12">#REF!</definedName>
    <definedName name="koef_PV">#REF!</definedName>
    <definedName name="koef_udr_kat1" localSheetId="20">#REF!</definedName>
    <definedName name="koef_udr_kat1" localSheetId="9">#REF!</definedName>
    <definedName name="koef_udr_kat1" localSheetId="11">#REF!</definedName>
    <definedName name="koef_udr_kat1" localSheetId="12">#REF!</definedName>
    <definedName name="koef_udr_kat1">#REF!</definedName>
    <definedName name="koef_udr_kat2" localSheetId="20">#REF!</definedName>
    <definedName name="koef_udr_kat2" localSheetId="9">#REF!</definedName>
    <definedName name="koef_udr_kat2" localSheetId="11">#REF!</definedName>
    <definedName name="koef_udr_kat2" localSheetId="12">#REF!</definedName>
    <definedName name="koef_udr_kat2">#REF!</definedName>
    <definedName name="koef_udr_kat3" localSheetId="20">#REF!</definedName>
    <definedName name="koef_udr_kat3" localSheetId="9">#REF!</definedName>
    <definedName name="koef_udr_kat3" localSheetId="11">#REF!</definedName>
    <definedName name="koef_udr_kat3" localSheetId="12">#REF!</definedName>
    <definedName name="koef_udr_kat3">#REF!</definedName>
    <definedName name="koef_VV" localSheetId="20">#REF!</definedName>
    <definedName name="koef_VV" localSheetId="9">#REF!</definedName>
    <definedName name="koef_VV" localSheetId="12">#REF!</definedName>
    <definedName name="koef_VV">#REF!</definedName>
    <definedName name="kpn_ca_do" localSheetId="20">#REF!</definedName>
    <definedName name="kpn_ca_do" localSheetId="9">#REF!</definedName>
    <definedName name="kpn_ca_do" localSheetId="12">#REF!</definedName>
    <definedName name="kpn_ca_do">#REF!</definedName>
    <definedName name="kpn_ca_nad" localSheetId="20">#REF!</definedName>
    <definedName name="kpn_ca_nad" localSheetId="9">#REF!</definedName>
    <definedName name="kpn_ca_nad" localSheetId="12">#REF!</definedName>
    <definedName name="kpn_ca_nad">#REF!</definedName>
    <definedName name="kzk" localSheetId="20">#REF!</definedName>
    <definedName name="kzk" localSheetId="9">#REF!</definedName>
    <definedName name="kzk" localSheetId="12">#REF!</definedName>
    <definedName name="kzk">#REF!</definedName>
    <definedName name="kzspp" localSheetId="20">#REF!</definedName>
    <definedName name="kzspp" localSheetId="9">#REF!</definedName>
    <definedName name="kzspp" localSheetId="12">#REF!</definedName>
    <definedName name="kzspp">#REF!</definedName>
    <definedName name="nefinanc">1</definedName>
    <definedName name="_xlnm.Print_Area" localSheetId="0">Obsah!$A$1:$Q$26</definedName>
    <definedName name="_xlnm.Print_Area" localSheetId="3">Súvzťažnosti!$A$1:$D$42</definedName>
    <definedName name="_xlnm.Print_Area" localSheetId="15">'T10-ŠJ '!$A$1:$D$27</definedName>
    <definedName name="_xlnm.Print_Area" localSheetId="16">'T11-Zdroje KV'!$A$1:$D$23</definedName>
    <definedName name="_xlnm.Print_Area" localSheetId="17">'T12-KV'!$A$1:$I$26</definedName>
    <definedName name="_xlnm.Print_Area" localSheetId="18">'T13-Fondy'!$A$1:$N$23</definedName>
    <definedName name="_xlnm.Print_Area" localSheetId="19">'T16 - Štruktúra hotovosti'!$A$1:$D$26</definedName>
    <definedName name="_xlnm.Print_Area" localSheetId="20">'T17-Dotácie zo ŠF EU-nová'!$A$1:$H$35</definedName>
    <definedName name="_xlnm.Print_Area" localSheetId="21">'T18-Ostatné dotácie z kap MŠ SR'!$A$1:$E$18</definedName>
    <definedName name="_xlnm.Print_Area" localSheetId="22">'T19-Štip_ z vlastných '!$A$1:$F$30</definedName>
    <definedName name="_xlnm.Print_Area" localSheetId="5">'T1-Dotácie podľa DZ'!$A$1:$E$19</definedName>
    <definedName name="_xlnm.Print_Area" localSheetId="23">'T20_motivačné štipendiá_nová'!$A$1:$F$14</definedName>
    <definedName name="_xlnm.Print_Area" localSheetId="24">'T21-štruktúra_384'!$A$1:$M$12</definedName>
    <definedName name="_xlnm.Print_Area" localSheetId="25">T22_Výnosy_soc_oblasť!$A$1:$F$45</definedName>
    <definedName name="_xlnm.Print_Area" localSheetId="26">T23_Náklady_soc_oblasť!$A$1:$F$42</definedName>
    <definedName name="_xlnm.Print_Area" localSheetId="6">'T2-Ostatné dot mimo MŠ SR'!$A$1:$E$40</definedName>
    <definedName name="_xlnm.Print_Area" localSheetId="7">'T3-Výnosy'!$A$1:$H$74</definedName>
    <definedName name="_xlnm.Print_Area" localSheetId="8">'T4-Výnosy zo školného'!$A$1:$D$22</definedName>
    <definedName name="_xlnm.Print_Area" localSheetId="9">'T5 - Analýza nákladov'!$A$1:$H$108</definedName>
    <definedName name="_xlnm.Print_Area" localSheetId="11">'T6a-Zamestnanci_a_mzdy (ženy)'!$A$1:$O$37</definedName>
    <definedName name="_xlnm.Print_Area" localSheetId="10">'T6-Zamestnanci_a_mzdy'!$A$1:$N$38</definedName>
    <definedName name="_xlnm.Print_Area" localSheetId="12">'T7_Doktorandi '!$A$1:$E$14</definedName>
    <definedName name="_xlnm.Print_Area" localSheetId="13">'T8-Soc_štipendiá'!$A$1:$F$16</definedName>
    <definedName name="_xlnm.Print_Area" localSheetId="14">'T9_ŠD '!$A$1:$F$22</definedName>
    <definedName name="_xlnm.Print_Area" localSheetId="2">Vysvetlivky!$A$1:$B$93</definedName>
    <definedName name="pocet_jedal" localSheetId="20">#REF!</definedName>
    <definedName name="pocet_jedal" localSheetId="9">#REF!</definedName>
    <definedName name="pocet_jedal" localSheetId="11">#REF!</definedName>
    <definedName name="pocet_jedal" localSheetId="12">#REF!</definedName>
    <definedName name="pocet_jedal">#REF!</definedName>
    <definedName name="podiel" localSheetId="20">#REF!</definedName>
    <definedName name="podiel" localSheetId="9">#REF!</definedName>
    <definedName name="podiel" localSheetId="12">#REF!</definedName>
    <definedName name="podiel">#REF!</definedName>
    <definedName name="poistné" localSheetId="20">#REF!</definedName>
    <definedName name="poistné" localSheetId="9">#REF!</definedName>
    <definedName name="poistné" localSheetId="12">#REF!</definedName>
    <definedName name="poistné">#REF!</definedName>
    <definedName name="Pp_DrŠ_exist" localSheetId="20">#REF!</definedName>
    <definedName name="Pp_DrŠ_exist" localSheetId="9">#REF!</definedName>
    <definedName name="Pp_DrŠ_exist" localSheetId="11">#REF!</definedName>
    <definedName name="Pp_DrŠ_exist" localSheetId="12">#REF!</definedName>
    <definedName name="Pp_DrŠ_exist">#REF!</definedName>
    <definedName name="Pp_DrŠ_noví" localSheetId="20">#REF!</definedName>
    <definedName name="Pp_DrŠ_noví" localSheetId="9">#REF!</definedName>
    <definedName name="Pp_DrŠ_noví" localSheetId="11">#REF!</definedName>
    <definedName name="Pp_DrŠ_noví" localSheetId="12">#REF!</definedName>
    <definedName name="Pp_DrŠ_noví">#REF!</definedName>
    <definedName name="Pp_DrŠ_spolu" localSheetId="20">#REF!</definedName>
    <definedName name="Pp_DrŠ_spolu" localSheetId="9">#REF!</definedName>
    <definedName name="Pp_DrŠ_spolu" localSheetId="11">#REF!</definedName>
    <definedName name="Pp_DrŠ_spolu" localSheetId="12">#REF!</definedName>
    <definedName name="Pp_DrŠ_spolu">#REF!</definedName>
    <definedName name="Pp_klinické_TaS" localSheetId="20">#REF!</definedName>
    <definedName name="Pp_klinické_TaS" localSheetId="9">#REF!</definedName>
    <definedName name="Pp_klinické_TaS" localSheetId="11">#REF!</definedName>
    <definedName name="Pp_klinické_TaS" localSheetId="12">#REF!</definedName>
    <definedName name="Pp_klinické_TaS">#REF!</definedName>
    <definedName name="Pp_klinické_TaS_rozpísaný" localSheetId="20">#REF!</definedName>
    <definedName name="Pp_klinické_TaS_rozpísaný" localSheetId="9">#REF!</definedName>
    <definedName name="Pp_klinické_TaS_rozpísaný" localSheetId="11">#REF!</definedName>
    <definedName name="Pp_klinické_TaS_rozpísaný" localSheetId="12">#REF!</definedName>
    <definedName name="Pp_klinické_TaS_rozpísaný">#REF!</definedName>
    <definedName name="Pp_Rozvoj_BD" localSheetId="20">#REF!</definedName>
    <definedName name="Pp_Rozvoj_BD" localSheetId="9">#REF!</definedName>
    <definedName name="Pp_Rozvoj_BD" localSheetId="12">#REF!</definedName>
    <definedName name="Pp_Rozvoj_BD">#REF!</definedName>
    <definedName name="Pp_Soc_BD" localSheetId="20">#REF!</definedName>
    <definedName name="Pp_Soc_BD" localSheetId="9">#REF!</definedName>
    <definedName name="Pp_Soc_BD" localSheetId="12">#REF!</definedName>
    <definedName name="Pp_Soc_BD">#REF!</definedName>
    <definedName name="Pp_VaT_BD" localSheetId="20">#REF!</definedName>
    <definedName name="Pp_VaT_BD" localSheetId="9">#REF!</definedName>
    <definedName name="Pp_VaT_BD" localSheetId="12">#REF!</definedName>
    <definedName name="Pp_VaT_BD">#REF!</definedName>
    <definedName name="Pp_VaT_mzdy" localSheetId="20">#REF!</definedName>
    <definedName name="Pp_VaT_mzdy" localSheetId="9">#REF!</definedName>
    <definedName name="Pp_VaT_mzdy" localSheetId="12">#REF!</definedName>
    <definedName name="Pp_VaT_mzdy">#REF!</definedName>
    <definedName name="Pp_VaT_mzdy_rezerva" localSheetId="20">#REF!</definedName>
    <definedName name="Pp_VaT_mzdy_rezerva" localSheetId="9">#REF!</definedName>
    <definedName name="Pp_VaT_mzdy_rezerva" localSheetId="12">#REF!</definedName>
    <definedName name="Pp_VaT_mzdy_rezerva">#REF!</definedName>
    <definedName name="Pp_VaT_mzdy_zac_roka" localSheetId="20">#REF!</definedName>
    <definedName name="Pp_VaT_mzdy_zac_roka" localSheetId="9">#REF!</definedName>
    <definedName name="Pp_VaT_mzdy_zac_roka" localSheetId="12">#REF!</definedName>
    <definedName name="Pp_VaT_mzdy_zac_roka">#REF!</definedName>
    <definedName name="Pp_Vzdel_BD" localSheetId="20">#REF!</definedName>
    <definedName name="Pp_Vzdel_BD" localSheetId="9">#REF!</definedName>
    <definedName name="Pp_Vzdel_BD" localSheetId="12">#REF!</definedName>
    <definedName name="Pp_Vzdel_BD">#REF!</definedName>
    <definedName name="Pp_Vzdel_mzdy" localSheetId="20">#REF!</definedName>
    <definedName name="Pp_Vzdel_mzdy" localSheetId="9">#REF!</definedName>
    <definedName name="Pp_Vzdel_mzdy" localSheetId="12">#REF!</definedName>
    <definedName name="Pp_Vzdel_mzdy">#REF!</definedName>
    <definedName name="Pp_Vzdel_mzdy_kontr" localSheetId="20">#REF!</definedName>
    <definedName name="Pp_Vzdel_mzdy_kontr" localSheetId="9">#REF!</definedName>
    <definedName name="Pp_Vzdel_mzdy_kontr" localSheetId="12">#REF!</definedName>
    <definedName name="Pp_Vzdel_mzdy_kontr">#REF!</definedName>
    <definedName name="Pp_Vzdel_mzdy_na_prer_modif" localSheetId="20">#REF!</definedName>
    <definedName name="Pp_Vzdel_mzdy_na_prer_modif" localSheetId="9">#REF!</definedName>
    <definedName name="Pp_Vzdel_mzdy_na_prer_modif" localSheetId="11">#REF!</definedName>
    <definedName name="Pp_Vzdel_mzdy_na_prer_modif" localSheetId="12">#REF!</definedName>
    <definedName name="Pp_Vzdel_mzdy_na_prer_modif">#REF!</definedName>
    <definedName name="Pp_Vzdel_mzdy_na_prer_nemodif" localSheetId="20">#REF!</definedName>
    <definedName name="Pp_Vzdel_mzdy_na_prer_nemodif" localSheetId="9">#REF!</definedName>
    <definedName name="Pp_Vzdel_mzdy_na_prer_nemodif" localSheetId="11">#REF!</definedName>
    <definedName name="Pp_Vzdel_mzdy_na_prer_nemodif" localSheetId="12">#REF!</definedName>
    <definedName name="Pp_Vzdel_mzdy_na_prer_nemodif">#REF!</definedName>
    <definedName name="Pp_Vzdel_mzdy_prevádz" localSheetId="20">#REF!</definedName>
    <definedName name="Pp_Vzdel_mzdy_prevádz" localSheetId="9">#REF!</definedName>
    <definedName name="Pp_Vzdel_mzdy_prevádz" localSheetId="12">#REF!</definedName>
    <definedName name="Pp_Vzdel_mzdy_prevádz">#REF!</definedName>
    <definedName name="Pp_Vzdel_mzdy_rezerva" localSheetId="20">#REF!</definedName>
    <definedName name="Pp_Vzdel_mzdy_rezerva" localSheetId="9">#REF!</definedName>
    <definedName name="Pp_Vzdel_mzdy_rezerva" localSheetId="12">#REF!</definedName>
    <definedName name="Pp_Vzdel_mzdy_rezerva">#REF!</definedName>
    <definedName name="Pp_Vzdel_mzdy_spec" localSheetId="20">#REF!</definedName>
    <definedName name="Pp_Vzdel_mzdy_spec" localSheetId="9">#REF!</definedName>
    <definedName name="Pp_Vzdel_mzdy_spec" localSheetId="12">#REF!</definedName>
    <definedName name="Pp_Vzdel_mzdy_spec">#REF!</definedName>
    <definedName name="Pp_Vzdel_mzdy_výkon" localSheetId="20">#REF!</definedName>
    <definedName name="Pp_Vzdel_mzdy_výkon" localSheetId="9">#REF!</definedName>
    <definedName name="Pp_Vzdel_mzdy_výkon" localSheetId="12">#REF!</definedName>
    <definedName name="Pp_Vzdel_mzdy_výkon">#REF!</definedName>
    <definedName name="Pp_Vzdel_mzdy_výkon_PV" localSheetId="20">#REF!</definedName>
    <definedName name="Pp_Vzdel_mzdy_výkon_PV" localSheetId="9">#REF!</definedName>
    <definedName name="Pp_Vzdel_mzdy_výkon_PV" localSheetId="12">#REF!</definedName>
    <definedName name="Pp_Vzdel_mzdy_výkon_PV">#REF!</definedName>
    <definedName name="Pp_Vzdel_mzdy_výkon_PV_bez" localSheetId="20">#REF!</definedName>
    <definedName name="Pp_Vzdel_mzdy_výkon_PV_bez" localSheetId="9">#REF!</definedName>
    <definedName name="Pp_Vzdel_mzdy_výkon_PV_bez" localSheetId="12">#REF!</definedName>
    <definedName name="Pp_Vzdel_mzdy_výkon_PV_bez">#REF!</definedName>
    <definedName name="Pp_Vzdel_mzdy_výkon_PV_um" localSheetId="20">#REF!</definedName>
    <definedName name="Pp_Vzdel_mzdy_výkon_PV_um" localSheetId="9">#REF!</definedName>
    <definedName name="Pp_Vzdel_mzdy_výkon_PV_um" localSheetId="12">#REF!</definedName>
    <definedName name="Pp_Vzdel_mzdy_výkon_PV_um">#REF!</definedName>
    <definedName name="Pp_Vzdel_mzdy_výkon_VV" localSheetId="20">#REF!</definedName>
    <definedName name="Pp_Vzdel_mzdy_výkon_VV" localSheetId="9">#REF!</definedName>
    <definedName name="Pp_Vzdel_mzdy_výkon_VV" localSheetId="12">#REF!</definedName>
    <definedName name="Pp_Vzdel_mzdy_výkon_VV">#REF!</definedName>
    <definedName name="Pp_Vzdel_mzdy_výkon_VV_bez" localSheetId="20">#REF!</definedName>
    <definedName name="Pp_Vzdel_mzdy_výkon_VV_bez" localSheetId="9">#REF!</definedName>
    <definedName name="Pp_Vzdel_mzdy_výkon_VV_bez" localSheetId="12">#REF!</definedName>
    <definedName name="Pp_Vzdel_mzdy_výkon_VV_bez">#REF!</definedName>
    <definedName name="Pp_Vzdel_mzdy_výkon_VV_um" localSheetId="20">#REF!</definedName>
    <definedName name="Pp_Vzdel_mzdy_výkon_VV_um" localSheetId="9">#REF!</definedName>
    <definedName name="Pp_Vzdel_mzdy_výkon_VV_um" localSheetId="12">#REF!</definedName>
    <definedName name="Pp_Vzdel_mzdy_výkon_VV_um">#REF!</definedName>
    <definedName name="Pp_Vzdel_spec_prax" localSheetId="20">#REF!</definedName>
    <definedName name="Pp_Vzdel_spec_prax" localSheetId="9">#REF!</definedName>
    <definedName name="Pp_Vzdel_spec_prax" localSheetId="11">#REF!</definedName>
    <definedName name="Pp_Vzdel_spec_prax" localSheetId="12">#REF!</definedName>
    <definedName name="Pp_Vzdel_spec_prax">#REF!</definedName>
    <definedName name="Pp_Vzdel_TaS" localSheetId="20">#REF!</definedName>
    <definedName name="Pp_Vzdel_TaS" localSheetId="9">#REF!</definedName>
    <definedName name="Pp_Vzdel_TaS" localSheetId="12">#REF!</definedName>
    <definedName name="Pp_Vzdel_TaS">#REF!</definedName>
    <definedName name="Pp_Vzdel_TaS_rezerva" localSheetId="20">#REF!</definedName>
    <definedName name="Pp_Vzdel_TaS_rezerva" localSheetId="9">#REF!</definedName>
    <definedName name="Pp_Vzdel_TaS_rezerva" localSheetId="12">#REF!</definedName>
    <definedName name="Pp_Vzdel_TaS_rezerva">#REF!</definedName>
    <definedName name="Pp_Vzdel_TaS_spec" localSheetId="20">#REF!</definedName>
    <definedName name="Pp_Vzdel_TaS_spec" localSheetId="9">#REF!</definedName>
    <definedName name="Pp_Vzdel_TaS_spec" localSheetId="11">#REF!</definedName>
    <definedName name="Pp_Vzdel_TaS_spec" localSheetId="12">#REF!</definedName>
    <definedName name="Pp_Vzdel_TaS_spec">#REF!</definedName>
    <definedName name="Pp_Vzdel_TaS_stav" localSheetId="20">#REF!</definedName>
    <definedName name="Pp_Vzdel_TaS_stav" localSheetId="9">#REF!</definedName>
    <definedName name="Pp_Vzdel_TaS_stav" localSheetId="12">#REF!</definedName>
    <definedName name="Pp_Vzdel_TaS_stav">#REF!</definedName>
    <definedName name="Pp_Vzdel_TaS_výkon" localSheetId="20">#REF!</definedName>
    <definedName name="Pp_Vzdel_TaS_výkon" localSheetId="9">#REF!</definedName>
    <definedName name="Pp_Vzdel_TaS_výkon" localSheetId="11">#REF!</definedName>
    <definedName name="Pp_Vzdel_TaS_výkon" localSheetId="12">#REF!</definedName>
    <definedName name="Pp_Vzdel_TaS_výkon">#REF!</definedName>
    <definedName name="Pp_Vzdel_TaS_výkon_PPŠ" localSheetId="20">#REF!</definedName>
    <definedName name="Pp_Vzdel_TaS_výkon_PPŠ" localSheetId="9">#REF!</definedName>
    <definedName name="Pp_Vzdel_TaS_výkon_PPŠ" localSheetId="11">#REF!</definedName>
    <definedName name="Pp_Vzdel_TaS_výkon_PPŠ" localSheetId="12">#REF!</definedName>
    <definedName name="Pp_Vzdel_TaS_výkon_PPŠ">#REF!</definedName>
    <definedName name="Pp_Vzdel_TaS_výkon_PPŠ_a_zákl" localSheetId="20">#REF!</definedName>
    <definedName name="Pp_Vzdel_TaS_výkon_PPŠ_a_zákl" localSheetId="9">#REF!</definedName>
    <definedName name="Pp_Vzdel_TaS_výkon_PPŠ_a_zákl" localSheetId="11">#REF!</definedName>
    <definedName name="Pp_Vzdel_TaS_výkon_PPŠ_a_zákl" localSheetId="12">#REF!</definedName>
    <definedName name="Pp_Vzdel_TaS_výkon_PPŠ_a_zákl">#REF!</definedName>
    <definedName name="Pp_Vzdel_TaS_výkon_PPŠ_KEN" localSheetId="20">#REF!</definedName>
    <definedName name="Pp_Vzdel_TaS_výkon_PPŠ_KEN" localSheetId="9">#REF!</definedName>
    <definedName name="Pp_Vzdel_TaS_výkon_PPŠ_KEN" localSheetId="11">#REF!</definedName>
    <definedName name="Pp_Vzdel_TaS_výkon_PPŠ_KEN" localSheetId="12">#REF!</definedName>
    <definedName name="Pp_Vzdel_TaS_výkon_PPŠ_KEN">#REF!</definedName>
    <definedName name="Pp_Vzdel_TaS_zahr_granty" localSheetId="20">#REF!</definedName>
    <definedName name="Pp_Vzdel_TaS_zahr_granty" localSheetId="9">#REF!</definedName>
    <definedName name="Pp_Vzdel_TaS_zahr_granty" localSheetId="12">#REF!</definedName>
    <definedName name="Pp_Vzdel_TaS_zahr_granty">#REF!</definedName>
    <definedName name="Pp_Vzdel_TaS_zákl" localSheetId="20">#REF!</definedName>
    <definedName name="Pp_Vzdel_TaS_zákl" localSheetId="9">#REF!</definedName>
    <definedName name="Pp_Vzdel_TaS_zákl" localSheetId="11">#REF!</definedName>
    <definedName name="Pp_Vzdel_TaS_zákl" localSheetId="12">#REF!</definedName>
    <definedName name="Pp_Vzdel_TaS_zákl">#REF!</definedName>
    <definedName name="Pr_AV_BD" localSheetId="20">#REF!</definedName>
    <definedName name="Pr_AV_BD" localSheetId="9">#REF!</definedName>
    <definedName name="Pr_AV_BD" localSheetId="12">#REF!</definedName>
    <definedName name="Pr_AV_BD">#REF!</definedName>
    <definedName name="Pr_IV_BD" localSheetId="20">#REF!</definedName>
    <definedName name="Pr_IV_BD" localSheetId="9">#REF!</definedName>
    <definedName name="Pr_IV_BD" localSheetId="12">#REF!</definedName>
    <definedName name="Pr_IV_BD">#REF!</definedName>
    <definedName name="Pr_IV_KV" localSheetId="20">#REF!</definedName>
    <definedName name="Pr_IV_KV" localSheetId="9">#REF!</definedName>
    <definedName name="Pr_IV_KV" localSheetId="12">#REF!</definedName>
    <definedName name="Pr_IV_KV">#REF!</definedName>
    <definedName name="Pr_IV_KV_rezerva" localSheetId="20">#REF!</definedName>
    <definedName name="Pr_IV_KV_rezerva" localSheetId="9">#REF!</definedName>
    <definedName name="Pr_IV_KV_rezerva" localSheetId="12">#REF!</definedName>
    <definedName name="Pr_IV_KV_rezerva">#REF!</definedName>
    <definedName name="Pr_KEGA_BD" localSheetId="20">#REF!</definedName>
    <definedName name="Pr_KEGA_BD" localSheetId="9">#REF!</definedName>
    <definedName name="Pr_KEGA_BD" localSheetId="12">#REF!</definedName>
    <definedName name="Pr_KEGA_BD">#REF!</definedName>
    <definedName name="Pr_klinické" localSheetId="20">#REF!</definedName>
    <definedName name="Pr_klinické" localSheetId="9">#REF!</definedName>
    <definedName name="Pr_klinické" localSheetId="12">#REF!</definedName>
    <definedName name="Pr_klinické">#REF!</definedName>
    <definedName name="Pr_KŠ" localSheetId="20">#REF!</definedName>
    <definedName name="Pr_KŠ" localSheetId="9">#REF!</definedName>
    <definedName name="Pr_KŠ" localSheetId="11">#REF!</definedName>
    <definedName name="Pr_KŠ" localSheetId="12">#REF!</definedName>
    <definedName name="Pr_KŠ">#REF!</definedName>
    <definedName name="Pr_motštip_BD" localSheetId="20">#REF!</definedName>
    <definedName name="Pr_motštip_BD" localSheetId="9">#REF!</definedName>
    <definedName name="Pr_motštip_BD" localSheetId="12">#REF!</definedName>
    <definedName name="Pr_motštip_BD">#REF!</definedName>
    <definedName name="Pr_MVTS_BD" localSheetId="20">#REF!</definedName>
    <definedName name="Pr_MVTS_BD" localSheetId="9">#REF!</definedName>
    <definedName name="Pr_MVTS_BD" localSheetId="12">#REF!</definedName>
    <definedName name="Pr_MVTS_BD">#REF!</definedName>
    <definedName name="Pr_socštip_BD" localSheetId="20">#REF!</definedName>
    <definedName name="Pr_socštip_BD" localSheetId="9">#REF!</definedName>
    <definedName name="Pr_socštip_BD" localSheetId="12">#REF!</definedName>
    <definedName name="Pr_socštip_BD">#REF!</definedName>
    <definedName name="Pr_ŠD" localSheetId="20">#REF!</definedName>
    <definedName name="Pr_ŠD" localSheetId="9">#REF!</definedName>
    <definedName name="Pr_ŠD" localSheetId="11">#REF!</definedName>
    <definedName name="Pr_ŠD" localSheetId="12">#REF!</definedName>
    <definedName name="Pr_ŠD">#REF!</definedName>
    <definedName name="Pr_ŠDaJKŠPC_BD" localSheetId="20">#REF!</definedName>
    <definedName name="Pr_ŠDaJKŠPC_BD" localSheetId="9">#REF!</definedName>
    <definedName name="Pr_ŠDaJKŠPC_BD" localSheetId="12">#REF!</definedName>
    <definedName name="Pr_ŠDaJKŠPC_BD">#REF!</definedName>
    <definedName name="Pr_VaT_KV_zac_roka" localSheetId="20">#REF!</definedName>
    <definedName name="Pr_VaT_KV_zac_roka" localSheetId="9">#REF!</definedName>
    <definedName name="Pr_VaT_KV_zac_roka" localSheetId="12">#REF!</definedName>
    <definedName name="Pr_VaT_KV_zac_roka">#REF!</definedName>
    <definedName name="Pr_VaT_TaS" localSheetId="20">#REF!</definedName>
    <definedName name="Pr_VaT_TaS" localSheetId="9">#REF!</definedName>
    <definedName name="Pr_VaT_TaS" localSheetId="12">#REF!</definedName>
    <definedName name="Pr_VaT_TaS">#REF!</definedName>
    <definedName name="Pr_VaT_TaS_rezerva" localSheetId="20">#REF!</definedName>
    <definedName name="Pr_VaT_TaS_rezerva" localSheetId="9">#REF!</definedName>
    <definedName name="Pr_VaT_TaS_rezerva" localSheetId="12">#REF!</definedName>
    <definedName name="Pr_VaT_TaS_rezerva">#REF!</definedName>
    <definedName name="Pr_VaT_TaS_zac_roka" localSheetId="20">#REF!</definedName>
    <definedName name="Pr_VaT_TaS_zac_roka" localSheetId="9">#REF!</definedName>
    <definedName name="Pr_VaT_TaS_zac_roka" localSheetId="12">#REF!</definedName>
    <definedName name="Pr_VaT_TaS_zac_roka">#REF!</definedName>
    <definedName name="Pr_VEGA_BD" localSheetId="20">#REF!</definedName>
    <definedName name="Pr_VEGA_BD" localSheetId="9">#REF!</definedName>
    <definedName name="Pr_VEGA_BD" localSheetId="12">#REF!</definedName>
    <definedName name="Pr_VEGA_BD">#REF!</definedName>
    <definedName name="predmety" localSheetId="20">#REF!</definedName>
    <definedName name="predmety" localSheetId="9">#REF!</definedName>
    <definedName name="predmety" localSheetId="12">#REF!</definedName>
    <definedName name="predmety">#REF!</definedName>
    <definedName name="prisp_na_1_jedlo" localSheetId="20">#REF!</definedName>
    <definedName name="prisp_na_1_jedlo" localSheetId="9">#REF!</definedName>
    <definedName name="prisp_na_1_jedlo" localSheetId="11">#REF!</definedName>
    <definedName name="prisp_na_1_jedlo" localSheetId="12">#REF!</definedName>
    <definedName name="prisp_na_1_jedlo">#REF!</definedName>
    <definedName name="prisp_na_ubyt_stud_SD" localSheetId="20">#REF!</definedName>
    <definedName name="prisp_na_ubyt_stud_SD" localSheetId="9">#REF!</definedName>
    <definedName name="prisp_na_ubyt_stud_SD" localSheetId="11">#REF!</definedName>
    <definedName name="prisp_na_ubyt_stud_SD" localSheetId="12">#REF!</definedName>
    <definedName name="prisp_na_ubyt_stud_SD">#REF!</definedName>
    <definedName name="prisp_na_ubyt_stud_ZZ" localSheetId="20">#REF!</definedName>
    <definedName name="prisp_na_ubyt_stud_ZZ" localSheetId="9">#REF!</definedName>
    <definedName name="prisp_na_ubyt_stud_ZZ" localSheetId="11">#REF!</definedName>
    <definedName name="prisp_na_ubyt_stud_ZZ" localSheetId="12">#REF!</definedName>
    <definedName name="prisp_na_ubyt_stud_ZZ">#REF!</definedName>
    <definedName name="prísp_zákl_prev" localSheetId="20">#REF!</definedName>
    <definedName name="prísp_zákl_prev" localSheetId="9">#REF!</definedName>
    <definedName name="prísp_zákl_prev" localSheetId="12">#REF!</definedName>
    <definedName name="prísp_zákl_prev">#REF!</definedName>
    <definedName name="R_vvs" localSheetId="20">#REF!</definedName>
    <definedName name="R_vvs" localSheetId="9">#REF!</definedName>
    <definedName name="R_vvs" localSheetId="12">#REF!</definedName>
    <definedName name="R_vvs">#REF!</definedName>
    <definedName name="R_vvs_BD" localSheetId="20">#REF!</definedName>
    <definedName name="R_vvs_BD" localSheetId="9">#REF!</definedName>
    <definedName name="R_vvs_BD" localSheetId="12">#REF!</definedName>
    <definedName name="R_vvs_BD">#REF!</definedName>
    <definedName name="R_vvs_VaT_BD" localSheetId="20">#REF!</definedName>
    <definedName name="R_vvs_VaT_BD" localSheetId="9">#REF!</definedName>
    <definedName name="R_vvs_VaT_BD" localSheetId="12">#REF!</definedName>
    <definedName name="R_vvs_VaT_BD">#REF!</definedName>
    <definedName name="Sanet" localSheetId="20">#REF!</definedName>
    <definedName name="Sanet" localSheetId="9">#REF!</definedName>
    <definedName name="Sanet" localSheetId="12">#REF!</definedName>
    <definedName name="Sanet">#REF!</definedName>
    <definedName name="SAPBEXrevision" hidden="1">7</definedName>
    <definedName name="SAPBEXsysID" hidden="1">"BS1"</definedName>
    <definedName name="SAPBEXwbID" hidden="1">"3TG3S316PX9BHXMQEBSXSYZZO"</definedName>
    <definedName name="stavba_ucelova" localSheetId="20">#REF!</definedName>
    <definedName name="stavba_ucelova" localSheetId="7">#REF!</definedName>
    <definedName name="stavba_ucelova" localSheetId="9">#REF!</definedName>
    <definedName name="stavba_ucelova" localSheetId="12">#REF!</definedName>
    <definedName name="stavba_ucelova">#REF!</definedName>
    <definedName name="studenti_vstup" localSheetId="20">#REF!</definedName>
    <definedName name="studenti_vstup" localSheetId="9">#REF!</definedName>
    <definedName name="studenti_vstup" localSheetId="12">#REF!</definedName>
    <definedName name="studenti_vstup">#REF!</definedName>
    <definedName name="sustava" localSheetId="20">#REF!</definedName>
    <definedName name="sustava" localSheetId="9">#REF!</definedName>
    <definedName name="sustava" localSheetId="12">#REF!</definedName>
    <definedName name="sustava">#REF!</definedName>
    <definedName name="T_1" localSheetId="20">#REF!</definedName>
    <definedName name="T_1" localSheetId="9">#REF!</definedName>
    <definedName name="T_1" localSheetId="12">#REF!</definedName>
    <definedName name="T_1">#REF!</definedName>
    <definedName name="T_25_so_štip_2007" localSheetId="20">#REF!</definedName>
    <definedName name="T_25_so_štip_2007" localSheetId="9">#REF!</definedName>
    <definedName name="T_25_so_štip_2007" localSheetId="12">#REF!</definedName>
    <definedName name="T_25_so_štip_2007">#REF!</definedName>
    <definedName name="T_M" localSheetId="20">#REF!</definedName>
    <definedName name="T_M" localSheetId="9">#REF!</definedName>
    <definedName name="T_M" localSheetId="12">#REF!</definedName>
    <definedName name="T_M">#REF!</definedName>
    <definedName name="váha_absDrš" localSheetId="20">#REF!</definedName>
    <definedName name="váha_absDrš" localSheetId="9">#REF!</definedName>
    <definedName name="váha_absDrš" localSheetId="12">#REF!</definedName>
    <definedName name="váha_absDrš">#REF!</definedName>
    <definedName name="váha_DG" localSheetId="20">#REF!</definedName>
    <definedName name="váha_DG" localSheetId="9">#REF!</definedName>
    <definedName name="váha_DG" localSheetId="12">#REF!</definedName>
    <definedName name="váha_DG">#REF!</definedName>
    <definedName name="váha_poDs" localSheetId="20">#REF!</definedName>
    <definedName name="váha_poDs" localSheetId="9">#REF!</definedName>
    <definedName name="váha_poDs" localSheetId="12">#REF!</definedName>
    <definedName name="váha_poDs">#REF!</definedName>
    <definedName name="váha_Pub" localSheetId="20">#REF!</definedName>
    <definedName name="váha_Pub" localSheetId="9">#REF!</definedName>
    <definedName name="váha_Pub" localSheetId="12">#REF!</definedName>
    <definedName name="váha_Pub">#REF!</definedName>
    <definedName name="váha_ZG" localSheetId="20">#REF!</definedName>
    <definedName name="váha_ZG" localSheetId="9">#REF!</definedName>
    <definedName name="váha_ZG" localSheetId="12">#REF!</definedName>
    <definedName name="váha_ZG">#REF!</definedName>
    <definedName name="výkon_um" localSheetId="20">#REF!</definedName>
    <definedName name="výkon_um" localSheetId="9">#REF!</definedName>
    <definedName name="výkon_um" localSheetId="12">#REF!</definedName>
    <definedName name="výkon_um">#REF!</definedName>
    <definedName name="x" localSheetId="20">#REF!</definedName>
    <definedName name="x" localSheetId="9">#REF!</definedName>
    <definedName name="x" localSheetId="12">#REF!</definedName>
    <definedName name="x">#REF!</definedName>
    <definedName name="xxx" hidden="1">"3TGMUFSSIAIMK2KTNC9DELQD0"</definedName>
    <definedName name="zakl_prisp_na_prev_SD" localSheetId="20">#REF!</definedName>
    <definedName name="zakl_prisp_na_prev_SD" localSheetId="9">#REF!</definedName>
    <definedName name="zakl_prisp_na_prev_SD" localSheetId="11">#REF!</definedName>
    <definedName name="zakl_prisp_na_prev_SD" localSheetId="12">#REF!</definedName>
    <definedName name="zakl_prisp_na_prev_SD">#REF!</definedName>
    <definedName name="záloha" localSheetId="20">#REF!</definedName>
    <definedName name="záloha" localSheetId="9">#REF!</definedName>
    <definedName name="záloha" localSheetId="11">#REF!</definedName>
    <definedName name="záloha" localSheetId="12">#REF!</definedName>
    <definedName name="záloha">#REF!</definedName>
  </definedNames>
  <calcPr calcId="191029"/>
</workbook>
</file>

<file path=xl/calcChain.xml><?xml version="1.0" encoding="utf-8"?>
<calcChain xmlns="http://schemas.openxmlformats.org/spreadsheetml/2006/main">
  <c r="G94" i="162" l="1"/>
  <c r="H94" i="162"/>
  <c r="D9" i="146" l="1"/>
  <c r="D72" i="161" l="1"/>
  <c r="F72" i="161"/>
  <c r="D71" i="161"/>
  <c r="F71" i="161"/>
  <c r="E71" i="161" l="1"/>
  <c r="C71" i="161"/>
  <c r="C31" i="161"/>
  <c r="D31" i="161"/>
  <c r="E31" i="161"/>
  <c r="F31" i="161"/>
  <c r="E8" i="3" l="1"/>
  <c r="E9" i="3"/>
  <c r="C18" i="3" l="1"/>
  <c r="C23" i="3"/>
  <c r="E30" i="3"/>
  <c r="E31" i="3"/>
  <c r="E32" i="3"/>
  <c r="E26" i="3" l="1"/>
  <c r="E27" i="3"/>
  <c r="E28" i="3"/>
  <c r="E29" i="3"/>
  <c r="E33" i="3"/>
  <c r="E17" i="3"/>
  <c r="C5" i="3" l="1"/>
  <c r="E10" i="3"/>
  <c r="E11" i="3"/>
  <c r="E12" i="3"/>
  <c r="E13" i="3"/>
  <c r="E15" i="3"/>
  <c r="E16" i="3"/>
  <c r="E19" i="3"/>
  <c r="E20" i="3"/>
  <c r="E21" i="3"/>
  <c r="E22" i="3"/>
  <c r="E24" i="3"/>
  <c r="E25" i="3"/>
  <c r="E34" i="3"/>
  <c r="E35" i="3"/>
  <c r="E36" i="3"/>
  <c r="E37" i="3"/>
  <c r="E9" i="61" l="1"/>
  <c r="E10" i="61"/>
  <c r="C5" i="64"/>
  <c r="I7" i="97" l="1"/>
  <c r="H7" i="97"/>
  <c r="I6" i="97"/>
  <c r="H6" i="97"/>
  <c r="H103" i="162" l="1"/>
  <c r="G103" i="162"/>
  <c r="H102" i="162"/>
  <c r="G102" i="162"/>
  <c r="H101" i="162"/>
  <c r="G101" i="162"/>
  <c r="H100" i="162"/>
  <c r="G100" i="162"/>
  <c r="H99" i="162"/>
  <c r="G99" i="162"/>
  <c r="H98" i="162"/>
  <c r="G98" i="162"/>
  <c r="H97" i="162"/>
  <c r="G97" i="162"/>
  <c r="H96" i="162"/>
  <c r="G96" i="162"/>
  <c r="H95" i="162"/>
  <c r="G95" i="162"/>
  <c r="H93" i="162"/>
  <c r="G93" i="162"/>
  <c r="H92" i="162"/>
  <c r="G92" i="162"/>
  <c r="H91" i="162"/>
  <c r="G91" i="162"/>
  <c r="F90" i="162"/>
  <c r="F104" i="162" s="1"/>
  <c r="E90" i="162"/>
  <c r="D90" i="162"/>
  <c r="D104" i="162" s="1"/>
  <c r="C90" i="162"/>
  <c r="H89" i="162"/>
  <c r="G89" i="162"/>
  <c r="H88" i="162"/>
  <c r="G88" i="162"/>
  <c r="H87" i="162"/>
  <c r="G87" i="162"/>
  <c r="H86" i="162"/>
  <c r="G86" i="162"/>
  <c r="H85" i="162"/>
  <c r="G85" i="162"/>
  <c r="H84" i="162"/>
  <c r="G84" i="162"/>
  <c r="H83" i="162"/>
  <c r="G83" i="162"/>
  <c r="H82" i="162"/>
  <c r="G82" i="162"/>
  <c r="F81" i="162"/>
  <c r="E81" i="162"/>
  <c r="D81" i="162"/>
  <c r="C81" i="162"/>
  <c r="C79" i="162" s="1"/>
  <c r="H80" i="162"/>
  <c r="G80" i="162"/>
  <c r="F79" i="162"/>
  <c r="E79" i="162"/>
  <c r="D79" i="162"/>
  <c r="H78" i="162"/>
  <c r="G78" i="162"/>
  <c r="H77" i="162"/>
  <c r="G77" i="162"/>
  <c r="H76" i="162"/>
  <c r="G76" i="162"/>
  <c r="H75" i="162"/>
  <c r="G75" i="162"/>
  <c r="H74" i="162"/>
  <c r="G74" i="162"/>
  <c r="H73" i="162"/>
  <c r="G73" i="162"/>
  <c r="H72" i="162"/>
  <c r="G72" i="162"/>
  <c r="H71" i="162"/>
  <c r="G71" i="162"/>
  <c r="H70" i="162"/>
  <c r="G70" i="162"/>
  <c r="H69" i="162"/>
  <c r="G69" i="162"/>
  <c r="F68" i="162"/>
  <c r="H68" i="162" s="1"/>
  <c r="E68" i="162"/>
  <c r="D68" i="162"/>
  <c r="C68" i="162"/>
  <c r="H67" i="162"/>
  <c r="G67" i="162"/>
  <c r="H66" i="162"/>
  <c r="G66" i="162"/>
  <c r="H65" i="162"/>
  <c r="G65" i="162"/>
  <c r="H64" i="162"/>
  <c r="G64" i="162"/>
  <c r="H63" i="162"/>
  <c r="G63" i="162"/>
  <c r="F62" i="162"/>
  <c r="E62" i="162"/>
  <c r="G62" i="162" s="1"/>
  <c r="D62" i="162"/>
  <c r="D60" i="162" s="1"/>
  <c r="C62" i="162"/>
  <c r="C60" i="162" s="1"/>
  <c r="H61" i="162"/>
  <c r="G61" i="162"/>
  <c r="F60" i="162"/>
  <c r="H59" i="162"/>
  <c r="G59" i="162"/>
  <c r="H58" i="162"/>
  <c r="G58" i="162"/>
  <c r="H57" i="162"/>
  <c r="G57" i="162"/>
  <c r="H56" i="162"/>
  <c r="G56" i="162"/>
  <c r="H55" i="162"/>
  <c r="G55" i="162"/>
  <c r="H54" i="162"/>
  <c r="G54" i="162"/>
  <c r="H53" i="162"/>
  <c r="G53" i="162"/>
  <c r="H52" i="162"/>
  <c r="G52" i="162"/>
  <c r="H51" i="162"/>
  <c r="G51" i="162"/>
  <c r="H50" i="162"/>
  <c r="G50" i="162"/>
  <c r="H49" i="162"/>
  <c r="G49" i="162"/>
  <c r="H48" i="162"/>
  <c r="G48" i="162"/>
  <c r="H47" i="162"/>
  <c r="G47" i="162"/>
  <c r="H46" i="162"/>
  <c r="G46" i="162"/>
  <c r="H45" i="162"/>
  <c r="G45" i="162"/>
  <c r="F44" i="162"/>
  <c r="H44" i="162" s="1"/>
  <c r="E44" i="162"/>
  <c r="D44" i="162"/>
  <c r="C44" i="162"/>
  <c r="H43" i="162"/>
  <c r="G43" i="162"/>
  <c r="H42" i="162"/>
  <c r="G42" i="162"/>
  <c r="H41" i="162"/>
  <c r="G41" i="162"/>
  <c r="F40" i="162"/>
  <c r="E40" i="162"/>
  <c r="G40" i="162" s="1"/>
  <c r="D40" i="162"/>
  <c r="C40" i="162"/>
  <c r="H39" i="162"/>
  <c r="G39" i="162"/>
  <c r="H38" i="162"/>
  <c r="G38" i="162"/>
  <c r="H37" i="162"/>
  <c r="G37" i="162"/>
  <c r="H36" i="162"/>
  <c r="G36" i="162"/>
  <c r="H35" i="162"/>
  <c r="G35" i="162"/>
  <c r="H34" i="162"/>
  <c r="G34" i="162"/>
  <c r="H33" i="162"/>
  <c r="G33" i="162"/>
  <c r="F32" i="162"/>
  <c r="E32" i="162"/>
  <c r="G32" i="162" s="1"/>
  <c r="D32" i="162"/>
  <c r="C32" i="162"/>
  <c r="H31" i="162"/>
  <c r="G31" i="162"/>
  <c r="H30" i="162"/>
  <c r="G30" i="162"/>
  <c r="H29" i="162"/>
  <c r="G29" i="162"/>
  <c r="H28" i="162"/>
  <c r="G28" i="162"/>
  <c r="F27" i="162"/>
  <c r="E27" i="162"/>
  <c r="G27" i="162" s="1"/>
  <c r="D27" i="162"/>
  <c r="C27" i="162"/>
  <c r="H25" i="162"/>
  <c r="G25" i="162"/>
  <c r="H24" i="162"/>
  <c r="G24" i="162"/>
  <c r="H23" i="162"/>
  <c r="G23" i="162"/>
  <c r="H22" i="162"/>
  <c r="G22" i="162"/>
  <c r="H21" i="162"/>
  <c r="G21" i="162"/>
  <c r="H20" i="162"/>
  <c r="G20" i="162"/>
  <c r="F19" i="162"/>
  <c r="E19" i="162"/>
  <c r="D19" i="162"/>
  <c r="C19" i="162"/>
  <c r="H18" i="162"/>
  <c r="G18" i="162"/>
  <c r="H17" i="162"/>
  <c r="G17" i="162"/>
  <c r="H16" i="162"/>
  <c r="G16" i="162"/>
  <c r="H15" i="162"/>
  <c r="G15" i="162"/>
  <c r="H14" i="162"/>
  <c r="G14" i="162"/>
  <c r="H13" i="162"/>
  <c r="G13" i="162"/>
  <c r="H12" i="162"/>
  <c r="G12" i="162"/>
  <c r="H11" i="162"/>
  <c r="G11" i="162"/>
  <c r="H10" i="162"/>
  <c r="G10" i="162"/>
  <c r="H9" i="162"/>
  <c r="G9" i="162"/>
  <c r="H8" i="162"/>
  <c r="G8" i="162"/>
  <c r="H7" i="162"/>
  <c r="G7" i="162"/>
  <c r="A7" i="162"/>
  <c r="A8" i="162" s="1"/>
  <c r="A9" i="162" s="1"/>
  <c r="A10" i="162" s="1"/>
  <c r="A11" i="162" s="1"/>
  <c r="A12" i="162" s="1"/>
  <c r="A13" i="162" s="1"/>
  <c r="A14" i="162" s="1"/>
  <c r="A15" i="162" s="1"/>
  <c r="A16" i="162" s="1"/>
  <c r="A17" i="162" s="1"/>
  <c r="A18" i="162" s="1"/>
  <c r="A19" i="162" s="1"/>
  <c r="A20" i="162" s="1"/>
  <c r="A21" i="162" s="1"/>
  <c r="A22" i="162" s="1"/>
  <c r="A23" i="162" s="1"/>
  <c r="A24" i="162" s="1"/>
  <c r="A25" i="162" s="1"/>
  <c r="A26" i="162" s="1"/>
  <c r="A27" i="162" s="1"/>
  <c r="A28" i="162" s="1"/>
  <c r="A29" i="162" s="1"/>
  <c r="A30" i="162" s="1"/>
  <c r="A31" i="162" s="1"/>
  <c r="A32" i="162" s="1"/>
  <c r="A33" i="162" s="1"/>
  <c r="A34" i="162" s="1"/>
  <c r="A35" i="162" s="1"/>
  <c r="A36" i="162" s="1"/>
  <c r="A37" i="162" s="1"/>
  <c r="A38" i="162" s="1"/>
  <c r="A39" i="162" s="1"/>
  <c r="A40" i="162" s="1"/>
  <c r="A41" i="162" s="1"/>
  <c r="A42" i="162" s="1"/>
  <c r="A43" i="162" s="1"/>
  <c r="A44" i="162" s="1"/>
  <c r="A45" i="162" s="1"/>
  <c r="A46" i="162" s="1"/>
  <c r="A47" i="162" s="1"/>
  <c r="A48" i="162" s="1"/>
  <c r="A49" i="162" s="1"/>
  <c r="A50" i="162" s="1"/>
  <c r="A51" i="162" s="1"/>
  <c r="A52" i="162" s="1"/>
  <c r="A53" i="162" s="1"/>
  <c r="A54" i="162" s="1"/>
  <c r="A55" i="162" s="1"/>
  <c r="A56" i="162" s="1"/>
  <c r="A57" i="162" s="1"/>
  <c r="A58" i="162" s="1"/>
  <c r="A59" i="162" s="1"/>
  <c r="A60" i="162" s="1"/>
  <c r="A61" i="162" s="1"/>
  <c r="A62" i="162" s="1"/>
  <c r="A63" i="162" s="1"/>
  <c r="A64" i="162" s="1"/>
  <c r="A65" i="162" s="1"/>
  <c r="A66" i="162" s="1"/>
  <c r="A67" i="162" s="1"/>
  <c r="A68" i="162" s="1"/>
  <c r="A69" i="162" s="1"/>
  <c r="A70" i="162" s="1"/>
  <c r="A71" i="162" s="1"/>
  <c r="A72" i="162" s="1"/>
  <c r="A73" i="162" s="1"/>
  <c r="A74" i="162" s="1"/>
  <c r="A75" i="162" s="1"/>
  <c r="A76" i="162" s="1"/>
  <c r="A77" i="162" s="1"/>
  <c r="A78" i="162" s="1"/>
  <c r="A79" i="162" s="1"/>
  <c r="A80" i="162" s="1"/>
  <c r="A81" i="162" s="1"/>
  <c r="A82" i="162" s="1"/>
  <c r="A83" i="162" s="1"/>
  <c r="A84" i="162" s="1"/>
  <c r="A85" i="162" s="1"/>
  <c r="A86" i="162" s="1"/>
  <c r="A88" i="162" s="1"/>
  <c r="A89" i="162" s="1"/>
  <c r="A90" i="162" s="1"/>
  <c r="A91" i="162" s="1"/>
  <c r="A92" i="162" s="1"/>
  <c r="A95" i="162" s="1"/>
  <c r="A96" i="162" s="1"/>
  <c r="A97" i="162" s="1"/>
  <c r="A98" i="162" s="1"/>
  <c r="A99" i="162" s="1"/>
  <c r="A100" i="162" s="1"/>
  <c r="A101" i="162" s="1"/>
  <c r="A102" i="162" s="1"/>
  <c r="A103" i="162" s="1"/>
  <c r="A104" i="162" s="1"/>
  <c r="F6" i="162"/>
  <c r="H6" i="162" s="1"/>
  <c r="E6" i="162"/>
  <c r="D6" i="162"/>
  <c r="C6" i="162"/>
  <c r="H81" i="162" l="1"/>
  <c r="H79" i="162"/>
  <c r="G68" i="162"/>
  <c r="H62" i="162"/>
  <c r="E60" i="162"/>
  <c r="G19" i="162"/>
  <c r="G6" i="162"/>
  <c r="H60" i="162"/>
  <c r="G44" i="162"/>
  <c r="H27" i="162"/>
  <c r="H32" i="162"/>
  <c r="H40" i="162"/>
  <c r="G60" i="162"/>
  <c r="H90" i="162"/>
  <c r="G90" i="162"/>
  <c r="G79" i="162"/>
  <c r="C104" i="162"/>
  <c r="D105" i="162" s="1"/>
  <c r="E104" i="162"/>
  <c r="F105" i="162" s="1"/>
  <c r="G81" i="162"/>
  <c r="H19" i="162"/>
  <c r="H70" i="161"/>
  <c r="G70" i="161"/>
  <c r="H69" i="161"/>
  <c r="G69" i="161"/>
  <c r="H68" i="161"/>
  <c r="G68" i="161"/>
  <c r="H67" i="161"/>
  <c r="G67" i="161"/>
  <c r="H66" i="161"/>
  <c r="G66" i="161"/>
  <c r="H65" i="161"/>
  <c r="G65" i="161"/>
  <c r="H64" i="161"/>
  <c r="G64" i="161"/>
  <c r="H63" i="161"/>
  <c r="G63" i="161"/>
  <c r="H62" i="161"/>
  <c r="G62" i="161"/>
  <c r="H61" i="161"/>
  <c r="G61" i="161"/>
  <c r="G60" i="161"/>
  <c r="G59" i="161"/>
  <c r="G58" i="161"/>
  <c r="G57" i="161"/>
  <c r="G56" i="161"/>
  <c r="G55" i="161"/>
  <c r="F55" i="161"/>
  <c r="E55" i="161"/>
  <c r="D55" i="161"/>
  <c r="C55" i="161"/>
  <c r="H54" i="161"/>
  <c r="G54" i="161"/>
  <c r="H53" i="161"/>
  <c r="G53" i="161"/>
  <c r="H52" i="161"/>
  <c r="G52" i="161"/>
  <c r="H51" i="161"/>
  <c r="G51" i="161"/>
  <c r="H50" i="161"/>
  <c r="G50" i="161"/>
  <c r="H49" i="161"/>
  <c r="G49" i="161"/>
  <c r="H48" i="161"/>
  <c r="G48" i="161"/>
  <c r="H47" i="161"/>
  <c r="G47" i="161"/>
  <c r="H46" i="161"/>
  <c r="G46" i="161"/>
  <c r="H45" i="161"/>
  <c r="G45" i="161"/>
  <c r="H44" i="161"/>
  <c r="G44" i="161"/>
  <c r="H43" i="161"/>
  <c r="G43" i="161"/>
  <c r="H42" i="161"/>
  <c r="G42" i="161"/>
  <c r="H41" i="161"/>
  <c r="G41" i="161"/>
  <c r="H40" i="161"/>
  <c r="G40" i="161"/>
  <c r="F39" i="161"/>
  <c r="E39" i="161"/>
  <c r="G39" i="161" s="1"/>
  <c r="D39" i="161"/>
  <c r="C39" i="161"/>
  <c r="H38" i="161"/>
  <c r="G38" i="161"/>
  <c r="H37" i="161"/>
  <c r="G37" i="161"/>
  <c r="H36" i="161"/>
  <c r="G36" i="161"/>
  <c r="H35" i="161"/>
  <c r="G35" i="161"/>
  <c r="H34" i="161"/>
  <c r="G34" i="161"/>
  <c r="H33" i="161"/>
  <c r="G33" i="161"/>
  <c r="H32" i="161"/>
  <c r="G32" i="161"/>
  <c r="H31" i="161"/>
  <c r="G31" i="161"/>
  <c r="H30" i="161"/>
  <c r="G30" i="161"/>
  <c r="H29" i="161"/>
  <c r="G29" i="161"/>
  <c r="H28" i="161"/>
  <c r="G28" i="161"/>
  <c r="H27" i="161"/>
  <c r="G27" i="161"/>
  <c r="H26" i="161"/>
  <c r="G26" i="161"/>
  <c r="F25" i="161"/>
  <c r="E25" i="161"/>
  <c r="D25" i="161"/>
  <c r="H25" i="161" s="1"/>
  <c r="C25" i="161"/>
  <c r="G25" i="161" s="1"/>
  <c r="H24" i="161"/>
  <c r="G24" i="161"/>
  <c r="H23" i="161"/>
  <c r="G23" i="161"/>
  <c r="H22" i="161"/>
  <c r="G22" i="161"/>
  <c r="G21" i="161"/>
  <c r="F21" i="161"/>
  <c r="E21" i="161"/>
  <c r="D21" i="161"/>
  <c r="C21" i="161"/>
  <c r="H20" i="161"/>
  <c r="G20" i="161"/>
  <c r="H19" i="161"/>
  <c r="G19" i="161"/>
  <c r="H18" i="161"/>
  <c r="G18" i="161"/>
  <c r="H17" i="161"/>
  <c r="G17" i="161"/>
  <c r="H16" i="161"/>
  <c r="G16" i="161"/>
  <c r="H15" i="161"/>
  <c r="G15" i="161"/>
  <c r="H14" i="161"/>
  <c r="G14" i="161"/>
  <c r="H13" i="161"/>
  <c r="G13" i="161"/>
  <c r="H12" i="161"/>
  <c r="G12" i="161"/>
  <c r="F11" i="161"/>
  <c r="H11" i="161" s="1"/>
  <c r="E11" i="161"/>
  <c r="G11" i="161" s="1"/>
  <c r="D11" i="161"/>
  <c r="C11" i="161"/>
  <c r="H10" i="161"/>
  <c r="G10" i="161"/>
  <c r="H9" i="161"/>
  <c r="G9" i="161"/>
  <c r="H8" i="161"/>
  <c r="G8" i="161"/>
  <c r="H7" i="161"/>
  <c r="G7" i="161"/>
  <c r="A7" i="161"/>
  <c r="A8" i="161" s="1"/>
  <c r="A9" i="161" s="1"/>
  <c r="A10" i="161" s="1"/>
  <c r="A11" i="161" s="1"/>
  <c r="A12" i="161" s="1"/>
  <c r="A13" i="161" s="1"/>
  <c r="A14" i="161" s="1"/>
  <c r="A15" i="161" s="1"/>
  <c r="A16" i="161" s="1"/>
  <c r="A17" i="161" s="1"/>
  <c r="A18" i="161" s="1"/>
  <c r="A19" i="161" s="1"/>
  <c r="A20" i="161" s="1"/>
  <c r="A21" i="161" s="1"/>
  <c r="A22" i="161" s="1"/>
  <c r="A23" i="161" s="1"/>
  <c r="A24" i="161" s="1"/>
  <c r="A25" i="161" s="1"/>
  <c r="A26" i="161" s="1"/>
  <c r="A27" i="161" s="1"/>
  <c r="A28" i="161" s="1"/>
  <c r="A29" i="161" s="1"/>
  <c r="A30" i="161" s="1"/>
  <c r="A31" i="161" s="1"/>
  <c r="A32" i="161" s="1"/>
  <c r="A33" i="161" s="1"/>
  <c r="A34" i="161" s="1"/>
  <c r="A35" i="161" s="1"/>
  <c r="A36" i="161" s="1"/>
  <c r="A37" i="161" s="1"/>
  <c r="A38" i="161" s="1"/>
  <c r="A39" i="161" s="1"/>
  <c r="A40" i="161" s="1"/>
  <c r="A41" i="161" s="1"/>
  <c r="A42" i="161" s="1"/>
  <c r="A43" i="161" s="1"/>
  <c r="A44" i="161" s="1"/>
  <c r="A45" i="161" s="1"/>
  <c r="A46" i="161" s="1"/>
  <c r="A47" i="161" s="1"/>
  <c r="A48" i="161" s="1"/>
  <c r="A49" i="161" s="1"/>
  <c r="A50" i="161" s="1"/>
  <c r="A51" i="161" s="1"/>
  <c r="A52" i="161" s="1"/>
  <c r="A53" i="161" s="1"/>
  <c r="A54" i="161" s="1"/>
  <c r="A55" i="161" s="1"/>
  <c r="A56" i="161" s="1"/>
  <c r="A57" i="161" s="1"/>
  <c r="A58" i="161" s="1"/>
  <c r="A59" i="161" s="1"/>
  <c r="A60" i="161" s="1"/>
  <c r="A61" i="161" s="1"/>
  <c r="A62" i="161" s="1"/>
  <c r="A63" i="161" s="1"/>
  <c r="A64" i="161" s="1"/>
  <c r="A65" i="161" s="1"/>
  <c r="A66" i="161" s="1"/>
  <c r="A67" i="161" s="1"/>
  <c r="A68" i="161" s="1"/>
  <c r="A69" i="161" s="1"/>
  <c r="A70" i="161" s="1"/>
  <c r="A71" i="161" s="1"/>
  <c r="F6" i="161"/>
  <c r="E6" i="161"/>
  <c r="D6" i="161"/>
  <c r="C6" i="161"/>
  <c r="H55" i="161" l="1"/>
  <c r="H21" i="161"/>
  <c r="H39" i="161"/>
  <c r="H104" i="162"/>
  <c r="G104" i="162"/>
  <c r="G6" i="161"/>
  <c r="H6" i="161"/>
  <c r="G71" i="161" l="1"/>
  <c r="H71" i="161"/>
  <c r="D20" i="146"/>
  <c r="C20" i="146"/>
  <c r="C8" i="64" l="1"/>
  <c r="H28" i="160" l="1"/>
  <c r="H26" i="160" s="1"/>
  <c r="G27" i="160"/>
  <c r="G26" i="160"/>
  <c r="F26" i="160"/>
  <c r="E26" i="160"/>
  <c r="D26" i="160"/>
  <c r="C26" i="160"/>
  <c r="H25" i="160"/>
  <c r="H23" i="160" s="1"/>
  <c r="G23" i="160"/>
  <c r="F23" i="160"/>
  <c r="E23" i="160"/>
  <c r="D23" i="160"/>
  <c r="C23" i="160"/>
  <c r="H22" i="160"/>
  <c r="H20" i="160" s="1"/>
  <c r="G21" i="160"/>
  <c r="G20" i="160" s="1"/>
  <c r="F20" i="160"/>
  <c r="E20" i="160"/>
  <c r="D20" i="160"/>
  <c r="D19" i="160" s="1"/>
  <c r="C20" i="160"/>
  <c r="H17" i="160"/>
  <c r="G16" i="160"/>
  <c r="F15" i="160"/>
  <c r="E15" i="160"/>
  <c r="D15" i="160"/>
  <c r="C15" i="160"/>
  <c r="H14" i="160"/>
  <c r="G13" i="160"/>
  <c r="F12" i="160"/>
  <c r="E12" i="160"/>
  <c r="D12" i="160"/>
  <c r="H12" i="160" s="1"/>
  <c r="C12" i="160"/>
  <c r="H11" i="160"/>
  <c r="G10" i="160"/>
  <c r="F9" i="160"/>
  <c r="E9" i="160"/>
  <c r="D9" i="160"/>
  <c r="C9" i="160"/>
  <c r="H8" i="160"/>
  <c r="A8" i="160"/>
  <c r="A9" i="160" s="1"/>
  <c r="A10" i="160" s="1"/>
  <c r="A11" i="160" s="1"/>
  <c r="G7" i="160"/>
  <c r="F6" i="160"/>
  <c r="E6" i="160"/>
  <c r="D6" i="160"/>
  <c r="C6" i="160"/>
  <c r="C18" i="160" s="1"/>
  <c r="E19" i="160" l="1"/>
  <c r="F19" i="160"/>
  <c r="C19" i="160"/>
  <c r="G19" i="160" s="1"/>
  <c r="F18" i="160"/>
  <c r="F35" i="160" s="1"/>
  <c r="E18" i="160"/>
  <c r="D18" i="160"/>
  <c r="D35" i="160"/>
  <c r="H19" i="160"/>
  <c r="G18" i="160"/>
  <c r="G9" i="160"/>
  <c r="H9" i="160"/>
  <c r="G12" i="160"/>
  <c r="G6" i="160"/>
  <c r="H6" i="160"/>
  <c r="G15" i="160"/>
  <c r="H15" i="160"/>
  <c r="G35" i="160" l="1"/>
  <c r="E35" i="160"/>
  <c r="C35" i="160"/>
  <c r="H18" i="160"/>
  <c r="H35" i="160"/>
  <c r="C25" i="64"/>
  <c r="C14" i="116" l="1"/>
  <c r="H19" i="145"/>
  <c r="I16" i="91"/>
  <c r="D10" i="91"/>
  <c r="D23" i="91" s="1"/>
  <c r="E10" i="91"/>
  <c r="E23" i="91" s="1"/>
  <c r="F10" i="91"/>
  <c r="F23" i="91" s="1"/>
  <c r="G10" i="91"/>
  <c r="G23" i="91" s="1"/>
  <c r="H10" i="91"/>
  <c r="I11" i="91"/>
  <c r="I12" i="91"/>
  <c r="I13" i="91"/>
  <c r="I14" i="91"/>
  <c r="I15" i="91"/>
  <c r="C10" i="91"/>
  <c r="C23" i="91" s="1"/>
  <c r="D22" i="144"/>
  <c r="E22" i="144"/>
  <c r="F22" i="144"/>
  <c r="C22" i="144"/>
  <c r="I22" i="91"/>
  <c r="H23" i="91"/>
  <c r="D5" i="154"/>
  <c r="C5" i="154"/>
  <c r="E6" i="159"/>
  <c r="D7" i="159"/>
  <c r="C7" i="159"/>
  <c r="E5" i="159"/>
  <c r="D9" i="157"/>
  <c r="F6" i="157" s="1"/>
  <c r="F9" i="157" s="1"/>
  <c r="D19" i="144"/>
  <c r="E19" i="144"/>
  <c r="F19" i="144"/>
  <c r="D16" i="144"/>
  <c r="E16" i="144"/>
  <c r="F16" i="144"/>
  <c r="D13" i="144"/>
  <c r="E13" i="144"/>
  <c r="F13" i="144"/>
  <c r="D10" i="144"/>
  <c r="E10" i="144"/>
  <c r="E7" i="144"/>
  <c r="F10" i="144"/>
  <c r="D7" i="144"/>
  <c r="F7" i="144"/>
  <c r="M6" i="97"/>
  <c r="E6" i="23"/>
  <c r="E14" i="23"/>
  <c r="E16" i="23"/>
  <c r="E17" i="23"/>
  <c r="E18" i="23"/>
  <c r="E8" i="23"/>
  <c r="E9" i="23"/>
  <c r="E10" i="23"/>
  <c r="E11" i="23"/>
  <c r="E12" i="23"/>
  <c r="D7" i="23"/>
  <c r="C7" i="23"/>
  <c r="E7" i="23" s="1"/>
  <c r="C7" i="144"/>
  <c r="C10" i="144"/>
  <c r="C16" i="144"/>
  <c r="C19" i="144"/>
  <c r="C13" i="144"/>
  <c r="C9" i="157"/>
  <c r="E6" i="157" s="1"/>
  <c r="E9" i="157" s="1"/>
  <c r="D17" i="154"/>
  <c r="C17" i="154"/>
  <c r="J29" i="155"/>
  <c r="F29" i="155"/>
  <c r="J28" i="155"/>
  <c r="F28" i="155"/>
  <c r="F27" i="155"/>
  <c r="F22" i="155" s="1"/>
  <c r="K22" i="155" s="1"/>
  <c r="J26" i="155"/>
  <c r="F26" i="155"/>
  <c r="K26" i="155"/>
  <c r="J25" i="155"/>
  <c r="F25" i="155"/>
  <c r="K25" i="155" s="1"/>
  <c r="J24" i="155"/>
  <c r="F24" i="155"/>
  <c r="K24" i="155" s="1"/>
  <c r="J23" i="155"/>
  <c r="F23" i="155"/>
  <c r="K23" i="155"/>
  <c r="I22" i="155"/>
  <c r="H22" i="155"/>
  <c r="G22" i="155"/>
  <c r="E22" i="155"/>
  <c r="D22" i="155"/>
  <c r="C22" i="155"/>
  <c r="J21" i="155"/>
  <c r="L21" i="155" s="1"/>
  <c r="F21" i="155"/>
  <c r="K21" i="155" s="1"/>
  <c r="J20" i="155"/>
  <c r="K20" i="155" s="1"/>
  <c r="F20" i="155"/>
  <c r="J19" i="155"/>
  <c r="F19" i="155"/>
  <c r="J18" i="155"/>
  <c r="K18" i="155" s="1"/>
  <c r="F18" i="155"/>
  <c r="J17" i="155"/>
  <c r="F17" i="155"/>
  <c r="I16" i="155"/>
  <c r="H16" i="155"/>
  <c r="G16" i="155"/>
  <c r="E16" i="155"/>
  <c r="D16" i="155"/>
  <c r="C16" i="155"/>
  <c r="J15" i="155"/>
  <c r="F15" i="155"/>
  <c r="J13" i="155"/>
  <c r="F13" i="155"/>
  <c r="K13" i="155" s="1"/>
  <c r="J12" i="155"/>
  <c r="F12" i="155"/>
  <c r="K12" i="155" s="1"/>
  <c r="J11" i="155"/>
  <c r="K11" i="155" s="1"/>
  <c r="F11" i="155"/>
  <c r="J10" i="155"/>
  <c r="F10" i="155"/>
  <c r="J9" i="155"/>
  <c r="K9" i="155" s="1"/>
  <c r="F9" i="155"/>
  <c r="J8" i="155"/>
  <c r="F8" i="155"/>
  <c r="K8" i="155" s="1"/>
  <c r="I7" i="155"/>
  <c r="H7" i="155"/>
  <c r="G7" i="155"/>
  <c r="E7" i="155"/>
  <c r="D7" i="155"/>
  <c r="D30" i="155" s="1"/>
  <c r="C7" i="155"/>
  <c r="F23" i="76"/>
  <c r="K23" i="76" s="1"/>
  <c r="D10" i="154"/>
  <c r="C10" i="154"/>
  <c r="D18" i="3"/>
  <c r="D23" i="3"/>
  <c r="C12" i="146"/>
  <c r="D10" i="146" s="1"/>
  <c r="D21" i="146"/>
  <c r="F43" i="133"/>
  <c r="F42" i="133"/>
  <c r="N15" i="145"/>
  <c r="M15" i="145"/>
  <c r="M18" i="145"/>
  <c r="N18" i="145"/>
  <c r="N16" i="145"/>
  <c r="M16" i="145"/>
  <c r="N12" i="145"/>
  <c r="M12" i="145"/>
  <c r="N11" i="145"/>
  <c r="M11" i="145"/>
  <c r="M8" i="145"/>
  <c r="N8" i="145"/>
  <c r="M6" i="145"/>
  <c r="C17" i="146"/>
  <c r="H7" i="145"/>
  <c r="G7" i="145"/>
  <c r="G17" i="145" s="1"/>
  <c r="H6" i="145" s="1"/>
  <c r="H17" i="145" s="1"/>
  <c r="C21" i="146"/>
  <c r="D17" i="146"/>
  <c r="D6" i="146"/>
  <c r="C6" i="146"/>
  <c r="A6" i="146"/>
  <c r="A7" i="146" s="1"/>
  <c r="A8" i="146" s="1"/>
  <c r="A9" i="146" s="1"/>
  <c r="A10" i="146" s="1"/>
  <c r="A11" i="146" s="1"/>
  <c r="A12" i="146" s="1"/>
  <c r="A13" i="146" s="1"/>
  <c r="A15" i="146" s="1"/>
  <c r="A16" i="146" s="1"/>
  <c r="A17" i="146" s="1"/>
  <c r="A18" i="146" s="1"/>
  <c r="A19" i="146" s="1"/>
  <c r="A20" i="146" s="1"/>
  <c r="A21" i="146" s="1"/>
  <c r="N14" i="145"/>
  <c r="M14" i="145"/>
  <c r="N13" i="145"/>
  <c r="M13" i="145"/>
  <c r="N10" i="145"/>
  <c r="M10" i="145"/>
  <c r="N9" i="145"/>
  <c r="M9" i="145"/>
  <c r="L7" i="145"/>
  <c r="K7" i="145"/>
  <c r="K17" i="145" s="1"/>
  <c r="L6" i="145" s="1"/>
  <c r="L17" i="145" s="1"/>
  <c r="J7" i="145"/>
  <c r="I7" i="145"/>
  <c r="F7" i="145"/>
  <c r="E7" i="145"/>
  <c r="E17" i="145" s="1"/>
  <c r="F6" i="145" s="1"/>
  <c r="D7" i="145"/>
  <c r="C7" i="145"/>
  <c r="F40" i="134"/>
  <c r="I21" i="91"/>
  <c r="I20" i="91"/>
  <c r="I19" i="91"/>
  <c r="I18" i="91"/>
  <c r="I17" i="91"/>
  <c r="I9" i="91"/>
  <c r="I8" i="91"/>
  <c r="I6" i="91"/>
  <c r="G6" i="97"/>
  <c r="J23" i="76"/>
  <c r="J24" i="76"/>
  <c r="J25" i="76"/>
  <c r="J26" i="76"/>
  <c r="F24" i="76"/>
  <c r="K24" i="76" s="1"/>
  <c r="F25" i="76"/>
  <c r="K25" i="76"/>
  <c r="F26" i="76"/>
  <c r="L26" i="155" s="1"/>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E40" i="133"/>
  <c r="C6" i="61"/>
  <c r="D6" i="61"/>
  <c r="A7" i="61"/>
  <c r="A8" i="61"/>
  <c r="A9" i="61" s="1"/>
  <c r="A10" i="61" s="1"/>
  <c r="E7" i="61"/>
  <c r="E8" i="61"/>
  <c r="E12" i="61"/>
  <c r="E13" i="61"/>
  <c r="C15" i="61"/>
  <c r="D15" i="61"/>
  <c r="E16" i="61"/>
  <c r="A7" i="90"/>
  <c r="A8" i="90" s="1"/>
  <c r="A9" i="90" s="1"/>
  <c r="A10" i="90" s="1"/>
  <c r="A11" i="90" s="1"/>
  <c r="A12" i="90" s="1"/>
  <c r="A13" i="90" s="1"/>
  <c r="A14" i="90" s="1"/>
  <c r="A15" i="90" s="1"/>
  <c r="A17" i="90" s="1"/>
  <c r="A18" i="90" s="1"/>
  <c r="A19" i="90" s="1"/>
  <c r="A20" i="90" s="1"/>
  <c r="C7" i="90"/>
  <c r="C14" i="90" s="1"/>
  <c r="C20" i="90" s="1"/>
  <c r="D7" i="90"/>
  <c r="D14" i="90" s="1"/>
  <c r="D20" i="90" s="1"/>
  <c r="A7" i="116"/>
  <c r="E8" i="116"/>
  <c r="C18" i="116" s="1"/>
  <c r="F8" i="116"/>
  <c r="A9" i="116"/>
  <c r="A10" i="116" s="1"/>
  <c r="A11" i="116" s="1"/>
  <c r="A12" i="116" s="1"/>
  <c r="A13" i="116" s="1"/>
  <c r="A14" i="116" s="1"/>
  <c r="A15" i="116" s="1"/>
  <c r="A16" i="116" s="1"/>
  <c r="A17" i="116" s="1"/>
  <c r="A18" i="116" s="1"/>
  <c r="C13" i="116"/>
  <c r="C17" i="116" s="1"/>
  <c r="D13" i="116"/>
  <c r="D17" i="116" s="1"/>
  <c r="D14" i="116"/>
  <c r="D18" i="116" s="1"/>
  <c r="A7" i="109"/>
  <c r="A8" i="109" s="1"/>
  <c r="A9" i="109" s="1"/>
  <c r="A10" i="109" s="1"/>
  <c r="C11" i="109"/>
  <c r="E9" i="109"/>
  <c r="E11" i="109"/>
  <c r="C12" i="109"/>
  <c r="E12" i="109"/>
  <c r="C7" i="76"/>
  <c r="D7" i="76"/>
  <c r="E7" i="76"/>
  <c r="G7" i="76"/>
  <c r="G16" i="76"/>
  <c r="H7" i="76"/>
  <c r="I7" i="76"/>
  <c r="F8" i="76"/>
  <c r="J8" i="76"/>
  <c r="F9" i="76"/>
  <c r="J9" i="76"/>
  <c r="K9" i="76" s="1"/>
  <c r="F10" i="76"/>
  <c r="J10" i="76"/>
  <c r="F11" i="76"/>
  <c r="J11" i="76"/>
  <c r="F12" i="76"/>
  <c r="J12" i="76"/>
  <c r="F13" i="76"/>
  <c r="J13" i="76"/>
  <c r="F15" i="76"/>
  <c r="J15" i="76"/>
  <c r="C16" i="76"/>
  <c r="E16" i="76"/>
  <c r="D16" i="76"/>
  <c r="H16" i="76"/>
  <c r="I16" i="76"/>
  <c r="F17" i="76"/>
  <c r="J17" i="76"/>
  <c r="F18" i="76"/>
  <c r="J18" i="76"/>
  <c r="F19" i="76"/>
  <c r="K19" i="76" s="1"/>
  <c r="J19" i="76"/>
  <c r="F20" i="76"/>
  <c r="K20" i="76" s="1"/>
  <c r="J20" i="76"/>
  <c r="F21" i="76"/>
  <c r="J21" i="76"/>
  <c r="K21" i="76" s="1"/>
  <c r="C22" i="76"/>
  <c r="D22" i="76"/>
  <c r="E22" i="76"/>
  <c r="G22" i="76"/>
  <c r="H22" i="76"/>
  <c r="I22" i="76"/>
  <c r="F27" i="76"/>
  <c r="F22" i="76" s="1"/>
  <c r="F28" i="76"/>
  <c r="J28" i="76"/>
  <c r="F29" i="76"/>
  <c r="J29" i="76"/>
  <c r="K29" i="76" s="1"/>
  <c r="D5" i="3"/>
  <c r="E6" i="3"/>
  <c r="E7" i="3"/>
  <c r="C14" i="3"/>
  <c r="D14" i="3"/>
  <c r="E18" i="3"/>
  <c r="C5" i="23"/>
  <c r="D5" i="23"/>
  <c r="A6" i="23"/>
  <c r="A7" i="23"/>
  <c r="A8" i="23"/>
  <c r="A9" i="23" s="1"/>
  <c r="A10" i="23" s="1"/>
  <c r="A11" i="23" s="1"/>
  <c r="A12" i="23" s="1"/>
  <c r="A13" i="23" s="1"/>
  <c r="A14" i="23" s="1"/>
  <c r="A15" i="23" s="1"/>
  <c r="A16" i="23" s="1"/>
  <c r="A17" i="23" s="1"/>
  <c r="A18" i="23" s="1"/>
  <c r="A19" i="23" s="1"/>
  <c r="C13" i="23"/>
  <c r="D13" i="23"/>
  <c r="C15" i="23"/>
  <c r="E15" i="23" s="1"/>
  <c r="D15" i="23"/>
  <c r="I17" i="145"/>
  <c r="J6" i="145" s="1"/>
  <c r="K26" i="76"/>
  <c r="L25" i="155"/>
  <c r="M7" i="145" l="1"/>
  <c r="J17" i="145"/>
  <c r="N7" i="145"/>
  <c r="F17" i="145"/>
  <c r="E41" i="133"/>
  <c r="E44" i="133" s="1"/>
  <c r="F42" i="134"/>
  <c r="D41" i="133"/>
  <c r="D44" i="133" s="1"/>
  <c r="F40" i="133"/>
  <c r="E23" i="3"/>
  <c r="E14" i="3"/>
  <c r="D38" i="3"/>
  <c r="C38" i="3"/>
  <c r="K29" i="155"/>
  <c r="K28" i="155"/>
  <c r="H30" i="155"/>
  <c r="G30" i="155"/>
  <c r="J16" i="155"/>
  <c r="I30" i="155"/>
  <c r="K17" i="155"/>
  <c r="K15" i="155"/>
  <c r="L11" i="155"/>
  <c r="J7" i="155"/>
  <c r="C30" i="155"/>
  <c r="E30" i="155"/>
  <c r="F16" i="155"/>
  <c r="L9" i="155"/>
  <c r="F7" i="155"/>
  <c r="J22" i="155"/>
  <c r="L24" i="155"/>
  <c r="I30" i="76"/>
  <c r="L15" i="155"/>
  <c r="J16" i="76"/>
  <c r="L13" i="155"/>
  <c r="K11" i="76"/>
  <c r="H30" i="76"/>
  <c r="K18" i="76"/>
  <c r="G30" i="76"/>
  <c r="L17" i="155"/>
  <c r="L29" i="155"/>
  <c r="L28" i="155"/>
  <c r="L12" i="155"/>
  <c r="K10" i="76"/>
  <c r="K8" i="76"/>
  <c r="J22" i="76"/>
  <c r="L20" i="155"/>
  <c r="K15" i="76"/>
  <c r="F7" i="76"/>
  <c r="E30" i="76"/>
  <c r="L19" i="155"/>
  <c r="L18" i="155"/>
  <c r="D30" i="76"/>
  <c r="K28" i="76"/>
  <c r="K13" i="76"/>
  <c r="K12" i="76"/>
  <c r="L10" i="155"/>
  <c r="L8" i="155"/>
  <c r="C30" i="76"/>
  <c r="I10" i="91"/>
  <c r="D6" i="144"/>
  <c r="E15" i="61"/>
  <c r="D18" i="61"/>
  <c r="E6" i="61"/>
  <c r="E18" i="61" s="1"/>
  <c r="C18" i="61"/>
  <c r="E7" i="159"/>
  <c r="D19" i="23"/>
  <c r="E13" i="23"/>
  <c r="E5" i="23"/>
  <c r="C19" i="23"/>
  <c r="I23" i="91"/>
  <c r="K22" i="76"/>
  <c r="L22" i="155"/>
  <c r="K17" i="76"/>
  <c r="F16" i="76"/>
  <c r="L23" i="155"/>
  <c r="K10" i="155"/>
  <c r="K19" i="155"/>
  <c r="F6" i="144"/>
  <c r="E5" i="3"/>
  <c r="C17" i="145"/>
  <c r="E6" i="144"/>
  <c r="J7" i="76"/>
  <c r="C6" i="144"/>
  <c r="D12" i="146"/>
  <c r="D5" i="146" s="1"/>
  <c r="D16" i="146" s="1"/>
  <c r="C9" i="146"/>
  <c r="C5" i="146" s="1"/>
  <c r="C16" i="146" s="1"/>
  <c r="F44" i="133" l="1"/>
  <c r="F41" i="133"/>
  <c r="E38" i="3"/>
  <c r="J30" i="155"/>
  <c r="K16" i="155"/>
  <c r="F30" i="155"/>
  <c r="K7" i="155"/>
  <c r="J30" i="76"/>
  <c r="K7" i="76"/>
  <c r="L7" i="155"/>
  <c r="E19" i="23"/>
  <c r="M17" i="145"/>
  <c r="D6" i="145"/>
  <c r="L16" i="155"/>
  <c r="K16" i="76"/>
  <c r="F30" i="76"/>
  <c r="K30" i="155" l="1"/>
  <c r="K30" i="76"/>
  <c r="L30" i="155"/>
  <c r="D17" i="145"/>
  <c r="N17" i="145" s="1"/>
  <c r="N6" i="1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Gondárová Beata</author>
  </authors>
  <commentList>
    <comment ref="I82" authorId="0" shapeId="0" xr:uid="{00000000-0006-0000-0900-000001000000}">
      <text>
        <r>
          <rPr>
            <b/>
            <sz val="8"/>
            <color indexed="81"/>
            <rFont val="Tahoma"/>
            <family val="2"/>
            <charset val="238"/>
          </rPr>
          <t>Ing. Gondárová Beata:</t>
        </r>
        <r>
          <rPr>
            <sz val="8"/>
            <color indexed="81"/>
            <rFont val="Tahoma"/>
            <family val="2"/>
            <charset val="238"/>
          </rPr>
          <t xml:space="preserve">
na uvedenej analytike sa účt. keď ešte boli účelové DrŠ a tu sa uvádzali sumy navýšenia z neúčelovej dotácie
Účty sú neaktuálne, ale môžu sa používať, NEVSTUPUJÚ do nápočtov (napr.na valorizáciu).</t>
        </r>
      </text>
    </comment>
    <comment ref="J82" authorId="0" shapeId="0" xr:uid="{F49CA5C2-1A85-443D-981F-6836EA350014}">
      <text>
        <r>
          <rPr>
            <b/>
            <sz val="8"/>
            <color indexed="81"/>
            <rFont val="Tahoma"/>
            <family val="2"/>
            <charset val="238"/>
          </rPr>
          <t>Ing. Gondárová Beata:</t>
        </r>
        <r>
          <rPr>
            <sz val="8"/>
            <color indexed="81"/>
            <rFont val="Tahoma"/>
            <family val="2"/>
            <charset val="238"/>
          </rPr>
          <t xml:space="preserve">
na uvedenej analytike sa účt. keď ešte boli účelové DrŠ a tu sa uvádzali sumy navýšenia z neúčelovej dotácie
Účty sú neaktuálne, ale môžu sa používať, NEVSTUPUJÚ do nápočtov (napr.na valorizáciu).</t>
        </r>
      </text>
    </comment>
  </commentList>
</comments>
</file>

<file path=xl/sharedStrings.xml><?xml version="1.0" encoding="utf-8"?>
<sst xmlns="http://schemas.openxmlformats.org/spreadsheetml/2006/main" count="1844" uniqueCount="1330">
  <si>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</si>
  <si>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</si>
  <si>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</si>
  <si>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</si>
  <si>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</si>
  <si>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</si>
  <si>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</si>
  <si>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</si>
  <si>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</si>
  <si>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</si>
  <si>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</si>
  <si>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 xml:space="preserve">  - tvorba fondu z predaja alebo likvidácie majetku</t>
  </si>
  <si>
    <t>Vysvetlivky</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</si>
  <si>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</si>
  <si>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</si>
  <si>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</si>
  <si>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</si>
  <si>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</si>
  <si>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2) ostatná tvorba fondu reprodukcie v zmysle § 16a ods. 8 zákona č. 131/2002 Z. z.o vysokých školách v znení neskorších predpisov (kreditné úroky a kurzové zisky)</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</si>
  <si>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</si>
  <si>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</si>
  <si>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</si>
  <si>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</si>
  <si>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</si>
  <si>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</si>
  <si>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</si>
  <si>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</si>
  <si>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</si>
  <si>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</si>
  <si>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</si>
  <si>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</si>
  <si>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</si>
  <si>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</si>
  <si>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</si>
  <si>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</si>
  <si>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</si>
  <si>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</si>
  <si>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</si>
  <si>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</si>
  <si>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</si>
  <si>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</si>
  <si>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</si>
  <si>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 xml:space="preserve">Ostatné sociálne náklady (účet 528)  </t>
  </si>
  <si>
    <t>T13_V3</t>
  </si>
  <si>
    <t>T13_V5</t>
  </si>
  <si>
    <t>T13_V4</t>
  </si>
  <si>
    <t>T13_V6</t>
  </si>
  <si>
    <t>Kontrola</t>
  </si>
  <si>
    <t>Poznámky</t>
  </si>
  <si>
    <t xml:space="preserve">  - poskytnuté jednorázovo</t>
  </si>
  <si>
    <r>
      <t>Zdroje na obstaranie a technické zhodnotenie majetku  z fondu reprodukcie</t>
    </r>
    <r>
      <rPr>
        <sz val="12"/>
        <rFont val="Times New Roman"/>
        <family val="1"/>
      </rPr>
      <t xml:space="preserve"> [R1+R2]</t>
    </r>
  </si>
  <si>
    <t>- nákup softvéru</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</si>
  <si>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</si>
  <si>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</si>
  <si>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</si>
  <si>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</si>
  <si>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</si>
  <si>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</si>
  <si>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</si>
  <si>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</si>
  <si>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</si>
  <si>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</si>
  <si>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</si>
  <si>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t>T13_SG(SH)</t>
  </si>
  <si>
    <t>V stĺpci G uvedie vysoká škola objem nákladov na mzdy krytých z iných zdrojov ako je štátny rozpočet.</t>
  </si>
  <si>
    <t xml:space="preserve">Výdavky na sociálne štipendiá (§ 96 zákona) za kalendárny rok </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</si>
  <si>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</si>
  <si>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</si>
  <si>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</si>
  <si>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T16_V2</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</si>
  <si>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</si>
  <si>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</si>
  <si>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</si>
  <si>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</si>
  <si>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finančné fondy</t>
  </si>
  <si>
    <t>stav bankových účtov</t>
  </si>
  <si>
    <t>štrukturálne fondy EÚ</t>
  </si>
  <si>
    <t>dotácie mimo dotačnej zmluvy a mimo dotácií zo štrukturálnych fondov EÚ</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</si>
  <si>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</si>
  <si>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</si>
  <si>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</si>
  <si>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</si>
  <si>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</si>
  <si>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</si>
  <si>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</si>
  <si>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</si>
  <si>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</si>
  <si>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</si>
  <si>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</si>
  <si>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</si>
  <si>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T1_R12 a T1_R13</t>
  </si>
  <si>
    <t>- drobný nehmotný majetok  (účet 518 014)</t>
  </si>
  <si>
    <t>- používanie plavárne (účet 518 019)</t>
  </si>
  <si>
    <t>- z dotačného účtu  (účet 644 001)</t>
  </si>
  <si>
    <t>- z ostatných účtov  (účet 644 002)</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</si>
  <si>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</si>
  <si>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</si>
  <si>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</si>
  <si>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</si>
  <si>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</si>
  <si>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</si>
  <si>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</si>
  <si>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</si>
  <si>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</si>
  <si>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</si>
  <si>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</si>
  <si>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</si>
  <si>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dopravných prostriedkov  (účet 511 003)</t>
  </si>
  <si>
    <t>- opravy a udržiavanie prostriedkov IT  (účet 511 004)</t>
  </si>
  <si>
    <t>- údržba a opravy meracej techniky, telovýchovných  zariadení ...(účet 511 005)</t>
  </si>
  <si>
    <t>- ostatná údržba a opravy (účet 511 099)</t>
  </si>
  <si>
    <t>- prenájom zariadení (účet 518 002)</t>
  </si>
  <si>
    <t>- prenájom priestorov  (účet 518 001)</t>
  </si>
  <si>
    <t>- ďalšie vzdelávanie zamestnancov  (účet 518 005)</t>
  </si>
  <si>
    <t>- počítačové siete a prenosy údajov  (účet 518 007)</t>
  </si>
  <si>
    <t>- revízie zariadení (účet 518 010)</t>
  </si>
  <si>
    <t>- čistenie verejných priestranstiev (účet 518 011)</t>
  </si>
  <si>
    <t xml:space="preserve"> - zákonné odstupné, odchodné  (účet 527 003)</t>
  </si>
  <si>
    <t xml:space="preserve"> - náhrada príjmu pri PN (účet 527 004)</t>
  </si>
  <si>
    <t xml:space="preserve"> - ochranné pracovné pomôcky podľa Zákonníka práce (účet 527 005) </t>
  </si>
  <si>
    <t xml:space="preserve"> - bankové poplatky (účet 549 002)</t>
  </si>
  <si>
    <t xml:space="preserve"> - úhrada výnosov z úrokov na dotačnom účte (účet 549 003)</t>
  </si>
  <si>
    <t>T11_R11</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</si>
  <si>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</si>
  <si>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</si>
  <si>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</si>
  <si>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nájmu majetku  (účet 658)</t>
  </si>
  <si>
    <t>Výnosy z dlhodobého finančného majetku (účet 652)</t>
  </si>
  <si>
    <t>Prijaté príspevky od iných organizácií (účet 662)</t>
  </si>
  <si>
    <t>Prevádzkové dotácie (účet 691)</t>
  </si>
  <si>
    <t>T10_R5_SA (SB)</t>
  </si>
  <si>
    <t xml:space="preserve">   - Prvok 077 12 05</t>
  </si>
  <si>
    <t>- Podprogram 077 13</t>
  </si>
  <si>
    <t xml:space="preserve">   - Prvok 077 15 01</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</si>
  <si>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</si>
  <si>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</si>
  <si>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</si>
  <si>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</si>
  <si>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</si>
  <si>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</si>
  <si>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</si>
  <si>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</si>
  <si>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</si>
  <si>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</si>
  <si>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</si>
  <si>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</si>
  <si>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</si>
  <si>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</si>
  <si>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</si>
  <si>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</si>
  <si>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</si>
  <si>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</si>
  <si>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Sumárny riadok osobitne financovaných súčastí verejnej vysokej školy (špecifiká).</t>
  </si>
  <si>
    <t>T8_R5</t>
  </si>
  <si>
    <t>V stĺpci A uvedie vysoká škola nevyčerpanú dotáciu (+)/nedoplatok dotácie (-) na stravu študentov k 31. 12. príslušného kalendárneho roka.</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</si>
  <si>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</si>
  <si>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</si>
  <si>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</si>
  <si>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</si>
  <si>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</si>
  <si>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</si>
  <si>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</si>
  <si>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</si>
  <si>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</si>
  <si>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</si>
  <si>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</si>
  <si>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</si>
  <si>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</si>
  <si>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spolufinanco-
vanie zo ŠR</t>
  </si>
  <si>
    <t xml:space="preserve">Počet študentov  poberajúcich štipendium </t>
  </si>
  <si>
    <t>Počet študentov  poberajúcich štipendium</t>
  </si>
  <si>
    <t>T10_V2</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</si>
  <si>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</si>
  <si>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</si>
  <si>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</si>
  <si>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</si>
  <si>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</si>
  <si>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</si>
  <si>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</si>
  <si>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</si>
  <si>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</si>
  <si>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</si>
  <si>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</si>
  <si>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</si>
  <si>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</si>
  <si>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</si>
  <si>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</si>
  <si>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</si>
  <si>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</si>
  <si>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</si>
  <si>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</si>
  <si>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</si>
  <si>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</si>
  <si>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</si>
  <si>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</si>
  <si>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</si>
  <si>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</si>
  <si>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</si>
  <si>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</si>
  <si>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</si>
  <si>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</si>
  <si>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</si>
  <si>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</si>
  <si>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</si>
  <si>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</si>
  <si>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</si>
  <si>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</si>
  <si>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</si>
  <si>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</si>
  <si>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</si>
  <si>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</si>
  <si>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</si>
  <si>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</si>
  <si>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</si>
  <si>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T5_R88-R91</t>
  </si>
  <si>
    <t xml:space="preserve">    - dohody o brigádnickej práci študentov (účet 521 011)</t>
  </si>
  <si>
    <t>T9_V2</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</si>
  <si>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</si>
  <si>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</si>
  <si>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</si>
  <si>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</si>
  <si>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</si>
  <si>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</si>
  <si>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</si>
  <si>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</si>
  <si>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</si>
  <si>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</si>
  <si>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</si>
  <si>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</si>
  <si>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</si>
  <si>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</si>
  <si>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</si>
  <si>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</si>
  <si>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</si>
  <si>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</si>
  <si>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</si>
  <si>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Tabuľka č. 8 poskytuje informácie  o príjmoch a výdavkoch (cash) na sociálne štipendiá zo štátneho rozpočtu podľa § 96 zákona a o počte študentov poberajúcich sociálne štipendiá.</t>
  </si>
  <si>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</si>
  <si>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</si>
  <si>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</si>
  <si>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</si>
  <si>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</si>
  <si>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</si>
  <si>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</si>
  <si>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T18_V1 </t>
  </si>
  <si>
    <t xml:space="preserve">Počet študentov poberajúcich sociálne štipendium </t>
  </si>
  <si>
    <t>- vysokoškolské podniky</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</si>
  <si>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</si>
  <si>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</si>
  <si>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</si>
  <si>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</si>
  <si>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</si>
  <si>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</si>
  <si>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</si>
  <si>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</si>
  <si>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</si>
  <si>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</si>
  <si>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</si>
  <si>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</si>
  <si>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</si>
  <si>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</si>
  <si>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</si>
  <si>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</si>
  <si>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</si>
  <si>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</si>
  <si>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</si>
  <si>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</si>
  <si>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</si>
  <si>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</si>
  <si>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</si>
  <si>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</si>
  <si>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</si>
  <si>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</si>
  <si>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</si>
  <si>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</si>
  <si>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</si>
  <si>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</si>
  <si>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</si>
  <si>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Tabuľka 1</t>
  </si>
  <si>
    <t>T6_SA, SB, SC</t>
  </si>
  <si>
    <t>T16_R1</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</si>
  <si>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</si>
  <si>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</si>
  <si>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</si>
  <si>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</si>
  <si>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</si>
  <si>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</si>
  <si>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</si>
  <si>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</si>
  <si>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</si>
  <si>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</si>
  <si>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</si>
  <si>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</si>
  <si>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</si>
  <si>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</si>
  <si>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</si>
  <si>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</si>
  <si>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</si>
  <si>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</si>
  <si>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</si>
  <si>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</si>
  <si>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</si>
  <si>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</si>
  <si>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</si>
  <si>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</si>
  <si>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</si>
  <si>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</si>
  <si>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</si>
  <si>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</si>
  <si>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</si>
  <si>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</si>
  <si>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</si>
  <si>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</si>
  <si>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</si>
  <si>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 interiérové vybavenie  (713 001)</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</si>
  <si>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</si>
  <si>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</si>
  <si>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</si>
  <si>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</si>
  <si>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</si>
  <si>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</si>
  <si>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</si>
  <si>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</si>
  <si>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</si>
  <si>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</si>
  <si>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</si>
  <si>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</si>
  <si>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</si>
  <si>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</si>
  <si>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</si>
  <si>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</si>
  <si>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</si>
  <si>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</si>
  <si>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sociálne štipendiá </t>
  </si>
  <si>
    <t>študentské domovy</t>
  </si>
  <si>
    <t>študentské jedálne</t>
  </si>
  <si>
    <t xml:space="preserve">zdroje obstarania a technického zhodnotenia majetku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</si>
  <si>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</si>
  <si>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</si>
  <si>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</si>
  <si>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</si>
  <si>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</si>
  <si>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</si>
  <si>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</si>
  <si>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</si>
  <si>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</si>
  <si>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</si>
  <si>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</si>
  <si>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</si>
  <si>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</si>
  <si>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</si>
  <si>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</si>
  <si>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</si>
  <si>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</si>
  <si>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</si>
  <si>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</si>
  <si>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</si>
  <si>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</si>
  <si>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</si>
  <si>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</si>
  <si>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T10_R10</t>
  </si>
  <si>
    <t>bez zmien</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</si>
  <si>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</si>
  <si>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</si>
  <si>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</si>
  <si>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</si>
  <si>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</si>
  <si>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</si>
  <si>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</si>
  <si>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</si>
  <si>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</si>
  <si>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</si>
  <si>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</si>
  <si>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</si>
  <si>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</si>
  <si>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</si>
  <si>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</si>
  <si>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</si>
  <si>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</si>
  <si>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</si>
  <si>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</si>
  <si>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</si>
  <si>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</si>
  <si>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</si>
  <si>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</si>
  <si>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</si>
  <si>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</si>
  <si>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</si>
  <si>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</si>
  <si>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</si>
  <si>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</si>
  <si>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</si>
  <si>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</si>
  <si>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</si>
  <si>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</si>
  <si>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</si>
  <si>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</si>
  <si>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</si>
  <si>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</si>
  <si>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</si>
  <si>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</si>
  <si>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</si>
  <si>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</si>
  <si>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</si>
  <si>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</si>
  <si>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</si>
  <si>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</si>
  <si>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</si>
  <si>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</si>
  <si>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</si>
  <si>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</si>
  <si>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</si>
  <si>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</si>
  <si>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</si>
  <si>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</si>
  <si>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</si>
  <si>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</si>
  <si>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</si>
  <si>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</si>
  <si>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</si>
  <si>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</si>
  <si>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</si>
  <si>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</si>
  <si>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</si>
  <si>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</si>
  <si>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</si>
  <si>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</si>
  <si>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</si>
  <si>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</si>
  <si>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</si>
  <si>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</si>
  <si>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</si>
  <si>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</si>
  <si>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</si>
  <si>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</si>
  <si>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</si>
  <si>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</si>
  <si>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</si>
  <si>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</si>
  <si>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</si>
  <si>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</si>
  <si>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</si>
  <si>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</si>
  <si>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</si>
  <si>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</si>
  <si>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</si>
  <si>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</si>
  <si>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</si>
  <si>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</si>
  <si>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</si>
  <si>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</si>
  <si>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</si>
  <si>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</si>
  <si>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</si>
  <si>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</si>
  <si>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</si>
  <si>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</si>
  <si>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</si>
  <si>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</si>
  <si>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</si>
  <si>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</si>
  <si>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</si>
  <si>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</si>
  <si>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</si>
  <si>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</si>
  <si>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</si>
  <si>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</si>
  <si>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</si>
  <si>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</si>
  <si>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</si>
  <si>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</si>
  <si>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</si>
  <si>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</si>
  <si>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</si>
  <si>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</si>
  <si>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</si>
  <si>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</si>
  <si>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</si>
  <si>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</si>
  <si>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</si>
  <si>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</si>
  <si>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</si>
  <si>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</si>
  <si>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</si>
  <si>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</si>
  <si>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</si>
  <si>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</si>
  <si>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</si>
  <si>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</si>
  <si>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</si>
  <si>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</si>
  <si>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</si>
  <si>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</si>
  <si>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</si>
  <si>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T22_V1</t>
  </si>
  <si>
    <t>T23_V1</t>
  </si>
  <si>
    <t>Tabuľka 22</t>
  </si>
  <si>
    <t>Tabuľka 23</t>
  </si>
  <si>
    <t>Tabuľka č. 6 poskytuje informácie o počte a štruktúre zamestnancov a objeme nákladov na mzdy verejnej vysokej školy (bez odvodov).</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</si>
  <si>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</si>
  <si>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</si>
  <si>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</si>
  <si>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</si>
  <si>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</si>
  <si>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</si>
  <si>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</si>
  <si>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</si>
  <si>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</si>
  <si>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</si>
  <si>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</si>
  <si>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</si>
  <si>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</si>
  <si>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</si>
  <si>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</si>
  <si>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</si>
  <si>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</si>
  <si>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</si>
  <si>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</si>
  <si>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</si>
  <si>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</si>
  <si>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</si>
  <si>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</si>
  <si>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</si>
  <si>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</si>
  <si>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</si>
  <si>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</si>
  <si>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</si>
  <si>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</si>
  <si>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</si>
  <si>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</si>
  <si>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</si>
  <si>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</si>
  <si>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</si>
  <si>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</si>
  <si>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</si>
  <si>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</si>
  <si>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</si>
  <si>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</si>
  <si>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</si>
  <si>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</si>
  <si>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</si>
  <si>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</si>
  <si>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</si>
  <si>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</si>
  <si>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</si>
  <si>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</si>
  <si>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</si>
  <si>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</si>
  <si>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</si>
  <si>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</si>
  <si>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</si>
  <si>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</si>
  <si>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</si>
  <si>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</si>
  <si>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</si>
  <si>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</si>
  <si>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</si>
  <si>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</si>
  <si>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</si>
  <si>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</si>
  <si>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</si>
  <si>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</si>
  <si>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</si>
  <si>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</si>
  <si>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</si>
  <si>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</si>
  <si>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</si>
  <si>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</si>
  <si>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</si>
  <si>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</si>
  <si>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</si>
  <si>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</si>
  <si>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</si>
  <si>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</si>
  <si>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</si>
  <si>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</si>
  <si>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</si>
  <si>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</si>
  <si>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</si>
  <si>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</si>
  <si>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</si>
  <si>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</si>
  <si>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</si>
  <si>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</si>
  <si>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</si>
  <si>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</si>
  <si>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</si>
  <si>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</si>
  <si>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</si>
  <si>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</si>
  <si>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</si>
  <si>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</si>
  <si>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</si>
  <si>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</si>
  <si>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</si>
  <si>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</si>
  <si>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</si>
  <si>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</si>
  <si>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</si>
  <si>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</si>
  <si>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</si>
  <si>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</si>
  <si>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</si>
  <si>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</si>
  <si>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</si>
  <si>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</si>
  <si>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</si>
  <si>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</si>
  <si>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</si>
  <si>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</si>
  <si>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</si>
  <si>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</si>
  <si>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</si>
  <si>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</si>
  <si>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</si>
  <si>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</si>
  <si>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</si>
  <si>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</si>
  <si>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</si>
  <si>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</si>
  <si>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</si>
  <si>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</si>
  <si>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</si>
  <si>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</si>
  <si>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</si>
  <si>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</si>
  <si>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</si>
  <si>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</si>
  <si>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</si>
  <si>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</si>
  <si>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</si>
  <si>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</si>
  <si>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</si>
  <si>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</si>
  <si>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</si>
  <si>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</si>
  <si>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</si>
  <si>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</si>
  <si>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</si>
  <si>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</si>
  <si>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</si>
  <si>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</si>
  <si>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</si>
  <si>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</si>
  <si>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</si>
  <si>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</si>
  <si>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</si>
  <si>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</si>
  <si>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</si>
  <si>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</si>
  <si>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</si>
  <si>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</si>
  <si>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</si>
  <si>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</si>
  <si>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Súvzťažnosti</t>
  </si>
  <si>
    <r>
      <t xml:space="preserve">2) všetky údaje o výnosoch a nákladoch  sa uvádzajú </t>
    </r>
    <r>
      <rPr>
        <sz val="11"/>
        <rFont val="Times New Roman"/>
        <family val="1"/>
        <charset val="238"/>
      </rPr>
      <t>v Eur</t>
    </r>
  </si>
  <si>
    <t>Zamestnanci platení z dotácie MŠVVaŠ SR</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</si>
  <si>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</si>
  <si>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</si>
  <si>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V stĺpci SA, resp. SC sa uvedú príjmy z dotácie na sociálne štipendiá poskytnuté prostredníctvom  kapitoly MŠVVaŠ SR na základe dotačnej zmluvy v danom kalendárnom roku.</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</si>
  <si>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</si>
  <si>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T13_R11_SE(SF)</t>
  </si>
  <si>
    <t xml:space="preserve">Nevyčerpaná dotácia (+) / nedoplatok dotácie (-) k 31. 12. predchádzajúceho roka  
[R4_SC = R6_SA]                         </t>
  </si>
  <si>
    <t>T1_R1:R15</t>
  </si>
  <si>
    <r>
      <t xml:space="preserve">Uvádza sa </t>
    </r>
    <r>
      <rPr>
        <b/>
        <sz val="12"/>
        <rFont val="Times New Roman"/>
        <family val="1"/>
        <charset val="238"/>
      </rPr>
      <t>skutočne poskytnutá</t>
    </r>
    <r>
      <rPr>
        <sz val="12"/>
        <rFont val="Times New Roman"/>
        <family val="1"/>
        <charset val="238"/>
      </rPr>
      <t xml:space="preserve"> dotácia na sociálne a motivačné štipendiá a </t>
    </r>
    <r>
      <rPr>
        <b/>
        <sz val="12"/>
        <rFont val="Times New Roman"/>
        <family val="1"/>
        <charset val="238"/>
      </rPr>
      <t>nie nárok</t>
    </r>
    <r>
      <rPr>
        <sz val="12"/>
        <rFont val="Times New Roman"/>
        <family val="1"/>
        <charset val="238"/>
      </rPr>
      <t xml:space="preserve"> vyplývajúci z potreby štipendií podľa zákona.</t>
    </r>
  </si>
  <si>
    <t>Všeobecná poznámka č. 1</t>
  </si>
  <si>
    <t>doktorandi a doktorandské štipendiá</t>
  </si>
  <si>
    <t>86a</t>
  </si>
  <si>
    <t>Projektovaná lôžková kapacita študentského domova k 31. 12. kalendárneho roka (v počte miest)</t>
  </si>
  <si>
    <t>T9_R6_SA_AB</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</si>
  <si>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</si>
  <si>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</si>
  <si>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</si>
  <si>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</si>
  <si>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</si>
  <si>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</si>
  <si>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</si>
  <si>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t>Poskytnuté príspevky z podielu zaplatenej dane</t>
  </si>
  <si>
    <t>Zost. cena predaného DNM a DHM</t>
  </si>
  <si>
    <t>T4_R4</t>
  </si>
  <si>
    <t>Vysoká škola uvedie v samostatnom riadku objem výnosov zo školného za štúdium v externej forme štúdia</t>
  </si>
  <si>
    <t xml:space="preserve">zabezpečenie mobilít v súlade s medzinárodnými zmluvami </t>
  </si>
  <si>
    <t>Peniaze na ceste (účet 261)</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</si>
  <si>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 časť </t>
    </r>
    <r>
      <rPr>
        <b/>
        <sz val="12"/>
        <rFont val="Times New Roman"/>
        <family val="1"/>
        <charset val="238"/>
      </rPr>
      <t xml:space="preserve">"Výnosy". </t>
    </r>
    <r>
      <rPr>
        <sz val="12"/>
        <rFont val="Times New Roman"/>
        <family val="1"/>
        <charset val="238"/>
      </rPr>
      <t>Údaje  sa uvádzajú s presnosťou na dve desatinné miesta.</t>
    </r>
  </si>
  <si>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</si>
  <si>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</si>
  <si>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</si>
  <si>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</si>
  <si>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</si>
  <si>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T11_R10</t>
  </si>
  <si>
    <t>T11_R10a</t>
  </si>
  <si>
    <t>T11_R13</t>
  </si>
  <si>
    <t>T2_R3</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</si>
  <si>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</si>
  <si>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</si>
  <si>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</si>
  <si>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</si>
  <si>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</si>
  <si>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</si>
  <si>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</si>
  <si>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</si>
  <si>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</si>
  <si>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</si>
  <si>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</si>
  <si>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</si>
  <si>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</si>
  <si>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</si>
  <si>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xml:space="preserve"> Riadky tabuľky s hlavnými údajmi za sledovanú oblasť sú vyznačené tučným písmom. Ak v riadkoch nasledujúcich za takýmto riadkom je uvedený </t>
    </r>
    <r>
      <rPr>
        <b/>
        <u/>
        <sz val="12"/>
        <rFont val="Times New Roman"/>
        <family val="1"/>
        <charset val="238"/>
      </rPr>
      <t xml:space="preserve">podrobnejší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</si>
  <si>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</si>
  <si>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</si>
  <si>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</si>
  <si>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</si>
  <si>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</si>
  <si>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</si>
  <si>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</si>
  <si>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</si>
  <si>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</si>
  <si>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</si>
  <si>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</si>
  <si>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</si>
  <si>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príjmy z dotácie  na základe dotačnej zmluvy , len 077</t>
  </si>
  <si>
    <t>výnosy VVŠ</t>
  </si>
  <si>
    <t>výnosy VVŠ zo školného a poplatkov</t>
  </si>
  <si>
    <t>náklady VVŠ</t>
  </si>
  <si>
    <t>náklady na mzdy</t>
  </si>
  <si>
    <t xml:space="preserve">T10_R14 </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</si>
  <si>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</si>
  <si>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T13_R4_SD = T5_R86_SC+SD</t>
  </si>
  <si>
    <r>
      <t xml:space="preserve">Nárok na príspevok zo štátneho rozpočtu na jedlá podľa metodiky </t>
    </r>
    <r>
      <rPr>
        <sz val="12"/>
        <rFont val="Times New Roman"/>
        <family val="1"/>
      </rPr>
      <t xml:space="preserve">                                     </t>
    </r>
  </si>
  <si>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</si>
  <si>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</si>
  <si>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Nórsky a finančný mechanizmus patrí do R3 (ide o prostriedky poskytnuté Úradom vlády SR, na inom zdroji ako 111)</t>
  </si>
  <si>
    <t>Príjem z dotácie poskytnutej na sociálne štipendiá v rámci dotačnej zmluvy z kapitoly     MŠVVaŠ k 31.12.</t>
  </si>
  <si>
    <t>Fond na podporu štúdia študentov so špecifickými potrebami</t>
  </si>
  <si>
    <t>Účtová trieda 5 spolu r.01 až r.37</t>
  </si>
  <si>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</si>
  <si>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</si>
  <si>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</si>
  <si>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r>
      <t>Priemerné náklady  na jedlo študenta v Eur [</t>
    </r>
    <r>
      <rPr>
        <sz val="12"/>
        <rFont val="Times New Roman"/>
        <family val="1"/>
        <charset val="238"/>
      </rPr>
      <t>R10</t>
    </r>
    <r>
      <rPr>
        <sz val="12"/>
        <rFont val="Times New Roman"/>
        <family val="1"/>
      </rPr>
      <t>/R13]</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</si>
  <si>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</si>
  <si>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</si>
  <si>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</si>
  <si>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</si>
  <si>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</si>
  <si>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</si>
  <si>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</si>
  <si>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</si>
  <si>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</si>
  <si>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</si>
  <si>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</si>
  <si>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</si>
  <si>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</si>
  <si>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</si>
  <si>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</si>
  <si>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</si>
  <si>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</si>
  <si>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</si>
  <si>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</si>
  <si>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</si>
  <si>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telefón, fax  (účet 518 006, 518 056)</t>
  </si>
  <si>
    <t>- poštovné  (účet 518 008, 518 058)</t>
  </si>
  <si>
    <t>- odvoz odpadu  (účet 518 009, 518 059)</t>
  </si>
  <si>
    <t xml:space="preserve"> - odpisy DN a HM nadobudnutého z kapitálových dotácií zo ŠR 
(účet 551 100, 551 121, 551 123, 551 001, 551 003)</t>
  </si>
  <si>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</si>
  <si>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</si>
  <si>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</si>
  <si>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(uviesť zoznam všetkých dotácií, každú na zvláštny riadok, napr. podprogram 026 05)</t>
  </si>
  <si>
    <t>Tabuľka č. 20 poskytuje informácie  o príjmoch a výdavkoch vysokej školy na motivačné štipendiá a o počte študentov, ktorí ich poberajú v zmysle § 96a  zákona.</t>
  </si>
  <si>
    <t>uvádzajú sa štipendiá vyplatené zo štátneho rozpočtu, kód v CRŠ: 1</t>
  </si>
  <si>
    <t>T8_R1</t>
  </si>
  <si>
    <t>T19_V2</t>
  </si>
  <si>
    <t>Kód</t>
  </si>
  <si>
    <t>Názov</t>
  </si>
  <si>
    <t>Platné od</t>
  </si>
  <si>
    <t>motivačné štipendium - mimoriadny študijný výsledok</t>
  </si>
  <si>
    <t>motivačné štipendium - mimoriadny výsledok v športovej činnosti</t>
  </si>
  <si>
    <t>motivačné štipendium - mimoriadny výsledok v umeleckej činnosti</t>
  </si>
  <si>
    <t>motivačné štipendium - mimoriadny výsledok vo výskume/vývoji</t>
  </si>
  <si>
    <t>motivačné štipendium - vybrané odbory (§ 96a ods.1 písm. a))</t>
  </si>
  <si>
    <t>motivačné štipendium - vynikajúce plnenie študijných povinností</t>
  </si>
  <si>
    <t>sociálne štipendium</t>
  </si>
  <si>
    <t>štipendium poskytuje EVI</t>
  </si>
  <si>
    <t>štipendium z vlastných zdrojov vysokej školy</t>
  </si>
  <si>
    <t>vládny štipendista</t>
  </si>
  <si>
    <t>z mimo dotačných zdrojov</t>
  </si>
  <si>
    <t>základné z UD MSSR, po dizer. sk.</t>
  </si>
  <si>
    <t>základné z UD MSSR, pred dizer.sk.</t>
  </si>
  <si>
    <t>zvýšenie PhD. štipendia z UD MSSR</t>
  </si>
  <si>
    <t>Kódy z Centrálneho registra študentov</t>
  </si>
  <si>
    <t>Kódy z CRŠ</t>
  </si>
  <si>
    <t>DrŠ</t>
  </si>
  <si>
    <t>T4_R3</t>
  </si>
  <si>
    <t>T4_R5</t>
  </si>
  <si>
    <t>- iné analyticky sledované náklady (účet 511 006-008, 511 056)</t>
  </si>
  <si>
    <t xml:space="preserve"> - poistné náklady (havarijné, majetok, na študentov) (účet 549 004, 549 014, 549 015, 549 054)</t>
  </si>
  <si>
    <t>Priemerné platy</t>
  </si>
  <si>
    <t>I=H/D/12</t>
  </si>
  <si>
    <t>- vysokoškolskí učitelia s funkčným zaradením "profesor"                 *)</t>
  </si>
  <si>
    <t>*) medzi profesorov sa započítava aj funkčné zaradenie "hosťujúci profesor"</t>
  </si>
  <si>
    <t>Tabuľka 6a</t>
  </si>
  <si>
    <t>náklady na mzdy žien</t>
  </si>
  <si>
    <t xml:space="preserve">- náklady na tvorbu ostatných fondov (účty  556 510, 556 520) </t>
  </si>
  <si>
    <t>- ostatných fondov (účet  656 510, 656 520)</t>
  </si>
  <si>
    <t>T4_R2</t>
  </si>
  <si>
    <t>- náklady na tvorbu fondu na podporu štúdia študentov so špecifickými potrebami 
  (účet 556 300)</t>
  </si>
  <si>
    <t>- fondu na podporu štúdia študentov so špecifickými potrebami 
  (účet 656 300)</t>
  </si>
  <si>
    <t>Tabuľka č. 6a poskytuje informácie o počte a štruktúre žien a objeme nákladov na mzdy verejnej vysokej školy (bez odvodov).</t>
  </si>
  <si>
    <t>Stav fondu k 1. 1. kalendárneho roku  v R1 sa  rovná stavu fondu k 31.12. predchádzajúceho roku v R12.</t>
  </si>
  <si>
    <t>T6a_V1</t>
  </si>
  <si>
    <t>Súvzťažnosť tvorby štipendijného fondu z výnosov zo školného v T13_R9_SF na T4_R15_SB.</t>
  </si>
  <si>
    <r>
      <t xml:space="preserve">V riadku 4 uvedie vysoká škola celkový objem príjmov </t>
    </r>
    <r>
      <rPr>
        <b/>
        <sz val="12"/>
        <color indexed="8"/>
        <rFont val="Times New Roman"/>
        <family val="1"/>
        <charset val="238"/>
      </rPr>
      <t xml:space="preserve">zo zahraničných zdrojov (zo zahraničných účtov) </t>
    </r>
    <r>
      <rPr>
        <sz val="12"/>
        <color indexed="8"/>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 a iné napr. zdroj 35</t>
    </r>
  </si>
  <si>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</si>
  <si>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</si>
  <si>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</si>
  <si>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</si>
  <si>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</si>
  <si>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</si>
  <si>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</si>
  <si>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T11_R2_SA (SB) = T13_R2_SC (SD)</t>
  </si>
  <si>
    <t>Ak položke požadovanej v tabuľke zodpovedá podľa predpísanej analytickej evidencie na príslušnom syntetickom  účte  nejaký špecifikcký kód (napríklad kód ekonomickej klasifikácie), uvedie sa tento kód za názvom položky.</t>
  </si>
  <si>
    <t>V stĺpci SA, resp. SC sa uvedú výdavky z dotácie na sociálne štipendiá poskytnuté študentom v danom kalendárnom roku, uvedené v Centrálnom registri študentov pod kódom 1.</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</si>
  <si>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</si>
  <si>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</si>
  <si>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Tabuľka č.19 poskytuje informácie o objeme a štruktúre mot. štipendií  vyplácaných verejnou vysokou školou z vlastných zdrojov uvedených v Centrálnom registri študentov s kódom 9.</t>
  </si>
  <si>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</si>
  <si>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Výpočet</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</si>
  <si>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</si>
  <si>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</si>
  <si>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</si>
  <si>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</si>
  <si>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</si>
  <si>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</si>
  <si>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L= G+H+I+J+K</t>
  </si>
  <si>
    <t>-za dosiahnutie vynikajúceho výsledku v oblasti štúdia [R6+R7]</t>
  </si>
  <si>
    <t>-za dosiahnutie vynikajúceho výsledku vo výskume a vývoji [R9+R10]</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</si>
  <si>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0144 štatistického výkazu Škol (MŠ SR) 2-04).</t>
  </si>
  <si>
    <t>T12_SE</t>
  </si>
  <si>
    <t xml:space="preserve">Údaje sa kontrolujú na poskytnutú dotáciu  na študentské domovy (vrátane zmluvných zariadení a dotácie na valorizáciu platov zamestnancov ŠJ) </t>
  </si>
  <si>
    <t>Zmeny stavu zásob vlastnej výroby (účtová skupina 611-614)</t>
  </si>
  <si>
    <t>Aktivácia (účet 621-624)</t>
  </si>
  <si>
    <t>Príspevky z podielu zaplatenej dane (účet 665)</t>
  </si>
  <si>
    <t>- ostatné energie (502 099)</t>
  </si>
  <si>
    <t>- dopravné služby (účet 518 012, 518 512)</t>
  </si>
  <si>
    <t>- ostatné náklady z účtovej skupiny 55 (účty 552, 553, 554, 557, 558, 559)</t>
  </si>
  <si>
    <t>- chemikálie a ostatný materiál pre zabezpečenie experimentálnej výučby  (účet 501 002, 501 052)</t>
  </si>
  <si>
    <t xml:space="preserve">    - Podpora štud. so špecifickými potrebami podľa §100  (549 018) </t>
  </si>
  <si>
    <t>81a</t>
  </si>
  <si>
    <t>- náklady na tvorbu fondu reprodukcie (účet 556 400) (z predaja a likvidácie majetku)</t>
  </si>
  <si>
    <t xml:space="preserve"> - iné analyticky sledované náklady (účet 549 005-006, 549 012)</t>
  </si>
  <si>
    <t>- tvorba fondu z výnosov z predaja (a likvidácie) majetku (účet 413 117)</t>
  </si>
  <si>
    <t>- vložné na konferencie (649 018)</t>
  </si>
  <si>
    <t>T5_R90_(SA+SB)=T13_R5_SC
T5_R90_(SC+SD)=T13_R5_SD</t>
  </si>
  <si>
    <t>Náklady sú kontrolované na údaje z výkazníctva - tvorba fondu z likvidovaného / predaného majetku</t>
  </si>
  <si>
    <t>V T11_SB_R10 sa uvádzajú kapitálové dotácie prijaté (cash) zo zdroja 111. Ide o dotácie z programu 077 (T1_SB_R15), z iných kapitol štátneho rozpočtu (T2_SB_R1), z kapitoly MŠVVaŠ  (T18_SB_R9).
Objem kapitálovej dotácie z iných kapitol žiadame osobitne uviesť do poznámky.</t>
  </si>
  <si>
    <t xml:space="preserve">V riadku 2 uvedie vysoká škola celkový objem príjmov z dotácií z rozpočtu obcí a VÚC. V riadkoch R2a ... rozpíše podrobnejšie jednotlivé druhy týchto dotácií, každú na osobitný riadok. </t>
  </si>
  <si>
    <t>V týchto riadkoch uvedie verejná vysoká škola všetky osobitne financované súčasti (špecifiká), každú na osobitný riadok.</t>
  </si>
  <si>
    <r>
      <t xml:space="preserve">Uveďte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</si>
  <si>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</si>
  <si>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</si>
  <si>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t>T11_SB_R10 ≥ T1_SB_R15</t>
  </si>
  <si>
    <t>Údaje v T13_ R2_SC (SD) - tvorba fondu reprodukcie sa musia rovnať údajom v T11_R2_SA (SB). 
Údaje v T13_R8_SE (SF) majú súvzťažnosť s údajmi v T8_R5 (sociálne štipendiá), T20_R2 (motivačné štipendiá). Tvorba fondu z dotácie v T13_R8 má byť minimálne vo výške súčtu dotácie na sociálne štipendiá (T8_R5) a motivačné štipendiá (T20_R2). 
Údaje v T13_R13_SD(SF) majú byť totožné s údajmi v T16, účet štipendijného fondu (R10), účet fondu reprodukcie (R13).</t>
  </si>
  <si>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z APVV pre VVŠ ako spoluriešiteľa, resp.dotácie, ak hlavným riešiteľom je iná právnická osoba ako VVŠ. </t>
  </si>
  <si>
    <r>
      <t xml:space="preserve">Údaje v T2 nie je možné odkontrolovať na údaje z výkazníctva ani na údaje v iných tabuľkách, nakoľko ide o údaje účtované na rôznych účtoch. (691,649).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VVŠ ako hlavného riešiteľa (údaje patria do T18). Do tejto tabuľky sa uvádzajú  dotácie z APVV pre VVŠ ako spoluriešiteľa, resp.dotácie, ak hlavným riešiteľom je iná právnická osoba ako VVŠ. Nepatria sem prostriedky na zahraničné mobility na 05T 08 a 021 02 03.</t>
    </r>
  </si>
  <si>
    <t>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t>
  </si>
  <si>
    <t>Údaje sa kontrolujú na štatistické údaje MŠVVaŠ SR zasielané CVTI SR.</t>
  </si>
  <si>
    <t>T13_V7</t>
  </si>
  <si>
    <t>T13_R12_SF ≥T8_R6_SC + T20_R4_(SC +SD)</t>
  </si>
  <si>
    <t>Stav štipendijného fondu k 31. 12. uvedený v R12_SF nemá byť nižší ako súčet zostatku nevyčerpanej dotácie na sociálne štipendiá v T8_R6_SC a na motivačné štipendiá v T20_R4_(SC +SD).</t>
  </si>
  <si>
    <t>T13_R11_SF=T8_R1_SC+T19_R1_SC+T20_R3_(SC+SD)</t>
  </si>
  <si>
    <t>Čerpanie štipendijného fondu je vo výške čerpania soc. štipendií , čerpania  motivač. štipendií a čerpania štipendií z vlastných zdrojov.</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</si>
  <si>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</si>
  <si>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</si>
  <si>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</si>
  <si>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t xml:space="preserve">1) v riadku 5 sa uvedie celkový fyzický počet študentov (pričom 1 študent sa počíta za 1 fyzickú osobu), ktorým bolo vyplatené motivačné štipendium v kalendárnom roku </t>
  </si>
  <si>
    <t>2) uvádzajú sa len motivačné štipendiá vyplatené podľa § 96a, ods.1, písm. a) (kód CRŠ 19)</t>
  </si>
  <si>
    <t>3) uvádzajú sa len motivačné štipendiá vyplatené podľa § 96a, ods.1, písm. b) (kódy v  CRŠ: 4, 5, 6, 7, 8)</t>
  </si>
  <si>
    <r>
      <t xml:space="preserve">mot. štipendiá podľa 
§ 96a, ods.1, písm. a)
</t>
    </r>
    <r>
      <rPr>
        <b/>
        <sz val="12"/>
        <rFont val="Times New Roman"/>
        <family val="1"/>
        <charset val="238"/>
      </rPr>
      <t>(kód v CRŠ: 19)</t>
    </r>
    <r>
      <rPr>
        <vertAlign val="superscript"/>
        <sz val="12"/>
        <rFont val="Times New Roman"/>
        <family val="1"/>
        <charset val="238"/>
      </rPr>
      <t>2)</t>
    </r>
  </si>
  <si>
    <r>
      <t xml:space="preserve">Údaje v R2 sú kontrolované na dotačnú zmluvu </t>
    </r>
    <r>
      <rPr>
        <sz val="12"/>
        <rFont val="Times New Roman"/>
        <family val="1"/>
        <charset val="238"/>
      </rPr>
      <t>a na rozpis účelových dotácií na podprograme 077 15 02. Údaje v R3 sú kontrolované na údaje v CRŠ.</t>
    </r>
  </si>
  <si>
    <t>T19_R1_SC + T20_R3(SC+SD) + T8_R1_SC  = T13_R11_SF</t>
  </si>
  <si>
    <t>- dary (účet 649 009) (646 001) (646 002)</t>
  </si>
  <si>
    <t>T13_R2_SC (SD) = T11_R2_SA (SB) 
T13_R8_SF ≥ T8_R5_SC + T20_R2_(SC + SD)
T13_R13_SD = T16_R13_SB
T13_R13_SF = T16_R10_SB</t>
  </si>
  <si>
    <r>
      <t>T13_R1_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1. 1.)
T13_R12_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31. 12.)
T13_R1_SL = T13_R12_SK</t>
    </r>
  </si>
  <si>
    <r>
      <t>T13_R5_SC=T5_R90_(SA+S</t>
    </r>
    <r>
      <rPr>
        <b/>
        <sz val="12"/>
        <color theme="1"/>
        <rFont val="Times New Roman"/>
        <family val="1"/>
        <charset val="238"/>
      </rPr>
      <t>B</t>
    </r>
    <r>
      <rPr>
        <sz val="12"/>
        <color theme="1"/>
        <rFont val="Times New Roman"/>
        <family val="1"/>
        <charset val="238"/>
      </rPr>
      <t>)
T13_R5_SD=T5_R90_(SC+SD)</t>
    </r>
  </si>
  <si>
    <t>Náklady sú kontrolované na údaje z výkazníctva - tvorba fondu z predaja a likvidácie majetku</t>
  </si>
  <si>
    <t>K=A+C+E+G+I</t>
  </si>
  <si>
    <t>L=B+D+F+H+J</t>
  </si>
  <si>
    <t>Výnos z dotácie zo štátneho rozpočtu na študentské domovy (vrátane zmluvných zariadení a valorizácie miezd ŠJ)</t>
  </si>
  <si>
    <t xml:space="preserve"> - príspevok zamestnancom na stravovanie  (účet 527 002, 527 052)</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</si>
  <si>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</si>
  <si>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</si>
  <si>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v R90 ide o náklady na tvorbu FR z predaja a likvidácie majetku = T11R5=T13R5</t>
  </si>
  <si>
    <t>C = A+B</t>
  </si>
  <si>
    <t>z  dotácií 
(ostatné kódy okrem kódu 13)</t>
  </si>
  <si>
    <t>- za súbežné štúdium v dennej forme  (§ 92 ods. 5, 648 026)</t>
  </si>
  <si>
    <t>- za prekročenie štandardnej dĺžky štúdia v dennej forme (§ 92 ods. 6) (648 001)</t>
  </si>
  <si>
    <t xml:space="preserve">- za prijímacie konanie (§ 92 ods. 12 zákona) (účet 648 003) </t>
  </si>
  <si>
    <t xml:space="preserve">- za rigorózne konanie (§ 92 ods. 13 zákona) (účet 648 004) </t>
  </si>
  <si>
    <t xml:space="preserve">- za vydanie diplomu za rigorózne konanie (§ 92 ods. 14 zákona)  (účet 648 005) </t>
  </si>
  <si>
    <t>- za vydanie dokladov o štúdiu a ich kópií (§ 92 ods. 15 zákona) (účet 648 006)</t>
  </si>
  <si>
    <t>- za vydanie dokladov o absolvovaní štúdia v štátnom jazyku a v jazyku požadovanom študentom a ich kópií  (§ 92 ods. 15 zákona) (účet 648 024)</t>
  </si>
  <si>
    <r>
      <t xml:space="preserve"> - za uznávanie rovnocennosti dokladov o štúdiu (§ 92 ods. 15 zákona) (účet 648 025) </t>
    </r>
    <r>
      <rPr>
        <vertAlign val="superscript"/>
        <sz val="12"/>
        <rFont val="Times New Roman"/>
        <family val="1"/>
        <charset val="238"/>
      </rPr>
      <t/>
    </r>
  </si>
  <si>
    <t>- poplatky za vydanie dokladov o absolvovaní štúdia (§92, ods. 15, účet 648 024)</t>
  </si>
  <si>
    <t>- poplatky za uznávanie rovnocennosti dokladov o štúdiu (§92, ods. 15, účet 648 025)</t>
  </si>
  <si>
    <t>- školné za prekročenie štandardnej dĺžky štúdia účet 648 001</t>
  </si>
  <si>
    <t>- školné od cudzincov (§ 92 ods. 9 zákona) účty  648 002, 648  023</t>
  </si>
  <si>
    <t>- poplatky za súbežné štúdium (§ 92, ods. 5) účet  648 026</t>
  </si>
  <si>
    <t>- poplatky za prijímacie konanie (§ 92, ods. 10)  účet 648 003</t>
  </si>
  <si>
    <t>- poplatky za rigorózne konanie (§ 92, ods. 11) účet 648 004</t>
  </si>
  <si>
    <t>- poplatky za rigorózne konanie - vydanie diplómu účet 648 005</t>
  </si>
  <si>
    <t>- poplatky za vydanie dokladov o štúdiu, účet  648 006,</t>
  </si>
  <si>
    <t xml:space="preserve">Pod pojmom "interný doktorand" sa rozumie doktorand , ktorému vysoká škola vypláca štipendium </t>
  </si>
  <si>
    <t>v zmysle § 54 zák. č. 131/2002 Z.z.o vysokých školách a o zmene a doplnení niektorých zákonov</t>
  </si>
  <si>
    <t>- ostatné služby (účet  518 035)</t>
  </si>
  <si>
    <t xml:space="preserve">T5_V3
</t>
  </si>
  <si>
    <t>kvartil q1 25%</t>
  </si>
  <si>
    <t>kvartil q3 75%</t>
  </si>
  <si>
    <t>medián *) = stredná hodnota</t>
  </si>
  <si>
    <r>
      <t>Výnosy zo školného</t>
    </r>
    <r>
      <rPr>
        <sz val="12"/>
        <color indexed="8"/>
        <rFont val="Times New Roman"/>
        <family val="1"/>
      </rPr>
      <t xml:space="preserve">  [SUM (R2:R5)]</t>
    </r>
  </si>
  <si>
    <t xml:space="preserve">- iné analyticky sledované náklady (účty 518 003, 518 013, 518 015-018, 518 020-030, 518 031-034 , 518 040, 518 041, 518 529, 518 530, 518 599, 518 099, ) </t>
  </si>
  <si>
    <t>zdroj 1AA + 3AA spolu</t>
  </si>
  <si>
    <t>zdroj 1AC + 3AC spolu</t>
  </si>
  <si>
    <t>zdroj 1AA1; 3AA1</t>
  </si>
  <si>
    <t>zdroj 1AA2; 3AA2</t>
  </si>
  <si>
    <t>Iné nezaradené</t>
  </si>
  <si>
    <t>V tomto riadku uvádzajte všetky ďalšie nezaradené výdavky nezaradené v predchádzajúcich riadkoch.</t>
  </si>
  <si>
    <r>
      <t xml:space="preserve">Uvedie sa dotácia z </t>
    </r>
    <r>
      <rPr>
        <b/>
        <sz val="12"/>
        <rFont val="Times New Roman"/>
        <family val="1"/>
        <charset val="238"/>
      </rPr>
      <t xml:space="preserve">Úradu vlády SR (na R3) </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Údaje budú kontrolované na hodnoty z výkazníctva - bežné a kapitálové výdavky evidované na zdrojoch 11E1, 11E2, 11E3, 11E4 a 121.</t>
    </r>
  </si>
  <si>
    <t xml:space="preserve"> T7_R1_SC = T5_R77_(SC +SD),
</t>
  </si>
  <si>
    <r>
      <t>Výnosy z poplatkov spojených so štúdiom</t>
    </r>
    <r>
      <rPr>
        <sz val="12"/>
        <rFont val="Times New Roman"/>
        <family val="1"/>
      </rPr>
      <t xml:space="preserve"> [SUM (R8:R13)]</t>
    </r>
  </si>
  <si>
    <r>
      <t>- fondu reprodukcie (účet 656 400)</t>
    </r>
    <r>
      <rPr>
        <vertAlign val="superscript"/>
        <sz val="12"/>
        <rFont val="Times New Roman"/>
        <family val="1"/>
        <charset val="238"/>
      </rPr>
      <t xml:space="preserve"> 2)</t>
    </r>
  </si>
  <si>
    <t xml:space="preserve">1) V R50-54 sa uvedú výnosy účtované v súvislosti s použitím  príslušného fondu.  </t>
  </si>
  <si>
    <t>- iné nezaradené</t>
  </si>
  <si>
    <t>z iných zdrojov
 kód 13</t>
  </si>
  <si>
    <t xml:space="preserve">Kategória zamestnancov - žien
</t>
  </si>
  <si>
    <t>kvartil q2 50%
medián *)</t>
  </si>
  <si>
    <r>
      <t>Ostatné náklady (účtová skupina 54)</t>
    </r>
    <r>
      <rPr>
        <sz val="12"/>
        <color theme="1"/>
        <rFont val="Times New Roman"/>
        <family val="1"/>
      </rPr>
      <t xml:space="preserve"> [R75+ R76]</t>
    </r>
  </si>
  <si>
    <r>
      <t xml:space="preserve">Odpisy, predaný majetok a opravné položky (účtová skupina 55: 551 až 558) </t>
    </r>
    <r>
      <rPr>
        <sz val="12"/>
        <color theme="1"/>
        <rFont val="Times New Roman"/>
        <family val="1"/>
      </rPr>
      <t>[SUM(R85:R92)]</t>
    </r>
  </si>
  <si>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</si>
  <si>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</si>
  <si>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</si>
  <si>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</si>
  <si>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</si>
  <si>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</si>
  <si>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r>
      <t>Mzdové náklady (účet 521)</t>
    </r>
    <r>
      <rPr>
        <sz val="12"/>
        <color theme="1"/>
        <rFont val="Times New Roman"/>
        <family val="1"/>
      </rPr>
      <t xml:space="preserve">  [SUM(R56:R57)]</t>
    </r>
  </si>
  <si>
    <r>
      <t xml:space="preserve"> - OON </t>
    </r>
    <r>
      <rPr>
        <sz val="12"/>
        <color theme="1"/>
        <rFont val="Times New Roman"/>
        <family val="1"/>
      </rPr>
      <t>[SUM(R58:R60)]</t>
    </r>
  </si>
  <si>
    <r>
      <t xml:space="preserve">Zákonné sociálne náklady (účet 527) </t>
    </r>
    <r>
      <rPr>
        <sz val="12"/>
        <color theme="1"/>
        <rFont val="Times New Roman"/>
        <family val="1"/>
      </rPr>
      <t>[SUM(R64:R69)]</t>
    </r>
  </si>
  <si>
    <t>R11_R3</t>
  </si>
  <si>
    <t>Ak má verejná vysoká škola zriadené účty aj mimo Štátnu pokladnicu (napr. dobiehajúce účty na riešenie zahraničných výskumných projektov), uvedie súhrnný údaj o nich v tomto riadku. V komentári uvedie podrobnejšiu charakteristiku týchto účtov.</t>
  </si>
  <si>
    <t>- vložné na konferencie  (účet 518 004, 518 054)</t>
  </si>
  <si>
    <t>- za externú formu štúdia (§ 92 ods. 4) (648 020, 648 011)</t>
  </si>
  <si>
    <t xml:space="preserve"> - za cudzojazyčné štúdium dennou formou (§ 92 ods. 8 a 9) (648 002, 648 010, 648 023)</t>
  </si>
  <si>
    <t>- za cudzojazyčné štúdium dennou formou, 648 010</t>
  </si>
  <si>
    <t>- školné od externých študentov (§ 92 ods. 4  zákona)  účet 648 020,648011</t>
  </si>
  <si>
    <t>-komunikačná infraštruktúra (713 006)</t>
  </si>
  <si>
    <r>
      <t>Iné ostatné výnosy (účet 646, 649)</t>
    </r>
    <r>
      <rPr>
        <b/>
        <sz val="14"/>
        <rFont val="Times New Roman"/>
        <family val="1"/>
        <charset val="238"/>
      </rPr>
      <t xml:space="preserve"> </t>
    </r>
    <r>
      <rPr>
        <b/>
        <sz val="12"/>
        <rFont val="Times New Roman"/>
        <family val="1"/>
        <charset val="238"/>
      </rPr>
      <t>[SUM(R35:R44)]</t>
    </r>
  </si>
  <si>
    <t>- telekomunikačná technika  (713 003)</t>
  </si>
  <si>
    <t xml:space="preserve">   549 016, 549 017   - sú neaktuálne, ale školy ich môžu ešte používať</t>
  </si>
  <si>
    <r>
      <t>Dotácia na kapitálové výdavky z prostriedkov EÚ (štrukturálnych fondov</t>
    </r>
    <r>
      <rPr>
        <b/>
        <sz val="12"/>
        <rFont val="Times New Roman"/>
        <family val="1"/>
        <charset val="238"/>
      </rPr>
      <t xml:space="preserve"> vrátane spolufinancovania)</t>
    </r>
  </si>
  <si>
    <t>*)</t>
  </si>
  <si>
    <t>T12_SA</t>
  </si>
  <si>
    <t>Nákup strojov, prístrojov, zariadení, techniky a náradia [SUM(R5:R10)]</t>
  </si>
  <si>
    <t>Výdavky na obstaranie a technické zhodnotenie dlhobého majetku spolu [R1+SUM(R3:R4)+SUM(R11:R16)]</t>
  </si>
  <si>
    <t>Čerpanie z iných zdrojov (napr. z 131x, ...)</t>
  </si>
  <si>
    <t>zdroj 11S  + 13S spolu</t>
  </si>
  <si>
    <t>zdroj 11T  + 13T spolu</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</si>
  <si>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</si>
  <si>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</si>
  <si>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</si>
  <si>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</si>
  <si>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</si>
  <si>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r>
      <t xml:space="preserve">Počet študentov poberajúcich  štipendiá z vlastných zdrojov </t>
    </r>
    <r>
      <rPr>
        <b/>
        <vertAlign val="superscript"/>
        <sz val="12"/>
        <color theme="1"/>
        <rFont val="Times New Roman"/>
        <family val="1"/>
        <charset val="238"/>
      </rPr>
      <t>2</t>
    </r>
    <r>
      <rPr>
        <b/>
        <sz val="12"/>
        <color theme="1"/>
        <rFont val="Times New Roman"/>
        <family val="1"/>
        <charset val="238"/>
      </rPr>
      <t xml:space="preserve">) </t>
    </r>
  </si>
  <si>
    <t>Stav k 31. 12. 2019</t>
  </si>
  <si>
    <t>Zákonné poplatky-školné</t>
  </si>
  <si>
    <t>Náklady
hlavnej činnosti
2019</t>
  </si>
  <si>
    <r>
      <t xml:space="preserve">Ak nie je uvedené inak, všetky údaje o výške finančných prostriedkov  z roku 2018 a 2019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</si>
  <si>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t>Údaje vychádzajú z platného analytického členenia účtov na rok 2019.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</si>
  <si>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t>Údaje vychádzajú z platného analytického členenia účtov  na rok 2019.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 .</t>
  </si>
  <si>
    <r>
      <t>Tabuľka č. 17 obsahuje informácie o celkovom objeme príjmov z dotácií, poskytnutých verejnej vysokej škole v roku 2019</t>
    </r>
    <r>
      <rPr>
        <b/>
        <sz val="12"/>
        <color indexed="10"/>
        <rFont val="Times New Roman"/>
        <family val="1"/>
        <charset val="238"/>
      </rPr>
      <t xml:space="preserve"> </t>
    </r>
    <r>
      <rPr>
        <b/>
        <sz val="12"/>
        <rFont val="Times New Roman"/>
        <family val="1"/>
        <charset val="238"/>
      </rPr>
      <t xml:space="preserve">z prostriedkov EÚ (štrukturálnych fondov), vrátane spolufinancovania zo štátneho rozpočtu. Osobitne sa sledujú dotácie, poskytnuté z MŠVVaŠ SR a osobitne dotácie z iných kapitol štátneho rozpočtu. </t>
    </r>
  </si>
  <si>
    <r>
      <t>V stĺpci C uvedie vysoká škola priemerný evidenčný prepočítaný počet zamestnancov za rok 2019</t>
    </r>
    <r>
      <rPr>
        <sz val="12"/>
        <color indexed="10"/>
        <rFont val="Times New Roman"/>
        <family val="1"/>
        <charset val="238"/>
      </rPr>
      <t xml:space="preserve"> </t>
    </r>
    <r>
      <rPr>
        <sz val="12"/>
        <rFont val="Times New Roman"/>
        <family val="1"/>
        <charset val="238"/>
      </rPr>
      <t xml:space="preserve">platených z iných zdrojov, t. j.  z prostriedkov uvedených v stĺpci G. Príklad: Zamestnanci platení z podnikateľskej činnosti. </t>
    </r>
  </si>
  <si>
    <t>T12_R5:R10</t>
  </si>
  <si>
    <t>T12_R16</t>
  </si>
  <si>
    <t>Údaje v R1_SC za rok 2019 sú kontrolované na T5_R77_SC + SD</t>
  </si>
  <si>
    <r>
      <t xml:space="preserve">Údaje v R17,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color theme="1"/>
        <rFont val="Times New Roman"/>
        <family val="1"/>
        <charset val="238"/>
      </rPr>
      <t xml:space="preserve"> spolu</t>
    </r>
    <r>
      <rPr>
        <sz val="12"/>
        <color theme="1"/>
        <rFont val="Times New Roman"/>
        <family val="1"/>
        <charset val="238"/>
      </rPr>
      <t xml:space="preserve">. Ak tieto udaje nie sú v súlade, je potrebné v poznámke vysvetliť dôvod. </t>
    </r>
  </si>
  <si>
    <t>Údaje v T18_R1 sú kontrolované na  rozpis bežnej a kapitálovej dotácie na programe 06K v roku 2019 poskytnuté vysokým školám mimo "dotačnej zmluvy" prostredníctvom  APVV resp. sekcie vedy a techniky.
Údaje v T18_R7 a R8 sú kontrolované na rozpis bežnej dotácie na podrograme 05T 08 a prvku 021 02 03 v roku 2018, poskytnuté vysokým školám mimo "dotačnej zmluvy" prostredníctvom sekcie medzinárodnej spolupráce.</t>
  </si>
  <si>
    <t>v r.2019 sa nepoužíval</t>
  </si>
  <si>
    <r>
      <t xml:space="preserve">bezpečnostný príplatok </t>
    </r>
    <r>
      <rPr>
        <strike/>
        <sz val="12"/>
        <color theme="1"/>
        <rFont val="Times New Roman"/>
        <family val="1"/>
        <charset val="238"/>
      </rPr>
      <t>z UD MSSR</t>
    </r>
  </si>
  <si>
    <t>zvýšenie PhD. štipendia z Neúčel D MSVVaS SR</t>
  </si>
  <si>
    <t>základné z Neúčel D MSVVaS SR</t>
  </si>
  <si>
    <t>???</t>
  </si>
  <si>
    <r>
      <t xml:space="preserve">Priemerné platy </t>
    </r>
    <r>
      <rPr>
        <b/>
        <i/>
        <sz val="11"/>
        <color theme="1"/>
        <rFont val="Times New Roman"/>
        <family val="1"/>
        <charset val="238"/>
      </rPr>
      <t>mužov</t>
    </r>
  </si>
  <si>
    <t>doplnené zdroje (ako v T1)</t>
  </si>
  <si>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</si>
  <si>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xml:space="preserve">Čerpanie 
z ostatných zdrojov prostredníctvom fondu reprodukcie </t>
  </si>
  <si>
    <r>
      <t xml:space="preserve">Výnosy z použitia fondov (účet 656) [SUM(R51:R55)]  </t>
    </r>
    <r>
      <rPr>
        <b/>
        <vertAlign val="superscript"/>
        <sz val="12"/>
        <color theme="1"/>
        <rFont val="Times New Roman"/>
        <family val="1"/>
        <charset val="238"/>
      </rPr>
      <t xml:space="preserve"> 1)</t>
    </r>
  </si>
  <si>
    <t>Výnosy zo školného (účet 648) [SUM(R21:R25)]</t>
  </si>
  <si>
    <t>vložený zdroj 131I</t>
  </si>
  <si>
    <t xml:space="preserve">príjmy verejnej vysokej školy  v roku 2019 majúce charakter dotácie </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</si>
  <si>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</si>
  <si>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Doplniť požiadavku na 3 stĺpce mediánov.</t>
  </si>
  <si>
    <t>Uvedie sa rozsah ubytovania študentov v osobomesiacoch. Napríklad, študent, ktorý býval v študentskom domove 10 mesiacov, prispeje do počtu osobomesiacov údajom 10.</t>
  </si>
  <si>
    <t>uvedené zdroje sú aktuálne?</t>
  </si>
  <si>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</si>
  <si>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</si>
  <si>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</si>
  <si>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</si>
  <si>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</si>
  <si>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</si>
  <si>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</si>
  <si>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</si>
  <si>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</si>
  <si>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</si>
  <si>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</si>
  <si>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</si>
  <si>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</si>
  <si>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</si>
  <si>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</si>
  <si>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</si>
  <si>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</si>
  <si>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</si>
  <si>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</si>
  <si>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Účty v Štátnej pokladnici spolu [SUM(R2:R16)]</t>
  </si>
  <si>
    <t>Stav bankových účtov v ŠP spolu [R1+R18+R19]</t>
  </si>
  <si>
    <t xml:space="preserve">Verejná vysoká škola tu uvedie stavy na jednotlivých účtoch. </t>
  </si>
  <si>
    <t>Verejná vysoká škola tu uvedie stavy na účtoch, na ktoré uchádzači  počas procesu verejného obstarávania vkladajú finančnú zábezpeku.</t>
  </si>
  <si>
    <t>V tomto riadku uvedie verejná vysoká škola všetky ostatné stavy na bankových účtov v Štátnej pokladnici, ktoré neboli zaradené ani do jednej skupiny účtov.</t>
  </si>
  <si>
    <r>
      <t xml:space="preserve">Čísla účtov v </t>
    </r>
    <r>
      <rPr>
        <b/>
        <sz val="12"/>
        <color rgb="FF0000FF"/>
        <rFont val="Times New Roman"/>
        <family val="1"/>
        <charset val="238"/>
      </rPr>
      <t>tvare IBAN</t>
    </r>
  </si>
  <si>
    <t>T16_R2</t>
  </si>
  <si>
    <t>zdroj 1AB + 3AB spolu</t>
  </si>
  <si>
    <t>zdroj 11S1; 13S1</t>
  </si>
  <si>
    <t>zdroj 11S2; 13S2</t>
  </si>
  <si>
    <t>zdroj 11T1; 13T1</t>
  </si>
  <si>
    <t>zdroj 11T2; 13T2</t>
  </si>
  <si>
    <t>zdroj 1AC1; 3AC1</t>
  </si>
  <si>
    <t>zdroj 1AC2; 3AC2</t>
  </si>
  <si>
    <t>zdroj 1AB1; 3AB1</t>
  </si>
  <si>
    <t>zdroj 1AB2; 3AB2</t>
  </si>
  <si>
    <t>zdroj 1AM + 3AM spolu</t>
  </si>
  <si>
    <t>zdroj 1AM1; 3AM1</t>
  </si>
  <si>
    <t>zdroj 1AM2; 3AM2</t>
  </si>
  <si>
    <t>zdroj 1AJ + 3AJ spolu</t>
  </si>
  <si>
    <t>zdroj 1AJ1; 3AJ1</t>
  </si>
  <si>
    <t>zdroj 1AJ2; 3AJ2</t>
  </si>
  <si>
    <t xml:space="preserve">Dotačný účet VVŠ, na ktorý MŠVVaŠ SR poskytuje dotáciu. </t>
  </si>
  <si>
    <r>
      <t>T4_R1</t>
    </r>
    <r>
      <rPr>
        <b/>
        <sz val="12"/>
        <color rgb="FFFF0000"/>
        <rFont val="Times New Roman"/>
        <family val="1"/>
        <charset val="238"/>
      </rPr>
      <t>3</t>
    </r>
  </si>
  <si>
    <r>
      <t>T4_R1</t>
    </r>
    <r>
      <rPr>
        <b/>
        <sz val="12"/>
        <color rgb="FFFF0000"/>
        <rFont val="Times New Roman"/>
        <family val="1"/>
        <charset val="238"/>
      </rPr>
      <t>4</t>
    </r>
  </si>
  <si>
    <r>
      <t>Návrh na prídel do štipendijného fondu na základe rozhodnutia VVŠ, ktorý sa musí rovnať minimálne objemu z riadku R1</t>
    </r>
    <r>
      <rPr>
        <b/>
        <sz val="12"/>
        <color rgb="FFFF0000"/>
        <rFont val="Times New Roman"/>
        <family val="1"/>
        <charset val="238"/>
      </rPr>
      <t>3</t>
    </r>
    <r>
      <rPr>
        <b/>
        <sz val="12"/>
        <rFont val="Times New Roman"/>
        <family val="1"/>
        <charset val="238"/>
      </rPr>
      <t>.</t>
    </r>
  </si>
  <si>
    <t>V prípade, že časť dotácie škola posúva na zmluvné zariadenia, uveďe objem posunutej dotácie do poznámky pod tabuľkou.</t>
  </si>
  <si>
    <r>
      <t>Dotácie z iných kapitol spolu [</t>
    </r>
    <r>
      <rPr>
        <sz val="12"/>
        <color theme="1"/>
        <rFont val="Times New Roman"/>
        <family val="1"/>
        <charset val="238"/>
      </rPr>
      <t>R15+R18+R21+....] *)</t>
    </r>
  </si>
  <si>
    <r>
      <t xml:space="preserve">Dotácie z kapitoly MŠVVaŠ SR spolu </t>
    </r>
    <r>
      <rPr>
        <sz val="12"/>
        <color theme="1"/>
        <rFont val="Times New Roman"/>
        <family val="1"/>
        <charset val="238"/>
      </rPr>
      <t xml:space="preserve">[R1+R4+R7+R10] </t>
    </r>
  </si>
  <si>
    <t>za riadok 23 uveďte ďalšie zdroje, ktoré boli poskytnuté z EÚ a z iných kapitol</t>
  </si>
  <si>
    <r>
      <t>Dotácie z prostriedkov EÚ spolu</t>
    </r>
    <r>
      <rPr>
        <sz val="12"/>
        <color indexed="8"/>
        <rFont val="Times New Roman"/>
        <family val="1"/>
      </rPr>
      <t xml:space="preserve"> [R13+R14]</t>
    </r>
  </si>
  <si>
    <r>
      <rPr>
        <sz val="12"/>
        <rFont val="Times New Roman"/>
        <family val="1"/>
        <charset val="238"/>
      </rPr>
      <t>Globálna hodnota na bankových účtoch z R20 sa kontroluje na Súvahu, časť Aktíva, r. 053.</t>
    </r>
    <r>
      <rPr>
        <sz val="12"/>
        <color rgb="FFFF0000"/>
        <rFont val="Times New Roman"/>
        <family val="1"/>
        <charset val="238"/>
      </rPr>
      <t xml:space="preserve">
</t>
    </r>
  </si>
  <si>
    <r>
      <t xml:space="preserve">Tabuľka č. 1 poskytuje informácie o celkovom objeme a programovej štruktúre príjmov na základe Zmluvy o poskytnutí  dotácií  zo štátneho rozpočtu prostredníctvom kapitoly MŠVVaŠ  na  programe  077 na zdroji 111, 131H a </t>
    </r>
    <r>
      <rPr>
        <b/>
        <sz val="12"/>
        <color rgb="FFFF0000"/>
        <rFont val="Times New Roman"/>
        <family val="1"/>
        <charset val="238"/>
      </rPr>
      <t>131I</t>
    </r>
    <r>
      <rPr>
        <b/>
        <sz val="12"/>
        <color theme="1"/>
        <rFont val="Times New Roman"/>
        <family val="1"/>
        <charset val="238"/>
      </rPr>
      <t xml:space="preserve"> (pri KV).  Dotácie programov 021, 05T, 06K, resp. programov zo štrukturálnych fondov EÚ </t>
    </r>
    <r>
      <rPr>
        <b/>
        <u/>
        <sz val="12"/>
        <color theme="1"/>
        <rFont val="Times New Roman"/>
        <family val="1"/>
        <charset val="238"/>
      </rPr>
      <t>nie sú</t>
    </r>
    <r>
      <rPr>
        <b/>
        <sz val="12"/>
        <color theme="1"/>
        <rFont val="Times New Roman"/>
        <family val="1"/>
        <charset val="238"/>
      </rPr>
      <t xml:space="preserve"> súčasťou tejto zmluvy. </t>
    </r>
  </si>
  <si>
    <t>23a</t>
  </si>
  <si>
    <t>23b</t>
  </si>
  <si>
    <t>Náklady na štipendiá doktorandov v dennej forme štúdia spolu</t>
  </si>
  <si>
    <t>Tabuľka č. 7 poskytuje informácie o  počte osobomesiacov doktorandov v dennej forme štúdia, o nákladoch vysokej školy na štipendiá doktorandov.</t>
  </si>
  <si>
    <t>Obsah tabuľkovej prílohy výročnej správy o hospodárení verejnej vysokej školy za rok 2020</t>
  </si>
  <si>
    <t>Vysvetlivky k tabuľkám výročnej správy o hospodárení verejných vysokých škôl za rok 2020</t>
  </si>
  <si>
    <t>Súvzťažnosti tabuliek výročnej správy o hospodárení verejných vysokých škôl za rok 2020</t>
  </si>
  <si>
    <r>
      <t>Príjmy verejnej vysokej školy v roku 2020</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</si>
  <si>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r>
      <t>Príjmy z dotácií verejnej vysokej škole zo štátneho rozpočtu z kapitoly MŠVVaŠ SR  poskytnuté na základe Zmluvy o poskytnutí dotácie zo štátneho rozpočtu
prostredníctvom rozpočtu Ministerstva školstva, vedy, výskumu a športu Slovenskej republiky na rok 2020</t>
    </r>
    <r>
      <rPr>
        <sz val="12"/>
        <color rgb="FF00B050"/>
        <rFont val="Times New Roman"/>
        <family val="1"/>
        <charset val="238"/>
      </rPr>
      <t xml:space="preserve"> </t>
    </r>
    <r>
      <rPr>
        <sz val="12"/>
        <rFont val="Times New Roman"/>
        <family val="1"/>
        <charset val="238"/>
      </rPr>
      <t xml:space="preserve"> na programe 077 </t>
    </r>
  </si>
  <si>
    <t>Výnosy verejnej vysokej školy v rokoch 2019 a 2020</t>
  </si>
  <si>
    <r>
      <t>Výnosy verejnej vysokej školy zo školného a z poplatkov spojených so štúdiom v rokoch 2019</t>
    </r>
    <r>
      <rPr>
        <sz val="12"/>
        <color indexed="10"/>
        <rFont val="Times New Roman"/>
        <family val="1"/>
        <charset val="238"/>
      </rPr>
      <t xml:space="preserve"> </t>
    </r>
    <r>
      <rPr>
        <sz val="12"/>
        <rFont val="Times New Roman"/>
        <family val="1"/>
        <charset val="238"/>
      </rPr>
      <t>a 2020</t>
    </r>
  </si>
  <si>
    <t>Náklady verejnej vysokej školy v rokoch 2019 a 2020</t>
  </si>
  <si>
    <t>Zamestnanci a náklady na mzdy verejnej vysokej školy v roku 2020</t>
  </si>
  <si>
    <r>
      <t>Zamestnanci a náklady na mzdy verejnej vysokej školy v roku 2020</t>
    </r>
    <r>
      <rPr>
        <sz val="12"/>
        <color theme="1"/>
        <rFont val="Times New Roman"/>
        <family val="1"/>
        <charset val="238"/>
      </rPr>
      <t xml:space="preserve"> - len ženy</t>
    </r>
  </si>
  <si>
    <t>Náklady verejnej vysokej školy na štipendiá  doktorandov v dennej forme štúdia v roku 2020</t>
  </si>
  <si>
    <t>Údaje o systéme sociálnej podpory  - časť  sociálne štipendiá  (§ 96 zákona) za roky 2019 a 2020</t>
  </si>
  <si>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2019 a 2020</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</si>
  <si>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t>
    </r>
    <r>
      <rPr>
        <b/>
        <sz val="12"/>
        <rFont val="Times New Roman"/>
        <family val="1"/>
        <charset val="238"/>
      </rPr>
      <t xml:space="preserve">  </t>
    </r>
    <r>
      <rPr>
        <sz val="12"/>
        <rFont val="Times New Roman"/>
        <family val="1"/>
        <charset val="238"/>
      </rPr>
      <t>za roky 2019 a 2020</t>
    </r>
  </si>
  <si>
    <t>Zdroje verejnej vysokej školy na obstaranie a technické zhodnotenie dlhodobého  majetku v rokoch 2019 a 2020</t>
  </si>
  <si>
    <t>Výdavky verejnej vysokej školy na obstaranie a technické zhodnotenie dlhodobého majetku v roku 2020</t>
  </si>
  <si>
    <t>Stav a vývoj finančných fondov verejnej vysokej školy v rokoch 2019 a 2020</t>
  </si>
  <si>
    <r>
      <t>Štruktúra a stav finančných prostriedkov na bankových účtoch verejnej vysokej školy k 31. decembru 2020</t>
    </r>
    <r>
      <rPr>
        <sz val="12"/>
        <color rgb="FF00B050"/>
        <rFont val="Times New Roman"/>
        <family val="1"/>
        <charset val="238"/>
      </rPr>
      <t xml:space="preserve"> </t>
    </r>
  </si>
  <si>
    <t>Príjmy verejnej vysokej školy z prostriedkov EÚ a z prostriedkov na ich spolufinancovanie zo štátneho rozpočtu z kapitoly MŠVVaŠ SR a z iných kapitol štátneho rozpočtu v roku 2020</t>
  </si>
  <si>
    <r>
      <t>Príjmy z dotácií verejnej vysokej škole zo štátneho rozpočtu z kapitoly MŠVVaŠ SR poskytnuté mimo programu 077 a mimo príjmov z prostriedkov EÚ (zo štrukturálnych fondov) v roku 2020</t>
    </r>
    <r>
      <rPr>
        <sz val="12"/>
        <color rgb="FF00B050"/>
        <rFont val="Times New Roman"/>
        <family val="1"/>
        <charset val="238"/>
      </rPr>
      <t xml:space="preserve"> </t>
    </r>
  </si>
  <si>
    <t>Štipendiá z vlastných zdrojov podľa § 97 zákona v rokoch 2019 a 2020</t>
  </si>
  <si>
    <t xml:space="preserve">Motivačné štipendiá  v rokoch 2019 a 2020 (v zmysle § 96a  zákona ) </t>
  </si>
  <si>
    <t>Štruktúra účtu 384 - výnosy budúcich období v rokoch 2019 a 2020</t>
  </si>
  <si>
    <t>Výnosy verejnej vysokej školy v roku 2020 v oblasti sociálnej podpory študentov</t>
  </si>
  <si>
    <r>
      <t>Náklady verejnej vysokej školy  v roku 2020</t>
    </r>
    <r>
      <rPr>
        <sz val="12"/>
        <color indexed="10"/>
        <rFont val="Times New Roman"/>
        <family val="1"/>
        <charset val="238"/>
      </rPr>
      <t xml:space="preserve"> </t>
    </r>
    <r>
      <rPr>
        <sz val="12"/>
        <rFont val="Times New Roman"/>
        <family val="1"/>
        <charset val="238"/>
      </rPr>
      <t>v oblasti sociálnej podpory študentov</t>
    </r>
  </si>
  <si>
    <r>
      <t>Zmeny tabuliek výročnej správy o hospodárení za rok 2020</t>
    </r>
    <r>
      <rPr>
        <b/>
        <sz val="14"/>
        <color indexed="10"/>
        <rFont val="Times New Roman"/>
        <family val="1"/>
        <charset val="238"/>
      </rPr>
      <t xml:space="preserve"> </t>
    </r>
    <r>
      <rPr>
        <b/>
        <sz val="14"/>
        <rFont val="Times New Roman"/>
        <family val="1"/>
        <charset val="238"/>
      </rPr>
      <t>v porovnaní s rokom 2019</t>
    </r>
  </si>
  <si>
    <t>Vysvetlivky k tabuľkám výročnej správy o hospodárení verejnej vysokej školy za rok 2020</t>
  </si>
  <si>
    <r>
      <t>Príspevok na jedno jedlo zo štátneho rozpočtu bol po celý rok  2020</t>
    </r>
    <r>
      <rPr>
        <b/>
        <sz val="12"/>
        <color indexed="8"/>
        <rFont val="Times New Roman"/>
        <family val="1"/>
        <charset val="238"/>
      </rPr>
      <t xml:space="preserve"> vo výške  </t>
    </r>
    <r>
      <rPr>
        <b/>
        <sz val="12"/>
        <color rgb="FFFF0000"/>
        <rFont val="Times New Roman"/>
        <family val="1"/>
        <charset val="238"/>
      </rPr>
      <t>1,4</t>
    </r>
    <r>
      <rPr>
        <b/>
        <sz val="12"/>
        <color indexed="8"/>
        <rFont val="Times New Roman"/>
        <family val="1"/>
        <charset val="238"/>
      </rPr>
      <t xml:space="preserve"> euro. </t>
    </r>
  </si>
  <si>
    <r>
      <t>Uvedie sa objem prijatej kapitálovej dotácie z rozpočtu kapitoly MŠVVaŠ SR a z iných rozpočtových kapitol v roku 2020 zo zdroja 111, 131H, 131I,</t>
    </r>
    <r>
      <rPr>
        <sz val="12"/>
        <color rgb="FFFF0000"/>
        <rFont val="Times New Roman"/>
        <family val="1"/>
        <charset val="238"/>
      </rPr>
      <t xml:space="preserve"> 131J</t>
    </r>
    <r>
      <rPr>
        <sz val="12"/>
        <color theme="1"/>
        <rFont val="Times New Roman"/>
        <family val="1"/>
        <charset val="238"/>
      </rPr>
      <t xml:space="preserve"> (kapitálová dotácia, ktorá bola verejnej vysokej škole poukázaná na účet (cash) v sledovanom období,  účet 346002 - strana DAL)</t>
    </r>
  </si>
  <si>
    <t>vložený zdroj 131J</t>
  </si>
  <si>
    <t>zmenená výška dotácie na jedlo</t>
  </si>
  <si>
    <t>treba doplniť zdroje!!!!!</t>
  </si>
  <si>
    <t>Tabuľka č. 12 poskytuje informácie o štruktúre a objeme výdavkov, ktoré verejná vysoká škola  použila na obstaranie a technické zhodnotenie dlhodobého majetku v roku 2020.</t>
  </si>
  <si>
    <r>
      <t xml:space="preserve">   V stĺpci A uvádzajte pre KV: zdroj 111+131</t>
    </r>
    <r>
      <rPr>
        <sz val="12"/>
        <color theme="1"/>
        <rFont val="Times New Roman"/>
        <family val="1"/>
        <charset val="238"/>
      </rPr>
      <t>H+ 131I</t>
    </r>
    <r>
      <rPr>
        <sz val="12"/>
        <color rgb="FFFF0000"/>
        <rFont val="Times New Roman"/>
        <family val="1"/>
        <charset val="238"/>
      </rPr>
      <t xml:space="preserve">+131J </t>
    </r>
    <r>
      <rPr>
        <sz val="12"/>
        <color theme="1"/>
        <rFont val="Times New Roman"/>
        <family val="1"/>
      </rPr>
      <t>(príjem na 322 001)</t>
    </r>
  </si>
  <si>
    <r>
      <t>Výdavky na obstaranie majetku kryté v priebehu roku 2020</t>
    </r>
    <r>
      <rPr>
        <sz val="12"/>
        <color indexed="10"/>
        <rFont val="Times New Roman"/>
        <family val="1"/>
        <charset val="238"/>
      </rPr>
      <t xml:space="preserve"> </t>
    </r>
    <r>
      <rPr>
        <sz val="12"/>
        <rFont val="Times New Roman"/>
        <family val="1"/>
        <charset val="238"/>
      </rPr>
      <t xml:space="preserve">z úveru. Pri čerpaní týchto prostriedkov uviesť v komentári aj rok získania úveru. </t>
    </r>
  </si>
  <si>
    <t>Tabuľka č. 13 poskytuje informácie o stave a vývoji finančných fondov verejnej vysokej školy v rokoch 2019 a 2020.</t>
  </si>
  <si>
    <r>
      <t>Uvedú sa sumárne stavy ostatných  fondov, ktoré vysoká škola vytvorila za roky 2019</t>
    </r>
    <r>
      <rPr>
        <sz val="12"/>
        <color indexed="10"/>
        <rFont val="Times New Roman"/>
        <family val="1"/>
        <charset val="238"/>
      </rPr>
      <t xml:space="preserve"> </t>
    </r>
    <r>
      <rPr>
        <sz val="12"/>
        <rFont val="Times New Roman"/>
        <family val="1"/>
        <charset val="238"/>
      </rPr>
      <t>a 2020 v zmysle §16a ods. 1 zákona č. 131/2002 Z. z. o vysokých školách v znení neskorších predpisov.</t>
    </r>
  </si>
  <si>
    <r>
      <t xml:space="preserve">Tabuľka č. 16 poskytuje informácie o objeme a štruktúre finančných prostriedkov na bankových účtoch verejnej vysokej školy  k 31. 12. 2020 v členení podľa jednotlivých skupín účtov. Celkový objem finančných prostriedkov za všetky účty v Štátnej pokladnici musí byť v súlade s údajmi, ktoré vykazuje Štátna pokladnica za každého klienta ŠP osobitne. </t>
    </r>
    <r>
      <rPr>
        <b/>
        <sz val="12"/>
        <color rgb="FFFF0000"/>
        <rFont val="Times New Roman"/>
        <family val="1"/>
        <charset val="238"/>
      </rPr>
      <t xml:space="preserve">V stĺpci C vysoká škola uvedie čísla všetkých účtov v tvare IBAN. </t>
    </r>
  </si>
  <si>
    <t>T16_R2:R16</t>
  </si>
  <si>
    <t>T16_R3</t>
  </si>
  <si>
    <t>Verejná vysoká škola tu uvedie stavy na bežných účtoch neuvedených v riadkoch R4:R6.</t>
  </si>
  <si>
    <t>T16_R16</t>
  </si>
  <si>
    <t>T16_ R17</t>
  </si>
  <si>
    <t>T16_R18</t>
  </si>
  <si>
    <t>T16_R19</t>
  </si>
  <si>
    <r>
      <t>Ak má VVŠ finančné prostriedky zaúčtované na účte 261 - peniaze na ceste, uvedie ich v tomto riadku: z dôvodu kontroly stavu na bankových účtoch k 31. 12. 2020</t>
    </r>
    <r>
      <rPr>
        <sz val="12"/>
        <color rgb="FFFF0000"/>
        <rFont val="Times New Roman"/>
        <family val="1"/>
        <charset val="238"/>
      </rPr>
      <t xml:space="preserve"> </t>
    </r>
    <r>
      <rPr>
        <sz val="12"/>
        <rFont val="Times New Roman"/>
        <family val="1"/>
        <charset val="238"/>
      </rPr>
      <t xml:space="preserve">na údaje zo súvahy. </t>
    </r>
  </si>
  <si>
    <t>T17_R15</t>
  </si>
  <si>
    <t>Ak VVŠ obdržala finančné prostriedky aj z inej kapitoly štátneho rozpočtu, uvádzajú sa osobitne. Tieto dotácie sa evidujú na zdrojoch podľa platnej rozpočtovej klasifikácie na rok 2019 a nie sú súčasťou dotácií, vykazovaných v T2_R1.  Pri dotáciách z MŠVVaŠ SR nevymenované, ale používané zdroje uveďte do riadkov R23a .....</t>
  </si>
  <si>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2020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2020. </t>
    </r>
  </si>
  <si>
    <t>Súvzťažnosti medzi tabuľkami výročnej správy o hospodárení verejnej vysokej školy za rok 2020</t>
  </si>
  <si>
    <r>
      <t xml:space="preserve">T1 = </t>
    </r>
    <r>
      <rPr>
        <b/>
        <sz val="12"/>
        <rFont val="Times New Roman"/>
        <family val="1"/>
        <charset val="238"/>
      </rPr>
      <t>dotačná zmluva na 2020</t>
    </r>
  </si>
  <si>
    <t>Bežná a kapitálová dotácia je kontrolovaná na Zmluvu o poskytnutí  dotácií  zo štátneho rozpočtu prostredníctvom kapitoly MŠVVaŠ (ďalej len "dotačná zmluva") a jej dodatkov na rok 2020 na  programe  077.</t>
  </si>
  <si>
    <r>
      <t xml:space="preserve">Výnosy sú kontrolované na údaje z výkazníctva - výkaz ziskov a strát, časť </t>
    </r>
    <r>
      <rPr>
        <b/>
        <sz val="12"/>
        <color theme="1"/>
        <rFont val="Times New Roman"/>
        <family val="1"/>
        <charset val="238"/>
      </rPr>
      <t>výnosy</t>
    </r>
    <r>
      <rPr>
        <sz val="12"/>
        <color theme="1"/>
        <rFont val="Times New Roman"/>
        <family val="1"/>
        <charset val="238"/>
      </rPr>
      <t xml:space="preserve">. 
Údaje v T3 z roku 2020  a údaje z roku 2019 sa uvádzajú v eurách s presnosťou na dve desatinné miestá ( </t>
    </r>
    <r>
      <rPr>
        <i/>
        <sz val="12"/>
        <color theme="1"/>
        <rFont val="Times New Roman"/>
        <family val="1"/>
        <charset val="238"/>
      </rPr>
      <t>pričom zobrazenie tabuliek je nastavené na Eur)</t>
    </r>
    <r>
      <rPr>
        <sz val="12"/>
        <color theme="1"/>
        <rFont val="Times New Roman"/>
        <family val="1"/>
        <charset val="238"/>
      </rPr>
      <t>. 
Výnosy zo školného, resp. z poplatkov  spojených so štúdiom za hlavnú činnosť v T3_R20, R26 sa taktiež kontrolujú na T4_R1_SB a T4_R7_SB.</t>
    </r>
  </si>
  <si>
    <t>T3_R20_SA (SC) = T4_R1_SA (SB),
T3_R26_SA (SC) = T4_R6_SA (SB)</t>
  </si>
  <si>
    <t>T4_R1_SA(SB) = T3_R20_SA(SC),
T4_R6_SA(SB) = T3_R26_SA(SC) 
T4_R14_SA(SB) = T13_R9_SE(SF)
T4_R15_SB = T22_R57_SB</t>
  </si>
  <si>
    <t>Údaje v T4 sú kontrolované na údaje z T3, a to na výnosy z hlavnej činnosti - školné (T3_R20), poplatky spojené so štúdiom (T3_R26). 
Údaj  v R14 - návrh na prídel do štipendijného fondu musí byť minimálne vo výške vykazovanom na riadku R14 - základ pre prídel do štipendijného fondu.</t>
  </si>
  <si>
    <r>
      <t>Údaje v riadkoch R1:R6, R7, R9, R13, R14, R16, R17  sú kontrolované s údajmi v štatistickom výkaze Škol (MŠ SR) 2-04 za rok 2020</t>
    </r>
    <r>
      <rPr>
        <sz val="12"/>
        <color indexed="10"/>
        <rFont val="Times New Roman"/>
        <family val="1"/>
        <charset val="238"/>
      </rPr>
      <t>.</t>
    </r>
    <r>
      <rPr>
        <sz val="12"/>
        <rFont val="Times New Roman"/>
        <family val="1"/>
        <charset val="238"/>
      </rPr>
      <t xml:space="preserve"> 
Údaje v riadkoch 15a ... (špecifiká) sú kontrolované na rozpis dotácie v roku 2019.</t>
    </r>
    <r>
      <rPr>
        <b/>
        <sz val="12"/>
        <color indexed="12"/>
        <rFont val="Times New Roman"/>
        <family val="1"/>
        <charset val="238"/>
      </rPr>
      <t xml:space="preserve"> </t>
    </r>
    <r>
      <rPr>
        <u/>
        <sz val="12"/>
        <rFont val="Times New Roman"/>
        <family val="1"/>
        <charset val="238"/>
      </rPr>
      <t>Rozdiel medzi údajom v T6_R18_SH a údajmi v T5_R56_SC+SD (Mzdy) je potrebné vyčísliť a s komentárom uviesť v poznámke pod tabuľkou T6.</t>
    </r>
  </si>
  <si>
    <t>Údaje  sú kontrolované na  dotačné zmluvy a na účelovú dotáciu na rok 2019, 2020. Za rok 2018 na T1_R12_SA.
Údaje v T8_R1_SC by sa mali rovnať údajom z CRŠ kód 1.</t>
  </si>
  <si>
    <t>T8_R5_SC= T1_R12_SA
T8_R4_SC = zostatok k 31.12.2019
T8_R6_SA = T8_R4_SC 
T8_R1_SA (SC)  ≤ T13_R11_SE (SF)</t>
  </si>
  <si>
    <t>Údaj v T8_R4_SA predstavuje zostatok nevyčerpanej dotácie z predchádzajúceho roka, t. j. k 31. 12. 2019.  
Údaj v T8_R6_SA (SC) predstavuje zostatok nevyčerpanej dotácie k 31. 12. príslušného roka (2019, resp. 2020) a ich hodnoty sa vypočítajú z ostatných uvedených údajov. Zostatok nevyčerpanej dotácie k 31. 12. 2019 je totožný  s údajmi vykazovanými v tabuľke T8 výročnej správy za rok 2019.</t>
  </si>
  <si>
    <t>T9_R1 = štatistické výkazy MŠVVaŠ SR 2019 (2020)</t>
  </si>
  <si>
    <r>
      <t xml:space="preserve">Údaje o </t>
    </r>
    <r>
      <rPr>
        <b/>
        <sz val="12"/>
        <rFont val="Times New Roman"/>
        <family val="1"/>
        <charset val="238"/>
      </rPr>
      <t>projektovanej lôžkovej kapacite</t>
    </r>
    <r>
      <rPr>
        <sz val="12"/>
        <rFont val="Times New Roman"/>
        <family val="1"/>
        <charset val="238"/>
      </rPr>
      <t xml:space="preserve"> v T9_R1 sa kontrolujú na štatistické výkazy MŠVVaŠ SR  (posielané na CVTI SR) 2019, 2020.</t>
    </r>
  </si>
  <si>
    <t xml:space="preserve">T9_R6_SA (SB) = dotačná zmluva 2019 (2020) - účelové prostriedky na študentské domovy (vrátane dotácie na valorizáciu miezd ŠJ) </t>
  </si>
  <si>
    <t>T10_R7_SA (SB) = dotačná zmluva 2019 (2020)_účelová dotácia na študentské jedálne</t>
  </si>
  <si>
    <t>Údaje v R7_SA (SB) sú kontrolované na  dotačné zmluvy a na účelovú dotáciu na rok 2019, 2020.</t>
  </si>
  <si>
    <t>T10_R13 = štatistické výkazy MŠVVaŠ SR 2019 (2020)</t>
  </si>
  <si>
    <r>
      <t xml:space="preserve">Údaje v T11_R2 - tvorba fondu reprodukcie za roky 2019 a 2020 sa musia rovnať údajom v T13_R2_SC (SD). 
</t>
    </r>
    <r>
      <rPr>
        <strike/>
        <sz val="12"/>
        <rFont val="Times New Roman"/>
        <family val="1"/>
        <charset val="238"/>
      </rPr>
      <t/>
    </r>
  </si>
  <si>
    <t>T11_SB_R10a = T17_SC+SD_R16</t>
  </si>
  <si>
    <t>T12_R17_SG = výkazníctvo 2020, kategória 700, všetky zdroje</t>
  </si>
  <si>
    <t>T13_R9_SF = T4_R14_SB</t>
  </si>
  <si>
    <r>
      <t>Stavy fondov k 1.1. a k 31.12.2020</t>
    </r>
    <r>
      <rPr>
        <sz val="12"/>
        <color indexed="10"/>
        <rFont val="Times New Roman"/>
        <family val="1"/>
        <charset val="238"/>
      </rPr>
      <t xml:space="preserve"> </t>
    </r>
    <r>
      <rPr>
        <sz val="12"/>
        <rFont val="Times New Roman"/>
        <family val="1"/>
        <charset val="238"/>
      </rPr>
      <t xml:space="preserve">za </t>
    </r>
    <r>
      <rPr>
        <b/>
        <sz val="12"/>
        <rFont val="Times New Roman"/>
        <family val="1"/>
        <charset val="238"/>
      </rPr>
      <t>všetky fondy spolu</t>
    </r>
    <r>
      <rPr>
        <sz val="12"/>
        <rFont val="Times New Roman"/>
        <family val="1"/>
        <charset val="238"/>
      </rPr>
      <t xml:space="preserve"> sa kontrolujú na výkazníctvo, súvaha - časť Pasíva, riadky 064 + 065 + 069 +</t>
    </r>
    <r>
      <rPr>
        <sz val="12"/>
        <color theme="1"/>
        <rFont val="Times New Roman"/>
        <family val="1"/>
        <charset val="238"/>
      </rPr>
      <t xml:space="preserve"> 070 +</t>
    </r>
    <r>
      <rPr>
        <sz val="12"/>
        <color indexed="10"/>
        <rFont val="Times New Roman"/>
        <family val="1"/>
        <charset val="238"/>
      </rPr>
      <t xml:space="preserve"> </t>
    </r>
    <r>
      <rPr>
        <sz val="12"/>
        <rFont val="Times New Roman"/>
        <family val="1"/>
        <charset val="238"/>
      </rPr>
      <t>071 "netto" 
Stavy fondov k 1.1.sa rovnajú stavom fondov k 31.12. predchádzajúceho roka.</t>
    </r>
  </si>
  <si>
    <t>T16_R20_SB = výkazníctvo, súvaha, časť Aktíva, riadok 053,</t>
  </si>
  <si>
    <t xml:space="preserve">Údaje v T17 sú kontrolované na hodnoty z výkazníctva, finančné prostriedky z EÚ (vrátane spolufinancovania zo štátneho rozpočtu), zabezpečované prostredníctvom MŠVVaŠ SR v roku 2020. </t>
  </si>
  <si>
    <t xml:space="preserve">T20_R2 = dotačná zmluva 2019 (2020)_účelová dotácia na motivačné štipendiá
</t>
  </si>
  <si>
    <t xml:space="preserve">Celková hodnota účtu 384 za rok 2019 a 2020, uvedená v T21_SF a SL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(2019), resp. SI (2020). 
Údaje za rok 2019 musia byť totožné s údajmi, ktoré VVŠ predložili k výsledkom hospodárenia VVŠ za rok 2019. </t>
  </si>
  <si>
    <t xml:space="preserve">T21_R1_SF  = výkazníctvo 2019 súvaha, časť pasíva, riadok 103, predchádzajúce účtovné obdobie
T21_R1_SL = výkazníctvo 2020, súvaha, časť pasíva, riadok 103, bežné účtovné obdobie </t>
  </si>
  <si>
    <r>
      <t>V stĺpci S</t>
    </r>
    <r>
      <rPr>
        <sz val="12"/>
        <color indexed="8"/>
        <rFont val="Times New Roman"/>
        <family val="1"/>
        <charset val="238"/>
      </rPr>
      <t>G</t>
    </r>
    <r>
      <rPr>
        <sz val="12"/>
        <rFont val="Times New Roman"/>
        <family val="1"/>
        <charset val="238"/>
      </rPr>
      <t xml:space="preserve"> sa zvyšok prijatej kapitálovej dotácie, používanej na kompenzáciu odpisov za rok 2019  rovná súčtu zvyšku prijatej kapitálovej dotácie na kompenzáciu odpisov z roku 2020 (stĺpec SA) a výšky kapitálovej dotácie (2019) z </t>
    </r>
    <r>
      <rPr>
        <sz val="12"/>
        <color indexed="8"/>
        <rFont val="Times New Roman"/>
        <family val="1"/>
        <charset val="238"/>
      </rPr>
      <t xml:space="preserve">T11_R10_SB, zníženému o odpisy, vykazované v T5_R85_SC. </t>
    </r>
  </si>
  <si>
    <r>
      <t>V stĺpci SH</t>
    </r>
    <r>
      <rPr>
        <sz val="12"/>
        <color indexed="10"/>
        <rFont val="Times New Roman"/>
        <family val="1"/>
        <charset val="238"/>
      </rPr>
      <t xml:space="preserve"> </t>
    </r>
    <r>
      <rPr>
        <sz val="12"/>
        <rFont val="Times New Roman"/>
        <family val="1"/>
        <charset val="238"/>
      </rPr>
      <t>sa zvyšok prijatej kapitálovej dotácie, používanej na kompenzáciu odpisov za rok 2020  rovná súčtu zvyšku prijatej kapitálovej dotácie na kompenzáciu odpisov z roku 2019</t>
    </r>
    <r>
      <rPr>
        <sz val="12"/>
        <color indexed="10"/>
        <rFont val="Times New Roman"/>
        <family val="1"/>
        <charset val="238"/>
      </rPr>
      <t xml:space="preserve"> </t>
    </r>
    <r>
      <rPr>
        <sz val="12"/>
        <rFont val="Times New Roman"/>
        <family val="1"/>
        <charset val="238"/>
      </rPr>
      <t xml:space="preserve">(stĺpec SB) a výšky kapitálovej dotácie (2020) z </t>
    </r>
    <r>
      <rPr>
        <sz val="12"/>
        <color indexed="8"/>
        <rFont val="Times New Roman"/>
        <family val="1"/>
        <charset val="238"/>
      </rPr>
      <t xml:space="preserve">T11_R10a_SB, zníženému o odpisy, vykazované v T5_R86a_SC. </t>
    </r>
  </si>
  <si>
    <t xml:space="preserve">Pri vypĺňaní tabuľky je potrebné dodržiavať "Manuál k vedeniu účtovníctva od 1. januára 2020 pre verejné vysoké školy používajúce finančný informačný systém SOFIA (verzia2) " </t>
  </si>
  <si>
    <r>
      <t xml:space="preserve">T22_R57_SA (SB) = T4_R14_SB
</t>
    </r>
    <r>
      <rPr>
        <sz val="11"/>
        <color theme="1"/>
        <rFont val="Times New Roman"/>
        <family val="1"/>
        <charset val="238"/>
      </rPr>
      <t>T22R_R64_SA_(SB)= T19_R1_SA_(SC)</t>
    </r>
  </si>
  <si>
    <t>T23_R24_SA_(SB)≥T19_R1_SA_(SC)
T23_R30_SA_(SB)=T4_R14_SA_(SB)</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</si>
  <si>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2020</t>
    </r>
    <r>
      <rPr>
        <b/>
        <sz val="14"/>
        <color rgb="FFFF0000"/>
        <rFont val="Times New Roman"/>
        <family val="1"/>
        <charset val="238"/>
      </rPr>
      <t xml:space="preserve">  </t>
    </r>
    <r>
      <rPr>
        <b/>
        <sz val="14"/>
        <rFont val="Times New Roman"/>
        <family val="1"/>
      </rPr>
      <t xml:space="preserve">na programe 077 </t>
    </r>
  </si>
  <si>
    <r>
      <t>Tabuľka č. 2: Príjmy verejnej vysokej školy v roku 2020</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</si>
  <si>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nejde sem aj KV na zdroji 131J 131H a 131????</t>
  </si>
  <si>
    <t>Tabuľka č. 3: Výnosy verejnej vysokej školy v rokoch 2019 a 2020</t>
  </si>
  <si>
    <t>Rozdiel 2020-2019</t>
  </si>
  <si>
    <r>
      <t>Tabuľka č. 4: Výnosy verejnej vysokej školy zo školného a z poplatkov spojených so štúdiom  
v rokoch 2019</t>
    </r>
    <r>
      <rPr>
        <b/>
        <sz val="14"/>
        <color rgb="FFFF0000"/>
        <rFont val="Times New Roman"/>
        <family val="1"/>
        <charset val="238"/>
      </rPr>
      <t xml:space="preserve"> </t>
    </r>
    <r>
      <rPr>
        <b/>
        <sz val="14"/>
        <rFont val="Times New Roman"/>
        <family val="1"/>
        <charset val="238"/>
      </rPr>
      <t>a 2020</t>
    </r>
    <r>
      <rPr>
        <b/>
        <sz val="14"/>
        <color rgb="FFFF0000"/>
        <rFont val="Times New Roman"/>
        <family val="1"/>
        <charset val="238"/>
      </rPr>
      <t xml:space="preserve"> </t>
    </r>
  </si>
  <si>
    <t>Tabuľka č. 5: Náklady verejnej vysokej školy v rokoch 2019 a 2020</t>
  </si>
  <si>
    <t>Tabuľka č. 6: Zamestnanci a náklady na mzdy verejnej vysokej školy v roku 2020</t>
  </si>
  <si>
    <t>Priemerný evidenčný prepočítaný počet zamestnancov za rok 2020</t>
  </si>
  <si>
    <t>Tabuľka č. 6a: Zamestnanci a náklady na mzdy verejnej vysokej školy v roku 2020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</si>
  <si>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2020</t>
    </r>
  </si>
  <si>
    <t xml:space="preserve">Tabuľka č. 7: Náklady verejnej vysokej školy na štipendiá doktorandov v dennej forme štúdia v roku 2020 </t>
  </si>
  <si>
    <t>Tabuľka č. 8: Údaje o systéme sociálnej podpory - časť  sociálne štipendiá  (§ 96 zákona) 
za roky 2019 a 2020</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</si>
  <si>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2019 a 2020</t>
    </r>
  </si>
  <si>
    <t>Tabuľka č. 11: Zdroje verejnej vysokej školy na obstaranie a technické zhodnotenie dlhodobého  majetku v rokoch 2019 a 2020</t>
  </si>
  <si>
    <r>
      <t xml:space="preserve">zdroj 131H, 131I, </t>
    </r>
    <r>
      <rPr>
        <sz val="12"/>
        <color rgb="FFFF0000"/>
        <rFont val="Times New Roman"/>
        <family val="1"/>
        <charset val="238"/>
      </rPr>
      <t xml:space="preserve">131J </t>
    </r>
    <r>
      <rPr>
        <sz val="12"/>
        <color theme="1"/>
        <rFont val="Times New Roman"/>
        <family val="1"/>
      </rPr>
      <t xml:space="preserve"> len za ŠD</t>
    </r>
  </si>
  <si>
    <t>Tabuľka č. 12: Výdavky verejnej vysokej školy na obstaranie a technické zhodnotenie dlhodobého majetku v roku 2020</t>
  </si>
  <si>
    <r>
      <t xml:space="preserve">Čerpanie kapitálovej dotácie v roku 2020
</t>
    </r>
    <r>
      <rPr>
        <b/>
        <sz val="11"/>
        <color theme="1"/>
        <rFont val="Times New Roman"/>
        <family val="1"/>
      </rPr>
      <t>z prostriedkov EÚ (štrukturálnych fondov)</t>
    </r>
  </si>
  <si>
    <t xml:space="preserve">Čerpanie bežnej dotácie v roku 2020 prostredníctvom fondu reprodukcie </t>
  </si>
  <si>
    <t>len z kapitálovej dotácie prijatej na podpoložku 322 001 (na základe dotačnej zmluvy a dodatkov v r. 2020)</t>
  </si>
  <si>
    <t>Tabuľka č. 13: Stav a vývoj finančných fondov verejnej vysokej školy v rokoch 2019 a 2020</t>
  </si>
  <si>
    <t>Tabuľka č. 16: Štruktúra a stav finančných prostriedkov na bankových účtoch verejnej vysokej školy
   k 31. decembru 2020</t>
  </si>
  <si>
    <t>Stav účtu k 31.12.2020</t>
  </si>
  <si>
    <t>Tabuľka č. 17: Príjmy verejnej vysokej školy z prostriedkov EÚ a z prostriedkov na ich spolufinancovanie 
zo štátneho rozpočtu z kapitoly MŠVVaŠ SR a z iných kapitol štátneho rozpočtu v roku 2020</t>
  </si>
  <si>
    <r>
      <t>Tabuľka č. 18: Príjmy z dotácií verejnej vysokej škole zo štátneho rozpočtu z kapitoly MŠVVaŠ SR 
poskytnuté mimo programu 077 a mimo príjmov z prostriedkov EÚ (zo štrukturálnych fondov) v roku 2020</t>
    </r>
    <r>
      <rPr>
        <sz val="14"/>
        <color rgb="FFFF0000"/>
        <rFont val="Times New Roman"/>
        <family val="1"/>
        <charset val="238"/>
      </rPr>
      <t xml:space="preserve"> </t>
    </r>
    <r>
      <rPr>
        <sz val="14"/>
        <rFont val="Times New Roman"/>
        <family val="1"/>
      </rPr>
      <t xml:space="preserve">
</t>
    </r>
  </si>
  <si>
    <t xml:space="preserve">Tabuľka č. 19: Štipendiá z vlastných zdrojov podľa § 97 zákona v rokoch 2019 a 2020 </t>
  </si>
  <si>
    <t xml:space="preserve">Tabuľka č. 20: Motivačné štipendiá  v rokoch 2019 a 200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</si>
  <si>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2019 a 2020</t>
    </r>
    <r>
      <rPr>
        <b/>
        <sz val="14"/>
        <color rgb="FFFF0000"/>
        <rFont val="Times New Roman"/>
        <family val="1"/>
        <charset val="238"/>
      </rPr>
      <t xml:space="preserve"> </t>
    </r>
  </si>
  <si>
    <t>Stav k 31. 12. 2020</t>
  </si>
  <si>
    <t xml:space="preserve">Tabuľka č. 22: Výnosy verejnej vysokej školy v roku 2020 v oblasti sociálnej podpory študentov </t>
  </si>
  <si>
    <t>Výnosy
v hlavnej činnosti
2019</t>
  </si>
  <si>
    <r>
      <t>Výnosy
hlavnej činnosti
2020</t>
    </r>
    <r>
      <rPr>
        <sz val="12"/>
        <color indexed="10"/>
        <rFont val="Times New Roman"/>
        <family val="1"/>
        <charset val="238"/>
      </rPr>
      <t xml:space="preserve"> </t>
    </r>
  </si>
  <si>
    <t xml:space="preserve">Tabuľka č .23:  Náklady verejnej vysokej školy  v roku 2020 v oblasti sociálnej podpory študentov </t>
  </si>
  <si>
    <t>Náklady
hlavnej činnosti
2020</t>
  </si>
  <si>
    <r>
      <t>Rozdiel 2020-2019</t>
    </r>
    <r>
      <rPr>
        <sz val="12"/>
        <color indexed="10"/>
        <rFont val="Times New Roman"/>
        <family val="1"/>
        <charset val="238"/>
      </rPr>
      <t xml:space="preserve"> </t>
    </r>
  </si>
  <si>
    <t>v hlavičkách, vo vysvetlivkách a v súvzťažnostiach boli zmenené (aktualizované) roky , všetky zmeny vo vysvetlivkách a súvzťažnostiach sú vyznačené farebne</t>
  </si>
  <si>
    <t>Počet osobomesiacov interných doktorandov spolu za 2020</t>
  </si>
  <si>
    <r>
      <t>výnosy verejnej vysokej školy v roku 2020</t>
    </r>
    <r>
      <rPr>
        <sz val="12"/>
        <color rgb="FFFF0000"/>
        <rFont val="Times New Roman"/>
        <family val="1"/>
        <charset val="238"/>
      </rPr>
      <t xml:space="preserve"> </t>
    </r>
    <r>
      <rPr>
        <sz val="12"/>
        <rFont val="Times New Roman"/>
        <family val="1"/>
        <charset val="238"/>
      </rPr>
      <t>v oblasti sociálnej podpory študentov</t>
    </r>
  </si>
  <si>
    <r>
      <t>náklady verejnej vysokej školy  v roku 2020</t>
    </r>
    <r>
      <rPr>
        <sz val="12"/>
        <color rgb="FFFF0000"/>
        <rFont val="Times New Roman"/>
        <family val="1"/>
        <charset val="238"/>
      </rPr>
      <t xml:space="preserve"> </t>
    </r>
    <r>
      <rPr>
        <sz val="12"/>
        <rFont val="Times New Roman"/>
        <family val="1"/>
        <charset val="238"/>
      </rPr>
      <t>v oblasti sociálnej podpory študentov</t>
    </r>
  </si>
  <si>
    <r>
      <t>V riadku 1 až 15 sa uvádzajú príjmy</t>
    </r>
    <r>
      <rPr>
        <sz val="12"/>
        <color indexed="8"/>
        <rFont val="Times New Roman"/>
        <family val="1"/>
        <charset val="238"/>
      </rPr>
      <t xml:space="preserve"> na programe 077 </t>
    </r>
    <r>
      <rPr>
        <sz val="12"/>
        <rFont val="Times New Roman"/>
        <family val="1"/>
        <charset val="238"/>
      </rPr>
      <t>podľa programovej štruktúry na rok 2020.</t>
    </r>
  </si>
  <si>
    <r>
      <rPr>
        <b/>
        <sz val="9"/>
        <color rgb="FFFF0000"/>
        <rFont val="Arial"/>
        <family val="2"/>
        <charset val="238"/>
      </rPr>
      <t>Kecsö</t>
    </r>
    <r>
      <rPr>
        <sz val="9"/>
        <color rgb="FFFF0000"/>
        <rFont val="Arial"/>
        <family val="2"/>
        <charset val="238"/>
      </rPr>
      <t>: duálne vzdelávanie je z kapitoly ministerstva, patrí do T2 ???, ak ÁNO do ktorého riadku</t>
    </r>
  </si>
  <si>
    <r>
      <rPr>
        <b/>
        <sz val="9"/>
        <color rgb="FFFF0000"/>
        <rFont val="Arial"/>
        <family val="2"/>
        <charset val="238"/>
      </rPr>
      <t>Kecsö</t>
    </r>
    <r>
      <rPr>
        <sz val="9"/>
        <color rgb="FFFF0000"/>
        <rFont val="Arial"/>
        <family val="2"/>
        <charset val="238"/>
      </rPr>
      <t>: má ešte niekto projekt EHP ???</t>
    </r>
  </si>
  <si>
    <r>
      <rPr>
        <b/>
        <sz val="9"/>
        <color rgb="FFFF0000"/>
        <rFont val="Arial"/>
        <family val="2"/>
        <charset val="238"/>
      </rPr>
      <t>Kecsö</t>
    </r>
    <r>
      <rPr>
        <sz val="9"/>
        <color rgb="FFFF0000"/>
        <rFont val="Arial"/>
        <family val="2"/>
        <charset val="238"/>
      </rPr>
      <t>: zdroj 35 sa nemá používať, mi máme 11O3, 11O5, 1AJ1 ...</t>
    </r>
  </si>
  <si>
    <r>
      <t xml:space="preserve">Tabuľka č. 3 poskytuje informácie o objeme a štruktúre výnosov  verejnej vysokej školy v rokoch 2019 a 2020.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</si>
  <si>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t xml:space="preserve">Vysoká škola uvedie v samostatnom riadku objem výnosov zo školného za súbežné štúdium v dennej forme. </t>
  </si>
  <si>
    <t>Vysoká škola uvedie v samostatnom riadku objem výnosov zo školného za prekročenie štandardnej dĺžky štúdia v dennej forme .</t>
  </si>
  <si>
    <t>Vysoká škola uvedie v samostatnom riadku objem výnosov za štúdium v cudzom jazyku .</t>
  </si>
  <si>
    <r>
      <t>Minimálna výška prídelu do štipendijného fondu v roku 2019 a 2020</t>
    </r>
    <r>
      <rPr>
        <b/>
        <sz val="12"/>
        <color rgb="FFFF0000"/>
        <rFont val="Times New Roman"/>
        <family val="1"/>
        <charset val="238"/>
      </rPr>
      <t xml:space="preserve"> </t>
    </r>
    <r>
      <rPr>
        <b/>
        <sz val="12"/>
        <rFont val="Times New Roman"/>
        <family val="1"/>
        <charset val="238"/>
      </rPr>
      <t>je 20 % príjmov zo školného.</t>
    </r>
  </si>
  <si>
    <r>
      <t>Tabuľka č. 5 poskytuje informácie o objeme a štruktúre nákladov verejnej vysokej školy v rokoch 2019</t>
    </r>
    <r>
      <rPr>
        <b/>
        <sz val="12"/>
        <color indexed="10"/>
        <rFont val="Times New Roman"/>
        <family val="1"/>
        <charset val="238"/>
      </rPr>
      <t xml:space="preserve"> </t>
    </r>
    <r>
      <rPr>
        <b/>
        <sz val="12"/>
        <rFont val="Times New Roman"/>
        <family val="1"/>
        <charset val="238"/>
      </rPr>
      <t xml:space="preserve">a  2020.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</si>
  <si>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r>
      <t>V stĺpcoch A, B, C uvedie vysoká škola priemerný evidenčný prepočítaný počet zamestnancov za rok 2020</t>
    </r>
    <r>
      <rPr>
        <sz val="12"/>
        <color indexed="10"/>
        <rFont val="Times New Roman"/>
        <family val="1"/>
        <charset val="238"/>
      </rPr>
      <t xml:space="preserve"> </t>
    </r>
    <r>
      <rPr>
        <sz val="12"/>
        <rFont val="Times New Roman"/>
        <family val="1"/>
        <charset val="238"/>
      </rPr>
      <t xml:space="preserve">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r>
  </si>
  <si>
    <r>
      <t>V stĺpci B uvedie vysoká škola priemerný evidenčný prepočítaný počet zamestnancov za rok 2020</t>
    </r>
    <r>
      <rPr>
        <sz val="12"/>
        <color indexed="10"/>
        <rFont val="Times New Roman"/>
        <family val="1"/>
        <charset val="238"/>
      </rPr>
      <t xml:space="preserve"> </t>
    </r>
    <r>
      <rPr>
        <sz val="12"/>
        <rFont val="Times New Roman"/>
        <family val="1"/>
        <charset val="238"/>
      </rPr>
      <t>platených z dotácie MŠVVaŠ SR, t.j. z prostriedkov uvedených v stĺpci F.</t>
    </r>
  </si>
  <si>
    <t>Uvedie sa objem prijatej kapitálovej dotácie z prostriedkov EÚ vrátane spolufinancovania (účet 346005 – 346008 strana DAL,  napr. zdroje 11S1, 11S2, 11T1, 11T2, (všetky zdroje EŠF na ktorých VVŠ účtuje, aj všetky analytické účty) okrem 11E1, 11E2, 11E3, 11E4 a 121 – viď riadok 13).</t>
  </si>
  <si>
    <r>
      <t>Uvedie sa zostatok kapitálovej dotácie na obstaranie a technické zhodnotenie dlhodobého majetku (nevyčerpané finančné  prostriedky k 31. 12. 2019</t>
    </r>
    <r>
      <rPr>
        <sz val="12"/>
        <color indexed="10"/>
        <rFont val="Times New Roman"/>
        <family val="1"/>
        <charset val="238"/>
      </rPr>
      <t xml:space="preserve"> </t>
    </r>
    <r>
      <rPr>
        <sz val="12"/>
        <color indexed="8"/>
        <rFont val="Times New Roman"/>
        <family val="1"/>
        <charset val="238"/>
      </rPr>
      <t>(stĺpec SA v R11), resp. k 31. 12. 2020 (stĺpec SB v R11) na zdrojoch 131x, 13S1, 13S2, 13T1,13T2.....(zostatky zo ŠR aj zo ŠF).</t>
    </r>
  </si>
  <si>
    <t>Uvedie sa objem na obstaranie a technické zhodnotenie dlhodobého majetku z iných zdrojov v danom roku vrátane zostatkov na týchto zdrojoch (patria sem aj prostriedky zo zdroja 11E1, 11E2 - Finančný mechanizmus EHP; 11E3, 11E4 - Nórsky finančný mechanizmus a 121 - Všeobecná pokladničná správa vrátane ich zostatkov z predchádzajúcich rokov).</t>
  </si>
  <si>
    <t>T13_SG(SH) uvádzajte tvorbu fondu podľa §16a bod d) zákona 131/2002 Z. z., t.j. fondu na podporu štúdia študentov so špecifickými potrebami.</t>
  </si>
  <si>
    <t>Tabuľka č.19 poskytuje informácie o objeme a štruktúre štipendií  vyplácaných verejnou vysokou školou z vlastných zdrojov podľa § 97 zákona. Neobsahuje údaje o "normálnych" štipendiách vyplatených doktorandom (t.j. podľa §54, ods.18 zákona).</t>
  </si>
  <si>
    <r>
      <t>pre KV: zdroj 111+</t>
    </r>
    <r>
      <rPr>
        <sz val="11"/>
        <color rgb="FFFF0000"/>
        <rFont val="Times New Roman"/>
        <family val="1"/>
        <charset val="238"/>
      </rPr>
      <t>131J</t>
    </r>
    <r>
      <rPr>
        <sz val="11"/>
        <color theme="1"/>
        <rFont val="Times New Roman"/>
        <family val="1"/>
      </rPr>
      <t xml:space="preserve"> (príjem v roku 2020 na 322 001)</t>
    </r>
  </si>
  <si>
    <r>
      <t xml:space="preserve">Dotácia na kapitálové výdavky zo štátneho rozpočtu  (111, </t>
    </r>
    <r>
      <rPr>
        <b/>
        <sz val="12"/>
        <color rgb="FFFF0000"/>
        <rFont val="Times New Roman"/>
        <family val="1"/>
        <charset val="238"/>
      </rPr>
      <t xml:space="preserve"> 131J</t>
    </r>
    <r>
      <rPr>
        <b/>
        <sz val="12"/>
        <rFont val="Times New Roman"/>
        <family val="1"/>
      </rPr>
      <t>*)</t>
    </r>
  </si>
  <si>
    <r>
      <t>Čerpanie kapitálovej dotácie v roku 2020</t>
    </r>
    <r>
      <rPr>
        <b/>
        <sz val="11"/>
        <color theme="1"/>
        <rFont val="Times New Roman"/>
        <family val="1"/>
      </rPr>
      <t xml:space="preserve">
zo štátneho rozpočtu (111 a  </t>
    </r>
    <r>
      <rPr>
        <b/>
        <sz val="11"/>
        <color rgb="FFFF0000"/>
        <rFont val="Times New Roman"/>
        <family val="1"/>
        <charset val="238"/>
      </rPr>
      <t>131J</t>
    </r>
    <r>
      <rPr>
        <b/>
        <sz val="11"/>
        <color theme="1"/>
        <rFont val="Times New Roman"/>
        <family val="1"/>
      </rPr>
      <t>) *)</t>
    </r>
  </si>
  <si>
    <r>
      <t>T5_R56_SC+SD &gt;=&lt; T6_R18_SH
T5_R77_(SC+SD) = T7_R1_S</t>
    </r>
    <r>
      <rPr>
        <sz val="12"/>
        <color rgb="FFFF0000"/>
        <rFont val="Times New Roman"/>
        <family val="1"/>
        <charset val="238"/>
      </rPr>
      <t>C</t>
    </r>
    <r>
      <rPr>
        <sz val="12"/>
        <color theme="1"/>
        <rFont val="Times New Roman"/>
        <family val="1"/>
        <charset val="238"/>
      </rPr>
      <t xml:space="preserve">
T5_R81_SD = T19_R1_SC</t>
    </r>
  </si>
  <si>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2019 a údaje z roku 2020 sa uvádzajú v eurách s presnosťou na dve desatinné miestá </t>
    </r>
    <r>
      <rPr>
        <i/>
        <sz val="12"/>
        <rFont val="Times New Roman"/>
        <family val="1"/>
        <charset val="238"/>
      </rPr>
      <t>(pričom zobrazenie tabuliek je nastavené na Eur).</t>
    </r>
    <r>
      <rPr>
        <sz val="12"/>
        <rFont val="Times New Roman"/>
        <family val="1"/>
        <charset val="238"/>
      </rPr>
      <t xml:space="preserve">
Za oblasť </t>
    </r>
    <r>
      <rPr>
        <b/>
        <sz val="12"/>
        <rFont val="Times New Roman"/>
        <family val="1"/>
        <charset val="238"/>
      </rPr>
      <t>miezd</t>
    </r>
    <r>
      <rPr>
        <sz val="12"/>
        <rFont val="Times New Roman"/>
        <family val="1"/>
        <charset val="238"/>
      </rPr>
      <t xml:space="preserve"> sú údaje za rok 2020 - účet 521 (R55) v T5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T5_R77_SC+SD sa kontrolujú na údaje z T7_R1_SC. 
Štipendiá z vlastných zdrojov z T5_R81_SC sa kontrolujú na údaje v T19_R1_SC. </t>
    </r>
  </si>
  <si>
    <t>Údaje v T5 sú rozšírené o tvorbu fondov.</t>
  </si>
  <si>
    <r>
      <t>T6_R1..R6, R7, R9, R13, R14, R16, R17 = Škol 2-04 za 2020</t>
    </r>
    <r>
      <rPr>
        <sz val="12"/>
        <color indexed="10"/>
        <rFont val="Times New Roman"/>
        <family val="1"/>
        <charset val="238"/>
      </rPr>
      <t xml:space="preserve">, </t>
    </r>
    <r>
      <rPr>
        <sz val="12"/>
        <rFont val="Times New Roman"/>
        <family val="1"/>
        <charset val="238"/>
      </rPr>
      <t xml:space="preserve">
T6_R15a.. = dotačná zmluva na 2020, špecifiká</t>
    </r>
  </si>
  <si>
    <t>T8_R5_SA (SC) = dotačná zmluva na rok 2019 (2020), prvok 077 15 01 - účelové prostriedky na sociálne štipendiá</t>
  </si>
  <si>
    <t>Tvorba fondu reprodukcie z odpisov v roku 2019 sa rovná odpisom ostatného DN a HM za rok 2018 (T5_R86_SC+SD).</t>
  </si>
  <si>
    <t>- iné analyticky sledované výnosy (účty 602 002-007, 602 011-018, 602 099, 602 199)</t>
  </si>
  <si>
    <t>odstránený 602 019</t>
  </si>
  <si>
    <t>- výnosy  účtu 648 (648 007-8, 648 009, 648 016, 648 018-19, 648 022, 648 099)</t>
  </si>
  <si>
    <t>doplnený AÚ 648018, upravený sumárny medzisúčtový riadok č. 26 a sumárny riadok č. 66</t>
  </si>
  <si>
    <t>- ostatné výnosy (účty 649 001-8, 649 012, 649 019-026, 649 098, 649 099)</t>
  </si>
  <si>
    <t>Prijaté príspevky od fyzických osôb (účt 663)</t>
  </si>
  <si>
    <t>Prijaté príspevky z verejných zbierok (účet 667)</t>
  </si>
  <si>
    <t>Vnútroorganizačné prevody výnosov (účet 670)</t>
  </si>
  <si>
    <r>
      <t xml:space="preserve">Spolu </t>
    </r>
    <r>
      <rPr>
        <sz val="11"/>
        <color theme="1"/>
        <rFont val="Times New Roman"/>
        <family val="1"/>
        <charset val="238"/>
      </rPr>
      <t>[R1+R6+SUM(R11:R16)+R19+R20+R26+R34+SUM(R45:R50)+SUM(R56:R63)]</t>
    </r>
  </si>
  <si>
    <t>doplnený riadok</t>
  </si>
  <si>
    <t>- iné analyticky sledované náklady (účty 501 005-006, 501 013-018, 501 019, 501077)</t>
  </si>
  <si>
    <t>odstránený 501515</t>
  </si>
  <si>
    <t>- ostatný materiál (účet 501 099, 501 030, 501 513, 501 516, 501 599)</t>
  </si>
  <si>
    <t>doplnené 501513 501516, odstránený 501100</t>
  </si>
  <si>
    <t>- opravy a udržiavanie strojov, prístrojov, zariadení a inventára  (účet 511 002, 511 052)</t>
  </si>
  <si>
    <t>doplnený 511052</t>
  </si>
  <si>
    <t>- zahraničné cestovné  (účet 512 002, 512 003, 512 004, 512 005, 512 052)</t>
  </si>
  <si>
    <t>doplnený 512005</t>
  </si>
  <si>
    <t xml:space="preserve"> - MZDY (účty 521 001-008, 521 012, 521 013)</t>
  </si>
  <si>
    <t>odstránený 581003</t>
  </si>
  <si>
    <t xml:space="preserve"> - ostatné zákonné sociálne náklady (účet 527 006, 527 099)</t>
  </si>
  <si>
    <t>doplnený 527006</t>
  </si>
  <si>
    <t xml:space="preserve">- Ostatné náklady účty 541 až 548 </t>
  </si>
  <si>
    <t>zmena názvu</t>
  </si>
  <si>
    <t xml:space="preserve"> - štipendiá z vlastných zdrojov (549 007-010, 549 019, 549 020, 549 022) </t>
  </si>
  <si>
    <t>doplnený 549022</t>
  </si>
  <si>
    <t xml:space="preserve"> - ostatné iné náklady (účet 549 021, 549 098, 549 099, 549 011, 549 013)</t>
  </si>
  <si>
    <t>doplnený 549021</t>
  </si>
  <si>
    <t>doplnený 551002</t>
  </si>
  <si>
    <t xml:space="preserve">vymyzaný 551 002 doplnené do riadku 86,  </t>
  </si>
  <si>
    <t>doplnený 551521</t>
  </si>
  <si>
    <t>doplnený r.86 551 002, doplnené do r. 86 - 551 130, 551 131, 551 133 - vymazané z pridaného riadku 86b</t>
  </si>
  <si>
    <t xml:space="preserve"> - odpisy DN a HM nadobudnutého z kapitálových dotácií z EÚ (zo štrukturálnych fondov) (účet 551 004, 551 300, 551 321, 551 323 )</t>
  </si>
  <si>
    <t xml:space="preserve">doplnené 551004, </t>
  </si>
  <si>
    <r>
      <t>Vnútroorganizačné prevody nákladov</t>
    </r>
    <r>
      <rPr>
        <sz val="12"/>
        <color theme="1"/>
        <rFont val="Times New Roman"/>
        <family val="1"/>
      </rPr>
      <t xml:space="preserve"> </t>
    </r>
    <r>
      <rPr>
        <b/>
        <sz val="12"/>
        <color theme="1"/>
        <rFont val="Times New Roman"/>
        <family val="1"/>
      </rPr>
      <t>(účtová skupina 57)</t>
    </r>
  </si>
  <si>
    <t>doplnené 570</t>
  </si>
  <si>
    <r>
      <t xml:space="preserve">Spolu </t>
    </r>
    <r>
      <rPr>
        <sz val="12"/>
        <color theme="1"/>
        <rFont val="Times New Roman"/>
        <family val="1"/>
      </rPr>
      <t>[R1+R14+R21+R22+R27+R35+R38+R39+R55+SUM (R61:R63) +SUM (R70:R74)+R84+R93+R94+R95]</t>
    </r>
  </si>
  <si>
    <t>doplnené AÚ 649001-649006, 649008, 649019, 649020, 649022-649026, 670000-670008,</t>
  </si>
  <si>
    <t>upravený sumárny riadok č. 66</t>
  </si>
  <si>
    <t>zmena zdrojov pri KV</t>
  </si>
  <si>
    <t>Zmena vzorca v T10_R15_S(B)</t>
  </si>
  <si>
    <t>doplnené účty</t>
  </si>
  <si>
    <t>V prípade, že ešte niektorá VVŠ vypláca doktorandské štipendiá pozadu (ako "mzdy zamestancom"), výška nákladov vykazovaná k 31.12.2020 zohľadňuje aj úhradu štipendií doktorandov, vyplatených v januári  2021 za december 2020</t>
  </si>
  <si>
    <t>Výdavky na sociálne štipendiá za rok 2020 súhlasia s kódom CRŠ 1 podľa obdobia vyplatenia sociálneho štipendia za 1-12/2020.</t>
  </si>
  <si>
    <t>Výdavky na štipendiá doktorandov za rok 2020 súhlasia s kódom CRŠ 12,16 a 13 podľa obdobia nároku štipendia za 1-12/2020.</t>
  </si>
  <si>
    <t>zostatkový účet VVŠ</t>
  </si>
  <si>
    <t xml:space="preserve">SK97 8180 0000 0070 0013 3024 </t>
  </si>
  <si>
    <t>SK40 8180 0000 0070 0024 1041</t>
  </si>
  <si>
    <t>SK70 8180 0000 0070 0052 8106</t>
  </si>
  <si>
    <t>SK42 8180 0000 0070 0027 0299</t>
  </si>
  <si>
    <t xml:space="preserve">SK35 8180 0000 0070 0024 1228                  SK42 8180 0000 0070 0024 1199                      SK85 8180 0000 0070 0024 1201                    SK13 8180 0000 0070 0024 1236                    SK88 8180 0000 0070 0024 1244                    SK33 8180 0000 0070 0006 5500                 </t>
  </si>
  <si>
    <t>SK14 8180 0000 0070 0006 5551</t>
  </si>
  <si>
    <t>-----</t>
  </si>
  <si>
    <t>SK05 8180 0000 0070 0006 5519</t>
  </si>
  <si>
    <t>SK36 8180 0000 0070 0006 5543</t>
  </si>
  <si>
    <t>SK77 8180 0000 0070 0028 7808                    SK29 8180 0000 0070 0057 8023</t>
  </si>
  <si>
    <t>SK88 0200 0000 0029 3873 3255                      SK90 0200 0000 0018 0217 0057                  SK83 0200 0000 0018 0247 8158</t>
  </si>
  <si>
    <t>V tabuľke je doplnený riadok 2a - zostatkový účet VVŠ, ktorý zároveň slúži aj ako distribučný účet pre poskytovanie dotácie z MŠVVaŠ SR.</t>
  </si>
  <si>
    <t>Vo výkaze FIN1-12 na zdrojoch 131H, 131J a 111 predstavujú kapitálové výdavky 191 110,40 Eur, z toho 187 955,40 Eur predstavuje čerpanie prostredníctvom fondu reprodukcie (stĺpec A, C a F tabuľky).</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</si>
  <si>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</si>
  <si>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</si>
  <si>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</si>
  <si>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</si>
  <si>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</si>
  <si>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</si>
  <si>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Zabezpečenie prevádzky špecifického pracoviska v Keni</t>
  </si>
  <si>
    <t>Rozdiel mzdových nákladov a účtu 521 v tabuľke 5 predstavuje rozdiel zostatku nevyčerpaných dovoleniek rokov 2019 a 2020 zvýšením nákladov v čiastke +8 842,20 Eur.</t>
  </si>
  <si>
    <t>UNIVERSITAT DE VALENCIA Horizon 2020 CONCISE</t>
  </si>
  <si>
    <t>UNIVERSITAT DE VALENCIA ERASMUS+ Persist_EU</t>
  </si>
  <si>
    <t>Universitaet Graz, Erasmus+ 2018-1-AT01-KA202-039302, Improving Assistance in Inclusive Educational Settings</t>
  </si>
  <si>
    <t>Erazmus + SAAIC-národná agentúra: Mobility študentov a zamestnancov vysokých škôl</t>
  </si>
  <si>
    <t>Ministerstvo kultúry SR: Multidisciplinárny  pamiatkový  výskum objektu  Adalbertínum  s ohľadom  na jeho  kultúrno-historickú hodnotu</t>
  </si>
  <si>
    <t xml:space="preserve">University od West Attica: Agiou Spyridones 28, Aigaleo-Greece-Erasmus+-Educating Vaccination Competence -2018-l-EL01-KA203-047691 </t>
  </si>
  <si>
    <t>Inštitút pre výskum práce a rodiny: Ako prakticky  pomôcť  rodine</t>
  </si>
  <si>
    <t>Ministerstvo zahraničných vecí a európskych záležitostí SR: Medzi Trianonom a retribúciou - slovensko - maďarské vzťahy z právneho pohľadu</t>
  </si>
  <si>
    <t>1c</t>
  </si>
  <si>
    <t>1d</t>
  </si>
  <si>
    <t>1e</t>
  </si>
  <si>
    <t>1f</t>
  </si>
  <si>
    <t>1g</t>
  </si>
  <si>
    <t>3c</t>
  </si>
  <si>
    <t>4c</t>
  </si>
  <si>
    <t>4d</t>
  </si>
  <si>
    <t>4e</t>
  </si>
  <si>
    <t>4f</t>
  </si>
  <si>
    <t>4g</t>
  </si>
  <si>
    <t>APVV so SAV: Poetika textu a poetika udalosti v novodobej slovenskej literatúre 18.-21. storočia</t>
  </si>
  <si>
    <t>APVV zo SAV:  Zanedbané súvislovsti. Príležitostné žánre v slovenskej literatúre v 16. - 18. storočí</t>
  </si>
  <si>
    <t>APVV z UCM: Vedomosti Nitrianskej stolice M.Bela (interpretácia a aplikácia)</t>
  </si>
  <si>
    <t xml:space="preserve">APVV s UK BA: Diskurz globálneho vzdelávania a jeho prax v Česku a na Slovensku    </t>
  </si>
  <si>
    <t>APVV z UK BA: Analýza dynamiky šírenia Covid-19 v Slovenskej republike prostredníctvom kľúčových epidemiologických ukazovateľov – podklad pre strategické rozhodovanie a efektívnu kontrolu epidémie</t>
  </si>
  <si>
    <t>Nadácia Volkswagen Slovakia: GRANT č. 003/19_THZS_S: Technika hrou od základných škôl IV.</t>
  </si>
  <si>
    <t>Nadácia Volkswagen Slovakia: GRANT č.158/20_THZS_S:.Od Domina ku Goldbergovi</t>
  </si>
  <si>
    <t xml:space="preserve">VIA University College Denmark: Reform of Early Childhood Education in Eastern Europe - REFEE    </t>
  </si>
  <si>
    <t>4h</t>
  </si>
  <si>
    <t>4i</t>
  </si>
  <si>
    <t>4j</t>
  </si>
  <si>
    <t>4k</t>
  </si>
  <si>
    <t>4l</t>
  </si>
  <si>
    <t>4m</t>
  </si>
  <si>
    <t>Rozdiel na ÚHK 691 v roku 2020 v porovnaní s T1_R14 predstavuje časové rozlíšenie výnosov v celkovej výške                                  -183 195,21 Eur nasledovne:
a) na stravovaní študentov a doktorandov sú navýšené výnosy o zostatok výnosov z roku 2019 vo výške +37 463,43 Eur a zároveň sú znížené výnosy o zostatok výnosov z roku 2020 vo výške -47 310,63 Eur,
b) na šport, kultúru a UPC sú navýšené výnosy o zostatok z roku 2019 vo výške +12 208,08 Eur a zároveň znížené výnosy o zostatok dotácie z roku 2020 vo výške  -24 526,35 Eur,
c) na kompenzáciu príjmov a výdavkov negatívne ovplyvnených pandémiou súvisiacou s COVID19 sú znížené výnosy o zostatok výnosov z roku 2020 vo výške -137 661,90 Eur,
d) na posilnenie signálu a internetových služieb pre študentov ŠD sú znížené výnosy o zostatok výnosov z roku 2020 vo výške -21 387,80 Eur,
e) na rekonštrukciu digestorov v kuchynkách ŠD sú znížené výnosy o zostatok výnosov z roku 2020 vo výške -1 979,24 Eur,
f) na výmenu garniží na študentských izbách ŠD sú znížené výnosy o zostatok výnosov z roku 2020 vo výške -0,80 Eur.</t>
  </si>
  <si>
    <t>Vyplatené štipendiá na riadku 17- iné nezaradené boli čerpané hlavne na podporu rozvoja fakulty a univerzity, šírenie dobrého mena univerzity, účasť študentov na výstavách, veľtrhoch, organizovaní fakultných a univerzitných podujatí on-line, spolupráca na organizovaní konferencií on-line, organizácia akcií pre zahraničných študentov na univerzite, členstvo v celoeurópskej dobrovoľníckej organizácii, príprava prezentácií, článkov, natáčanie propagačných videí a pod.</t>
  </si>
  <si>
    <t>Universitaet Potsam Germany: ERASMUS+ Programme: Basic Motor Competencies in Europe - Assesment and Promotion  MOBAK</t>
  </si>
  <si>
    <t xml:space="preserve">University of Natural Resources and Life Sciences, Vienna:  INTERREG Danube Transnational Programme: Managing and restoring aquatic Ecological corridors for migrator fish species in the danube river basin - MEASURES   DTP2-038-2.3 </t>
  </si>
  <si>
    <t>University of Luxemburg: ERASMUS+ Programme:  Disentangling Inclusion in Primary Physical Education - DIPPE  2018-1-LU01-KA201-037316</t>
  </si>
  <si>
    <t>Slovenská akademická asociácia pre medzinárodnú spoluprácu : ERASMUS+ Programme: Curriculum for Cultural and social diversity in preschool education KUSODIV</t>
  </si>
  <si>
    <t>Universita Degli Studi di Verona: HORIZON 2020 Marie Sklodowska-Curie (MSCA) Inovatie Traning Network (EJD) 860516: Empirical study of Literature Traning Network ELIT</t>
  </si>
  <si>
    <t>Nederlandse Taalunie: Grants System for Deusch studies Abroad: Nederlantistik 8  NTU/452 100</t>
  </si>
  <si>
    <r>
      <rPr>
        <sz val="12"/>
        <color theme="1"/>
        <rFont val="Times New Roman"/>
        <family val="1"/>
        <charset val="238"/>
      </rPr>
      <t xml:space="preserve">- tvorba fondu z odpisov (účet 413 116, </t>
    </r>
    <r>
      <rPr>
        <sz val="12"/>
        <color rgb="FFFF0000"/>
        <rFont val="Times New Roman"/>
        <family val="1"/>
      </rPr>
      <t>413 916)</t>
    </r>
  </si>
  <si>
    <t>V riadku 56 sú zvýšené náklady za rok 2020 oproti tabuľke č.6 o rozdiel zostatku nevyčerpaných dovoleniek rokov 2019 a 2020 v  čiastke +8 842,20 Eur.</t>
  </si>
  <si>
    <t>V riadku 6 stĺpec B je uvedená poskytnutá dotácia v roku 2020 vo výške 578 040,- Eur: z toho 11 627,- Eur bola použitá na náklady zmluvných zariadení, 168 211,- Eur na ubytovanie študentov vo vlastnom ŠD, účelová dotácia príspevok na rekreáciu ŠD 533,94 Eur a účelová dotácia príspevok na rekreáciu ŠJ 682,06 Eur, účelová dotácia na kompenzáciu súvisiacu s COVID19 ŠD 96 126,76 Eur a účelová dotácia na kompenzáciu súvisiacu s COVID19 ŠJ 262 859,24 Eur, účelová dotácia na posilnenie signálu a internetových služieb pre študentov ŠD 25 000 Eur, účelová dotácia na rekonštrukciu digestorov v kuchynkách ŠD 5 000 Eur a účelová dotácie na výmenu garniží na študentských izbách ŠD 8 000 Eur. Skutočné výnosy ŠD z dotácie štátneho rozpočtu v účtovnej triede 6 bez zmluvných zariadení predstavuje sumu 275 891,66 Eur. Hospodársky výsledok ŠD za hlavnú činnosť za rok 2020 je zisk 59,46 Eur.</t>
  </si>
  <si>
    <t>Vykonané úpravy nezrovnalostí tabuliek z MŠ SR:   doplnený R8_SH tvorba fondu z dotácie</t>
  </si>
  <si>
    <r>
      <t>Výnosy z poplatkov spojených so štúdiom (účet 648) [SUM(R2</t>
    </r>
    <r>
      <rPr>
        <b/>
        <sz val="12"/>
        <color rgb="FFFF0000"/>
        <rFont val="Times New Roman"/>
        <family val="1"/>
        <charset val="238"/>
      </rPr>
      <t>7</t>
    </r>
    <r>
      <rPr>
        <b/>
        <sz val="12"/>
        <rFont val="Times New Roman"/>
        <family val="1"/>
        <charset val="238"/>
      </rPr>
      <t>:R</t>
    </r>
    <r>
      <rPr>
        <b/>
        <sz val="12"/>
        <color rgb="FFFF0000"/>
        <rFont val="Times New Roman"/>
        <family val="1"/>
        <charset val="238"/>
      </rPr>
      <t>32</t>
    </r>
    <r>
      <rPr>
        <b/>
        <sz val="12"/>
        <rFont val="Times New Roman"/>
        <family val="1"/>
        <charset val="238"/>
      </rPr>
      <t xml:space="preserve">)] </t>
    </r>
  </si>
  <si>
    <t>úprava vzorcov v T3_R26 súvzťažnosť s T4_R6, a úprava sumárneho riadku 66</t>
  </si>
  <si>
    <r>
      <t>súčet HČ+PČ</t>
    </r>
    <r>
      <rPr>
        <sz val="12"/>
        <color rgb="FFFF0000"/>
        <rFont val="Times New Roman"/>
        <family val="1"/>
        <charset val="238"/>
      </rPr>
      <t xml:space="preserve"> </t>
    </r>
  </si>
  <si>
    <t>Vykonané úpravy nezrovnalostí tabuliek z MŠ SR:  doplnený vzorec v R66 zníženie o účet 670 (nie je vo výkazníctve)</t>
  </si>
  <si>
    <t>súčet HČ+PČ-daň z príjmov</t>
  </si>
  <si>
    <t>Vykonané úpravy nezrovnalostí tabuliek z MŠ SR:  doplnený vzorec v R96 zníženie o účet 570 (nie je vo výkazníctve)</t>
  </si>
  <si>
    <t>V riadku 8 stĺpec H bol vytvorený fond na podporu štúdia študentov so špecifickými potrebami z dotácie za rok 2020 vo výške 40 499,- Eur a zároveň bola doúčtovaná tvorba zo zostatku dotácie za rok 2019 vo výške 3 438,31 Eur z dôvodu, že univerzita v roku 2019 nevytvorila fond.</t>
  </si>
  <si>
    <t>PRINS LEOPOLD INSTITUUT VOOR TROPISCHE GENEESKUNDE, established in Nationalestraat 155, ANTWERPEN 2000, Belgium, VAT number: BE0410057701, EU, H2020, UNRAVELLING DATA FOR RAPID EVIDENCE-BASED RESPONSE TO COVID-19</t>
  </si>
  <si>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2019 a 2020</t>
    </r>
  </si>
  <si>
    <t>R1_SI zahrnuté účty 384113 a 384120</t>
  </si>
  <si>
    <t>Študenti, ktorí majú praktickú výučbu vo Fakultnej nemocnici v Trnave sa v zmluvnom zariadení aj stravujú a za rok 2020 bolo vydaných 273 jedál.</t>
  </si>
  <si>
    <t xml:space="preserve"> - odpisy ostatného DN a HM bez tvorby fondu reprodukcie (účet  551 130, 551 131, 551 133)</t>
  </si>
  <si>
    <t xml:space="preserve"> - odpisy ostatného DN a HM (účet 551 002,  551 200, 551 221, 551 223, 551 400, 551 500, 551 521, 551 900, 551 921, 551 923)</t>
  </si>
  <si>
    <t>TVU_presun z R86 na R86b z účtov sa netvorí fond reprodukcie  a R86 sa porovnáva s T13_R4_SD</t>
  </si>
  <si>
    <t>Vytvorený nový riadok 86b odpisy ostatného DN a HM bez tvorby fondu reprodukcie pre účty  551 130, 551 131, 551 133 a zároveň sú tieto účty odstránené z riadku 86 vzhľadom na to, že tento riadok má súvzťažnosť s T13_R4_SD.</t>
  </si>
  <si>
    <t>86b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</si>
</sst>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S_k_-;\-* #,##0.00\ _S_k_-;_-* &quot;-&quot;??\ _S_k_-;_-@_-"/>
    <numFmt numFmtId="165" formatCode="#,##0.00_ ;[Red]\-#,##0.00\ "/>
    <numFmt numFmtId="166" formatCode="_-* #,##0\ _S_k_-;\-* #,##0\ _S_k_-;_-* &quot;-&quot;??\ _S_k_-;_-@_-"/>
    <numFmt numFmtId="167" formatCode="#,##0.0"/>
    <numFmt numFmtId="168" formatCode="#,##0_ ;[Red]\-#,##0\ "/>
  </numFmts>
  <fonts count="133"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b/>
      <sz val="12"/>
      <color indexed="12"/>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sz val="10"/>
      <name val="Arial"/>
      <family val="2"/>
      <charset val="238"/>
    </font>
    <font>
      <u/>
      <sz val="12"/>
      <name val="Times New Roman"/>
      <family val="1"/>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vertAlign val="superscript"/>
      <sz val="12"/>
      <color indexed="8"/>
      <name val="Times New Roman"/>
      <family val="1"/>
      <charset val="238"/>
    </font>
    <font>
      <strike/>
      <sz val="12"/>
      <name val="Times New Roman"/>
      <family val="1"/>
      <charset val="238"/>
    </font>
    <font>
      <strike/>
      <sz val="12"/>
      <name val="Times New Roman"/>
      <family val="1"/>
    </font>
    <font>
      <sz val="11"/>
      <name val="Times New Roman"/>
      <family val="1"/>
    </font>
    <font>
      <b/>
      <sz val="10"/>
      <name val="Arial"/>
      <family val="2"/>
      <charset val="238"/>
    </font>
    <font>
      <sz val="14"/>
      <name val="Times New Roman"/>
      <family val="1"/>
    </font>
    <font>
      <sz val="12"/>
      <color indexed="8"/>
      <name val="Times New Roman"/>
      <family val="1"/>
    </font>
    <font>
      <b/>
      <vertAlign val="superscript"/>
      <sz val="12"/>
      <name val="Times New Roman"/>
      <family val="1"/>
    </font>
    <font>
      <b/>
      <u/>
      <sz val="14"/>
      <name val="Times New Roman"/>
      <family val="1"/>
      <charset val="238"/>
    </font>
    <font>
      <b/>
      <sz val="11"/>
      <name val="Times New Roman"/>
      <family val="1"/>
    </font>
    <font>
      <b/>
      <sz val="10"/>
      <color indexed="8"/>
      <name val="Times New Roman"/>
      <family val="1"/>
      <charset val="238"/>
    </font>
    <font>
      <b/>
      <sz val="14"/>
      <color indexed="10"/>
      <name val="Times New Roman"/>
      <family val="1"/>
      <charset val="238"/>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2"/>
      <color rgb="FFFF0000"/>
      <name val="Arial"/>
      <family val="2"/>
      <charset val="238"/>
    </font>
    <font>
      <sz val="10"/>
      <color rgb="FFFF0000"/>
      <name val="Times New Roman"/>
      <family val="1"/>
    </font>
    <font>
      <b/>
      <sz val="14"/>
      <color rgb="FFFF0000"/>
      <name val="Times New Roman"/>
      <family val="1"/>
      <charset val="238"/>
    </font>
    <font>
      <sz val="14"/>
      <color rgb="FFFF0000"/>
      <name val="Times New Roman"/>
      <family val="1"/>
      <charset val="238"/>
    </font>
    <font>
      <sz val="12"/>
      <color rgb="FF00B050"/>
      <name val="Times New Roman"/>
      <family val="1"/>
      <charset val="238"/>
    </font>
    <font>
      <u/>
      <sz val="12"/>
      <color theme="1"/>
      <name val="Times New Roman"/>
      <family val="1"/>
      <charset val="238"/>
    </font>
    <font>
      <vertAlign val="superscript"/>
      <sz val="11"/>
      <name val="Times New Roman"/>
      <family val="1"/>
      <charset val="238"/>
    </font>
    <font>
      <sz val="10"/>
      <color rgb="FF0000FF"/>
      <name val="Arial"/>
      <family val="2"/>
      <charset val="238"/>
    </font>
    <font>
      <b/>
      <sz val="12"/>
      <color rgb="FF00B0F0"/>
      <name val="Times New Roman"/>
      <family val="1"/>
      <charset val="238"/>
    </font>
    <font>
      <sz val="12"/>
      <color rgb="FF0000FF"/>
      <name val="Times New Roman"/>
      <family val="1"/>
    </font>
    <font>
      <sz val="12"/>
      <color rgb="FF0000FF"/>
      <name val="Times New Roman"/>
      <family val="1"/>
      <charset val="238"/>
    </font>
    <font>
      <sz val="11"/>
      <color rgb="FF0000FF"/>
      <name val="Arial"/>
      <family val="2"/>
      <charset val="238"/>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sz val="8"/>
      <color indexed="81"/>
      <name val="Tahoma"/>
      <family val="2"/>
      <charset val="238"/>
    </font>
    <font>
      <b/>
      <sz val="8"/>
      <color indexed="81"/>
      <name val="Tahoma"/>
      <family val="2"/>
      <charset val="238"/>
    </font>
    <font>
      <sz val="11"/>
      <color rgb="FFFF0000"/>
      <name val="Times New Roman"/>
      <family val="1"/>
    </font>
    <font>
      <sz val="11"/>
      <color rgb="FF0000FF"/>
      <name val="Times New Roman"/>
      <family val="1"/>
    </font>
    <font>
      <vertAlign val="superscript"/>
      <sz val="12"/>
      <color theme="1"/>
      <name val="Times New Roman"/>
      <family val="1"/>
      <charset val="238"/>
    </font>
    <font>
      <b/>
      <vertAlign val="superscript"/>
      <sz val="12"/>
      <color theme="1"/>
      <name val="Times New Roman"/>
      <family val="1"/>
      <charset val="238"/>
    </font>
    <font>
      <b/>
      <u/>
      <sz val="12"/>
      <color theme="1"/>
      <name val="Times New Roman"/>
      <family val="1"/>
      <charset val="238"/>
    </font>
    <font>
      <strike/>
      <sz val="12"/>
      <color theme="1"/>
      <name val="Times New Roman"/>
      <family val="1"/>
      <charset val="238"/>
    </font>
    <font>
      <i/>
      <sz val="11"/>
      <color theme="1"/>
      <name val="Times New Roman"/>
      <family val="1"/>
      <charset val="238"/>
    </font>
    <font>
      <b/>
      <i/>
      <sz val="11"/>
      <color theme="1"/>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i/>
      <sz val="12"/>
      <color rgb="FFFF0000"/>
      <name val="Times New Roman"/>
      <family val="1"/>
      <charset val="238"/>
    </font>
    <font>
      <b/>
      <sz val="16"/>
      <color rgb="FFFF0000"/>
      <name val="Times New Roman"/>
      <family val="1"/>
      <charset val="238"/>
    </font>
    <font>
      <sz val="8"/>
      <color rgb="FFFF0000"/>
      <name val="Arial"/>
      <family val="2"/>
      <charset val="238"/>
    </font>
    <font>
      <sz val="11"/>
      <color rgb="FFFF0000"/>
      <name val="Times New Roman"/>
      <family val="1"/>
      <charset val="238"/>
    </font>
    <font>
      <b/>
      <sz val="11"/>
      <color rgb="FFFF0000"/>
      <name val="Times New Roman"/>
      <family val="1"/>
      <charset val="238"/>
    </font>
    <font>
      <sz val="9"/>
      <color rgb="FFFF0000"/>
      <name val="Arial"/>
      <family val="2"/>
      <charset val="238"/>
    </font>
    <font>
      <b/>
      <sz val="9"/>
      <color rgb="FFFF0000"/>
      <name val="Arial"/>
      <family val="2"/>
      <charset val="238"/>
    </font>
    <font>
      <b/>
      <sz val="11"/>
      <color rgb="FF0000FF"/>
      <name val="Times New Roman"/>
      <family val="1"/>
      <charset val="238"/>
    </font>
    <font>
      <b/>
      <sz val="10"/>
      <color indexed="12"/>
      <name val="Arial"/>
      <family val="2"/>
      <charset val="238"/>
    </font>
    <font>
      <sz val="10"/>
      <color rgb="FFFF0000"/>
      <name val="Times New Roman"/>
      <family val="1"/>
      <charset val="238"/>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104">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3" fillId="20" borderId="1" applyNumberFormat="0" applyAlignment="0" applyProtection="0"/>
    <xf numFmtId="164" fontId="1" fillId="0" borderId="0" applyFont="0" applyFill="0" applyBorder="0" applyAlignment="0" applyProtection="0"/>
    <xf numFmtId="164" fontId="19" fillId="0" borderId="0" applyFont="0" applyFill="0" applyBorder="0" applyAlignment="0" applyProtection="0"/>
    <xf numFmtId="0" fontId="45" fillId="0" borderId="0" applyNumberFormat="0" applyFill="0" applyBorder="0" applyAlignment="0" applyProtection="0"/>
    <xf numFmtId="0" fontId="46" fillId="4" borderId="0" applyNumberFormat="0" applyBorder="0" applyAlignment="0" applyProtection="0"/>
    <xf numFmtId="0" fontId="47" fillId="0" borderId="2"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0" applyNumberFormat="0" applyFill="0" applyBorder="0" applyAlignment="0" applyProtection="0"/>
    <xf numFmtId="0" fontId="5" fillId="0" borderId="0" applyNumberFormat="0" applyFill="0" applyBorder="0" applyAlignment="0" applyProtection="0">
      <alignment vertical="top"/>
      <protection locked="0"/>
    </xf>
    <xf numFmtId="0" fontId="50" fillId="21" borderId="5" applyNumberFormat="0" applyAlignment="0" applyProtection="0"/>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9" fillId="0" borderId="0"/>
    <xf numFmtId="0" fontId="80" fillId="0" borderId="0"/>
    <xf numFmtId="0" fontId="19" fillId="0" borderId="0"/>
    <xf numFmtId="0" fontId="19" fillId="0" borderId="0"/>
    <xf numFmtId="0" fontId="63" fillId="0" borderId="0"/>
    <xf numFmtId="0" fontId="23" fillId="0" borderId="0"/>
    <xf numFmtId="0" fontId="54" fillId="0" borderId="0"/>
    <xf numFmtId="0" fontId="44" fillId="23" borderId="7" applyNumberFormat="0" applyFont="0" applyAlignment="0" applyProtection="0"/>
    <xf numFmtId="0" fontId="55" fillId="20" borderId="8" applyNumberFormat="0" applyAlignment="0" applyProtection="0"/>
    <xf numFmtId="4" fontId="14" fillId="22" borderId="9" applyNumberFormat="0" applyProtection="0">
      <alignment vertical="center"/>
    </xf>
    <xf numFmtId="4" fontId="15" fillId="24" borderId="9" applyNumberFormat="0" applyProtection="0">
      <alignment vertical="center"/>
    </xf>
    <xf numFmtId="4" fontId="14" fillId="24" borderId="9" applyNumberFormat="0" applyProtection="0">
      <alignment horizontal="left" vertical="center" indent="1"/>
    </xf>
    <xf numFmtId="0" fontId="14" fillId="24" borderId="9" applyNumberFormat="0" applyProtection="0">
      <alignment horizontal="left" vertical="top" indent="1"/>
    </xf>
    <xf numFmtId="4" fontId="16" fillId="3" borderId="9" applyNumberFormat="0" applyProtection="0">
      <alignment horizontal="right" vertical="center"/>
    </xf>
    <xf numFmtId="4" fontId="16" fillId="9" borderId="9" applyNumberFormat="0" applyProtection="0">
      <alignment horizontal="right" vertical="center"/>
    </xf>
    <xf numFmtId="4" fontId="16" fillId="17" borderId="9" applyNumberFormat="0" applyProtection="0">
      <alignment horizontal="right" vertical="center"/>
    </xf>
    <xf numFmtId="4" fontId="16" fillId="11" borderId="9" applyNumberFormat="0" applyProtection="0">
      <alignment horizontal="right" vertical="center"/>
    </xf>
    <xf numFmtId="4" fontId="16" fillId="15" borderId="9" applyNumberFormat="0" applyProtection="0">
      <alignment horizontal="right" vertical="center"/>
    </xf>
    <xf numFmtId="4" fontId="16" fillId="19" borderId="9" applyNumberFormat="0" applyProtection="0">
      <alignment horizontal="right" vertical="center"/>
    </xf>
    <xf numFmtId="4" fontId="16" fillId="18" borderId="9" applyNumberFormat="0" applyProtection="0">
      <alignment horizontal="right" vertical="center"/>
    </xf>
    <xf numFmtId="4" fontId="16" fillId="25" borderId="9" applyNumberFormat="0" applyProtection="0">
      <alignment horizontal="right" vertical="center"/>
    </xf>
    <xf numFmtId="4" fontId="16" fillId="10" borderId="9" applyNumberFormat="0" applyProtection="0">
      <alignment horizontal="right" vertical="center"/>
    </xf>
    <xf numFmtId="4" fontId="14" fillId="26" borderId="10" applyNumberFormat="0" applyProtection="0">
      <alignment horizontal="left" vertical="center" indent="1"/>
    </xf>
    <xf numFmtId="4" fontId="16" fillId="27" borderId="0" applyNumberFormat="0" applyProtection="0">
      <alignment horizontal="left" vertical="center" indent="1"/>
    </xf>
    <xf numFmtId="4" fontId="17" fillId="28" borderId="0" applyNumberFormat="0" applyProtection="0">
      <alignment horizontal="left" vertical="center" indent="1"/>
    </xf>
    <xf numFmtId="4" fontId="16" fillId="29" borderId="9" applyNumberFormat="0" applyProtection="0">
      <alignment horizontal="right" vertical="center"/>
    </xf>
    <xf numFmtId="4" fontId="18" fillId="27" borderId="0" applyNumberFormat="0" applyProtection="0">
      <alignment horizontal="left" vertical="center" indent="1"/>
    </xf>
    <xf numFmtId="4" fontId="18" fillId="30" borderId="0" applyNumberFormat="0" applyProtection="0">
      <alignment horizontal="left" vertical="center" indent="1"/>
    </xf>
    <xf numFmtId="0" fontId="19" fillId="28" borderId="9" applyNumberFormat="0" applyProtection="0">
      <alignment horizontal="left" vertical="center" indent="1"/>
    </xf>
    <xf numFmtId="0" fontId="19" fillId="28" borderId="9" applyNumberFormat="0" applyProtection="0">
      <alignment horizontal="left" vertical="top" indent="1"/>
    </xf>
    <xf numFmtId="0" fontId="19" fillId="30" borderId="9" applyNumberFormat="0" applyProtection="0">
      <alignment horizontal="left" vertical="center" indent="1"/>
    </xf>
    <xf numFmtId="0" fontId="19" fillId="30" borderId="9" applyNumberFormat="0" applyProtection="0">
      <alignment horizontal="left" vertical="top" indent="1"/>
    </xf>
    <xf numFmtId="0" fontId="19" fillId="31" borderId="9" applyNumberFormat="0" applyProtection="0">
      <alignment horizontal="left" vertical="center" indent="1"/>
    </xf>
    <xf numFmtId="0" fontId="19" fillId="31" borderId="9" applyNumberFormat="0" applyProtection="0">
      <alignment horizontal="left" vertical="top" indent="1"/>
    </xf>
    <xf numFmtId="0" fontId="19" fillId="32" borderId="9" applyNumberFormat="0" applyProtection="0">
      <alignment horizontal="left" vertical="center" indent="1"/>
    </xf>
    <xf numFmtId="0" fontId="19" fillId="32" borderId="9" applyNumberFormat="0" applyProtection="0">
      <alignment horizontal="left" vertical="top" indent="1"/>
    </xf>
    <xf numFmtId="4" fontId="14" fillId="30" borderId="0" applyNumberFormat="0" applyProtection="0">
      <alignment horizontal="left" vertical="center" indent="1"/>
    </xf>
    <xf numFmtId="4" fontId="16" fillId="33" borderId="9" applyNumberFormat="0" applyProtection="0">
      <alignment vertical="center"/>
    </xf>
    <xf numFmtId="4" fontId="20" fillId="33" borderId="9" applyNumberFormat="0" applyProtection="0">
      <alignment vertical="center"/>
    </xf>
    <xf numFmtId="4" fontId="16" fillId="33" borderId="9" applyNumberFormat="0" applyProtection="0">
      <alignment horizontal="left" vertical="center" indent="1"/>
    </xf>
    <xf numFmtId="0" fontId="16" fillId="33" borderId="9" applyNumberFormat="0" applyProtection="0">
      <alignment horizontal="left" vertical="top" indent="1"/>
    </xf>
    <xf numFmtId="4" fontId="16" fillId="27" borderId="9" applyNumberFormat="0" applyProtection="0">
      <alignment horizontal="right" vertical="center"/>
    </xf>
    <xf numFmtId="4" fontId="20" fillId="27" borderId="9" applyNumberFormat="0" applyProtection="0">
      <alignment horizontal="right" vertical="center"/>
    </xf>
    <xf numFmtId="4" fontId="16" fillId="29" borderId="9" applyNumberFormat="0" applyProtection="0">
      <alignment horizontal="left" vertical="center" indent="1"/>
    </xf>
    <xf numFmtId="0" fontId="16" fillId="30" borderId="9" applyNumberFormat="0" applyProtection="0">
      <alignment horizontal="left" vertical="top" indent="1"/>
    </xf>
    <xf numFmtId="4" fontId="21" fillId="34" borderId="0" applyNumberFormat="0" applyProtection="0">
      <alignment horizontal="left" vertical="center" indent="1"/>
    </xf>
    <xf numFmtId="4" fontId="22" fillId="27" borderId="9" applyNumberFormat="0" applyProtection="0">
      <alignment horizontal="right" vertical="center"/>
    </xf>
    <xf numFmtId="0" fontId="56" fillId="0" borderId="0" applyNumberFormat="0" applyFill="0" applyBorder="0" applyAlignment="0" applyProtection="0"/>
    <xf numFmtId="0" fontId="57" fillId="0" borderId="11" applyNumberFormat="0" applyFill="0" applyAlignment="0" applyProtection="0"/>
    <xf numFmtId="0" fontId="58"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8" fillId="23" borderId="7" applyNumberFormat="0" applyFont="0" applyAlignment="0" applyProtection="0"/>
    <xf numFmtId="0" fontId="1" fillId="28" borderId="9" applyNumberFormat="0" applyProtection="0">
      <alignment horizontal="left" vertical="center" indent="1"/>
    </xf>
    <xf numFmtId="0" fontId="1" fillId="28" borderId="9" applyNumberFormat="0" applyProtection="0">
      <alignment horizontal="left" vertical="top" indent="1"/>
    </xf>
    <xf numFmtId="0" fontId="1" fillId="30" borderId="9" applyNumberFormat="0" applyProtection="0">
      <alignment horizontal="left" vertical="center" indent="1"/>
    </xf>
    <xf numFmtId="0" fontId="1" fillId="30" borderId="9" applyNumberFormat="0" applyProtection="0">
      <alignment horizontal="left" vertical="top" indent="1"/>
    </xf>
    <xf numFmtId="0" fontId="1" fillId="31" borderId="9" applyNumberFormat="0" applyProtection="0">
      <alignment horizontal="left" vertical="center" indent="1"/>
    </xf>
    <xf numFmtId="0" fontId="1" fillId="31" borderId="9" applyNumberFormat="0" applyProtection="0">
      <alignment horizontal="left" vertical="top" indent="1"/>
    </xf>
    <xf numFmtId="0" fontId="1" fillId="32" borderId="9" applyNumberFormat="0" applyProtection="0">
      <alignment horizontal="left" vertical="center" indent="1"/>
    </xf>
    <xf numFmtId="0" fontId="1" fillId="32" borderId="9" applyNumberFormat="0" applyProtection="0">
      <alignment horizontal="left" vertical="top" indent="1"/>
    </xf>
  </cellStyleXfs>
  <cellXfs count="1001">
    <xf numFmtId="0" fontId="0" fillId="0" borderId="0" xfId="0"/>
    <xf numFmtId="0" fontId="3" fillId="0" borderId="0" xfId="0" applyFont="1"/>
    <xf numFmtId="0" fontId="3" fillId="0" borderId="0" xfId="0" applyFont="1" applyBorder="1"/>
    <xf numFmtId="0" fontId="3" fillId="0" borderId="0" xfId="0" applyFont="1" applyAlignment="1">
      <alignment horizontal="center" vertical="center"/>
    </xf>
    <xf numFmtId="0" fontId="2" fillId="0" borderId="0" xfId="0" applyFont="1" applyBorder="1" applyAlignment="1">
      <alignment horizontal="center" vertical="center"/>
    </xf>
    <xf numFmtId="49" fontId="3" fillId="0" borderId="0" xfId="0" applyNumberFormat="1" applyFont="1"/>
    <xf numFmtId="0" fontId="4" fillId="0" borderId="0" xfId="0" applyFont="1" applyAlignment="1">
      <alignment horizontal="center" vertical="center" wrapText="1"/>
    </xf>
    <xf numFmtId="49" fontId="3" fillId="0" borderId="0" xfId="0" applyNumberFormat="1" applyFont="1" applyBorder="1"/>
    <xf numFmtId="49" fontId="3" fillId="0" borderId="0" xfId="0" applyNumberFormat="1" applyFont="1" applyAlignment="1">
      <alignment horizontal="left" vertical="center"/>
    </xf>
    <xf numFmtId="0" fontId="2" fillId="0" borderId="0" xfId="0" applyFont="1"/>
    <xf numFmtId="0" fontId="8"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vertical="center" wrapText="1"/>
    </xf>
    <xf numFmtId="0" fontId="2" fillId="0" borderId="13" xfId="0" applyFont="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left" vertical="center" wrapText="1"/>
    </xf>
    <xf numFmtId="49" fontId="3" fillId="0" borderId="13" xfId="0" applyNumberFormat="1" applyFont="1" applyBorder="1" applyAlignment="1">
      <alignment horizontal="left" vertical="center" wrapText="1" indent="1"/>
    </xf>
    <xf numFmtId="49" fontId="2" fillId="0" borderId="13" xfId="0" applyNumberFormat="1" applyFont="1" applyBorder="1" applyAlignment="1">
      <alignment vertical="top" wrapText="1"/>
    </xf>
    <xf numFmtId="0" fontId="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7" fillId="0" borderId="14" xfId="0" applyFont="1" applyBorder="1" applyAlignment="1">
      <alignment horizontal="center" vertical="center" wrapText="1"/>
    </xf>
    <xf numFmtId="0" fontId="8" fillId="0" borderId="0" xfId="0" applyFont="1" applyAlignment="1">
      <alignment horizontal="left" vertical="center" wrapText="1"/>
    </xf>
    <xf numFmtId="0" fontId="3" fillId="0" borderId="13" xfId="0"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3" fillId="0" borderId="0" xfId="0" applyFont="1" applyFill="1"/>
    <xf numFmtId="49" fontId="2" fillId="0" borderId="13" xfId="0" applyNumberFormat="1" applyFont="1" applyBorder="1" applyAlignment="1">
      <alignment horizontal="left" vertical="center" wrapText="1" indent="1"/>
    </xf>
    <xf numFmtId="49" fontId="3" fillId="0" borderId="13" xfId="0" applyNumberFormat="1" applyFont="1" applyFill="1" applyBorder="1" applyAlignment="1">
      <alignment horizontal="left" vertical="center" wrapText="1" indent="1"/>
    </xf>
    <xf numFmtId="49" fontId="2" fillId="0" borderId="17" xfId="0" applyNumberFormat="1" applyFont="1" applyBorder="1" applyAlignment="1">
      <alignment horizontal="left" vertical="center" wrapText="1" indent="1"/>
    </xf>
    <xf numFmtId="49" fontId="3" fillId="0" borderId="0" xfId="0" applyNumberFormat="1" applyFont="1" applyBorder="1" applyAlignment="1">
      <alignment horizontal="left" vertical="center" wrapText="1" indent="1"/>
    </xf>
    <xf numFmtId="49" fontId="3" fillId="0" borderId="0" xfId="0" applyNumberFormat="1" applyFont="1" applyAlignment="1">
      <alignment horizontal="left" vertical="center" wrapText="1" indent="1"/>
    </xf>
    <xf numFmtId="0" fontId="2" fillId="0" borderId="13" xfId="0" applyFont="1" applyBorder="1" applyAlignment="1">
      <alignment horizontal="left" vertical="top" wrapText="1" indent="1"/>
    </xf>
    <xf numFmtId="0" fontId="3" fillId="0" borderId="13" xfId="0" applyFont="1" applyBorder="1" applyAlignment="1">
      <alignment horizontal="left" vertical="top" wrapText="1" indent="1"/>
    </xf>
    <xf numFmtId="0" fontId="2" fillId="0" borderId="17" xfId="0" applyFont="1" applyBorder="1" applyAlignment="1">
      <alignment horizontal="left" wrapText="1" indent="1"/>
    </xf>
    <xf numFmtId="0" fontId="3" fillId="0" borderId="0" xfId="0" applyFont="1" applyAlignment="1">
      <alignment horizontal="left" indent="1"/>
    </xf>
    <xf numFmtId="49" fontId="2" fillId="0" borderId="13" xfId="0" applyNumberFormat="1" applyFont="1" applyBorder="1" applyAlignment="1">
      <alignment horizontal="left" vertical="top" wrapText="1" indent="1"/>
    </xf>
    <xf numFmtId="49" fontId="3" fillId="0" borderId="13" xfId="0" applyNumberFormat="1" applyFont="1" applyBorder="1" applyAlignment="1">
      <alignment horizontal="left" vertical="top" wrapText="1" indent="1"/>
    </xf>
    <xf numFmtId="3" fontId="7" fillId="24" borderId="13" xfId="0" applyNumberFormat="1" applyFont="1" applyFill="1" applyBorder="1" applyAlignment="1">
      <alignment horizontal="right" vertical="center" wrapText="1" indent="1"/>
    </xf>
    <xf numFmtId="3" fontId="7" fillId="24" borderId="17" xfId="0" applyNumberFormat="1" applyFont="1" applyFill="1" applyBorder="1" applyAlignment="1">
      <alignment horizontal="right" vertical="center" wrapText="1" indent="1"/>
    </xf>
    <xf numFmtId="49" fontId="2" fillId="0" borderId="13" xfId="0" applyNumberFormat="1" applyFont="1" applyFill="1" applyBorder="1" applyAlignment="1">
      <alignment horizontal="left" vertical="center" wrapText="1" indent="1"/>
    </xf>
    <xf numFmtId="49" fontId="2" fillId="0" borderId="17" xfId="0" applyNumberFormat="1" applyFont="1" applyFill="1" applyBorder="1" applyAlignment="1">
      <alignment horizontal="left" vertical="center" wrapText="1" indent="1"/>
    </xf>
    <xf numFmtId="3" fontId="3" fillId="0" borderId="13" xfId="0" applyNumberFormat="1" applyFont="1" applyFill="1" applyBorder="1" applyAlignment="1">
      <alignment horizontal="right" vertical="center" wrapText="1" indent="1"/>
    </xf>
    <xf numFmtId="0" fontId="7" fillId="24" borderId="14" xfId="0" applyFont="1" applyFill="1" applyBorder="1" applyAlignment="1">
      <alignment horizontal="right" vertical="center" wrapText="1" indent="1"/>
    </xf>
    <xf numFmtId="0" fontId="7" fillId="0" borderId="13"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0" xfId="0" applyFont="1" applyAlignment="1">
      <alignment horizontal="left" vertical="center" wrapText="1" indent="1"/>
    </xf>
    <xf numFmtId="49" fontId="3" fillId="0" borderId="0" xfId="0" applyNumberFormat="1" applyFont="1" applyAlignment="1">
      <alignment vertical="center" wrapText="1"/>
    </xf>
    <xf numFmtId="3" fontId="7" fillId="0" borderId="0" xfId="45" applyNumberFormat="1" applyFont="1" applyBorder="1" applyAlignment="1">
      <alignment vertical="center" wrapText="1"/>
    </xf>
    <xf numFmtId="3" fontId="7" fillId="0" borderId="0" xfId="45" applyNumberFormat="1" applyFont="1" applyBorder="1" applyAlignment="1">
      <alignment horizontal="center" vertical="center" wrapText="1"/>
    </xf>
    <xf numFmtId="3" fontId="8" fillId="0" borderId="0" xfId="45" applyNumberFormat="1" applyFont="1" applyBorder="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8" fillId="24" borderId="18" xfId="0" applyFont="1" applyFill="1" applyBorder="1" applyAlignment="1">
      <alignment horizontal="right" vertical="center" wrapText="1" indent="1"/>
    </xf>
    <xf numFmtId="49" fontId="7" fillId="0" borderId="13" xfId="0" applyNumberFormat="1" applyFont="1" applyFill="1" applyBorder="1" applyAlignment="1">
      <alignment horizontal="left" vertical="center" wrapText="1" indent="1"/>
    </xf>
    <xf numFmtId="0" fontId="7" fillId="0" borderId="17" xfId="0" applyFont="1" applyBorder="1" applyAlignment="1">
      <alignment horizontal="left" vertical="center" wrapText="1" indent="1"/>
    </xf>
    <xf numFmtId="49" fontId="2" fillId="0" borderId="13" xfId="0" applyNumberFormat="1" applyFont="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0" fillId="0" borderId="0" xfId="0" applyBorder="1"/>
    <xf numFmtId="0" fontId="7" fillId="0" borderId="13" xfId="0" applyFont="1" applyBorder="1" applyAlignment="1">
      <alignment horizontal="left" vertical="center" wrapText="1"/>
    </xf>
    <xf numFmtId="0" fontId="7" fillId="0" borderId="13" xfId="0" applyFont="1" applyFill="1" applyBorder="1" applyAlignment="1">
      <alignment horizontal="left" vertical="center" wrapText="1" indent="1"/>
    </xf>
    <xf numFmtId="0" fontId="8" fillId="0" borderId="0" xfId="0" applyFont="1"/>
    <xf numFmtId="1" fontId="3" fillId="0" borderId="13" xfId="0" applyNumberFormat="1" applyFont="1" applyFill="1" applyBorder="1" applyAlignment="1">
      <alignment horizontal="center" vertical="center" wrapText="1"/>
    </xf>
    <xf numFmtId="49" fontId="7" fillId="0" borderId="17" xfId="0" applyNumberFormat="1" applyFont="1" applyFill="1" applyBorder="1" applyAlignment="1">
      <alignment horizontal="left" vertical="center" wrapText="1" indent="1"/>
    </xf>
    <xf numFmtId="49" fontId="7" fillId="0" borderId="13" xfId="0" applyNumberFormat="1" applyFont="1" applyBorder="1" applyAlignment="1">
      <alignment vertical="center" wrapText="1"/>
    </xf>
    <xf numFmtId="0" fontId="7"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7" fillId="0" borderId="13" xfId="45" applyFont="1" applyBorder="1" applyAlignment="1">
      <alignment horizontal="center" vertical="center" wrapText="1"/>
    </xf>
    <xf numFmtId="3" fontId="8" fillId="0" borderId="13" xfId="45" applyNumberFormat="1" applyFont="1" applyBorder="1" applyAlignment="1">
      <alignment horizontal="center" vertical="center" wrapText="1"/>
    </xf>
    <xf numFmtId="0" fontId="7" fillId="0" borderId="14" xfId="45" applyFont="1" applyBorder="1" applyAlignment="1">
      <alignment horizontal="center" vertical="center" wrapText="1"/>
    </xf>
    <xf numFmtId="3" fontId="8" fillId="0" borderId="15" xfId="45" applyNumberFormat="1" applyFont="1" applyBorder="1" applyAlignment="1">
      <alignment vertical="center" wrapText="1"/>
    </xf>
    <xf numFmtId="3" fontId="8" fillId="0" borderId="14" xfId="45" applyNumberFormat="1" applyFont="1" applyBorder="1" applyAlignment="1">
      <alignment horizontal="center" vertical="center" wrapText="1"/>
    </xf>
    <xf numFmtId="3" fontId="8" fillId="0" borderId="16" xfId="45"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13" xfId="0" applyFont="1" applyBorder="1" applyAlignment="1">
      <alignment horizontal="left" vertical="center" wrapText="1" indent="1"/>
    </xf>
    <xf numFmtId="0" fontId="8" fillId="0" borderId="13" xfId="0" applyFont="1" applyBorder="1" applyAlignment="1">
      <alignment horizontal="center" vertical="center" wrapText="1"/>
    </xf>
    <xf numFmtId="0" fontId="7" fillId="0" borderId="15" xfId="0" applyFont="1" applyBorder="1" applyAlignment="1">
      <alignment horizontal="left" vertical="center" wrapText="1" indent="1"/>
    </xf>
    <xf numFmtId="0" fontId="7" fillId="0" borderId="19" xfId="0" applyFont="1" applyBorder="1" applyAlignment="1">
      <alignment horizontal="left" vertical="center" wrapText="1" indent="1"/>
    </xf>
    <xf numFmtId="49" fontId="8" fillId="0" borderId="13" xfId="0" applyNumberFormat="1" applyFont="1" applyBorder="1" applyAlignment="1">
      <alignment horizontal="left" vertical="center" wrapText="1" indent="1"/>
    </xf>
    <xf numFmtId="0" fontId="8" fillId="0" borderId="0" xfId="0" applyFont="1" applyFill="1" applyAlignment="1">
      <alignment vertical="center" wrapText="1"/>
    </xf>
    <xf numFmtId="0" fontId="8" fillId="0" borderId="0" xfId="0" applyFont="1" applyFill="1" applyAlignment="1">
      <alignment horizontal="left" vertical="center" wrapText="1" indent="1"/>
    </xf>
    <xf numFmtId="0" fontId="8" fillId="0" borderId="0" xfId="0" applyFont="1" applyFill="1" applyAlignment="1">
      <alignment horizontal="left" vertical="center" wrapText="1" indent="3"/>
    </xf>
    <xf numFmtId="0" fontId="8" fillId="0" borderId="0" xfId="0" applyFont="1" applyFill="1" applyAlignment="1">
      <alignment horizontal="left" vertical="center" wrapText="1" indent="2"/>
    </xf>
    <xf numFmtId="0" fontId="2" fillId="0" borderId="20" xfId="0" applyFont="1" applyBorder="1" applyAlignment="1">
      <alignment horizontal="center" vertical="center" wrapText="1"/>
    </xf>
    <xf numFmtId="0" fontId="33" fillId="0" borderId="0" xfId="0" applyFont="1" applyBorder="1"/>
    <xf numFmtId="0" fontId="3" fillId="0" borderId="0" xfId="0" applyFont="1" applyFill="1" applyAlignment="1">
      <alignment vertical="center" wrapText="1"/>
    </xf>
    <xf numFmtId="0" fontId="0" fillId="0" borderId="0" xfId="0" applyFill="1"/>
    <xf numFmtId="0" fontId="30" fillId="0" borderId="0" xfId="0" applyFont="1" applyFill="1" applyAlignment="1">
      <alignment vertical="center" wrapText="1"/>
    </xf>
    <xf numFmtId="0" fontId="2" fillId="0" borderId="22" xfId="0" applyFont="1" applyBorder="1" applyAlignment="1">
      <alignment vertical="center" wrapText="1"/>
    </xf>
    <xf numFmtId="0" fontId="8" fillId="35" borderId="14" xfId="0" applyFont="1" applyFill="1" applyBorder="1" applyAlignment="1">
      <alignment horizontal="left" vertical="center" wrapText="1" indent="1"/>
    </xf>
    <xf numFmtId="0" fontId="36" fillId="0" borderId="0" xfId="0" applyFont="1"/>
    <xf numFmtId="0" fontId="7" fillId="0" borderId="23" xfId="0" applyFont="1" applyFill="1" applyBorder="1" applyAlignment="1">
      <alignment horizontal="center" vertical="center" wrapText="1"/>
    </xf>
    <xf numFmtId="0" fontId="7" fillId="0" borderId="0" xfId="0" applyFont="1" applyFill="1" applyAlignment="1">
      <alignment vertical="center" wrapText="1"/>
    </xf>
    <xf numFmtId="49" fontId="9" fillId="0" borderId="0" xfId="0" applyNumberFormat="1" applyFont="1" applyAlignment="1">
      <alignment horizontal="left" vertical="center" wrapText="1" indent="1"/>
    </xf>
    <xf numFmtId="49" fontId="8" fillId="0" borderId="13" xfId="0" applyNumberFormat="1" applyFont="1" applyFill="1" applyBorder="1" applyAlignment="1">
      <alignment horizontal="left" vertical="center" wrapText="1" indent="1"/>
    </xf>
    <xf numFmtId="0" fontId="0" fillId="0" borderId="0" xfId="0" applyAlignment="1">
      <alignment wrapText="1"/>
    </xf>
    <xf numFmtId="0" fontId="8"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3" fillId="0" borderId="0" xfId="0" applyFont="1" applyAlignment="1">
      <alignment horizontal="justify"/>
    </xf>
    <xf numFmtId="0" fontId="3" fillId="0" borderId="16" xfId="0" applyFont="1" applyFill="1" applyBorder="1" applyAlignment="1">
      <alignment horizontal="center" vertical="center"/>
    </xf>
    <xf numFmtId="0" fontId="2" fillId="0" borderId="17" xfId="0" applyFont="1" applyFill="1" applyBorder="1" applyAlignment="1">
      <alignment horizontal="left" wrapText="1" indent="1"/>
    </xf>
    <xf numFmtId="49" fontId="3" fillId="0" borderId="0" xfId="0" applyNumberFormat="1" applyFont="1" applyAlignment="1">
      <alignment horizontal="left" wrapText="1" indent="1"/>
    </xf>
    <xf numFmtId="0" fontId="3" fillId="0" borderId="0" xfId="0" applyFont="1" applyAlignment="1">
      <alignment vertical="center"/>
    </xf>
    <xf numFmtId="0" fontId="0" fillId="0" borderId="0" xfId="0" applyAlignment="1">
      <alignment vertical="center"/>
    </xf>
    <xf numFmtId="0" fontId="25" fillId="0" borderId="0" xfId="0" applyFont="1" applyBorder="1" applyAlignment="1">
      <alignment vertical="center"/>
    </xf>
    <xf numFmtId="0" fontId="2" fillId="0" borderId="15" xfId="0" applyFont="1" applyFill="1" applyBorder="1" applyAlignment="1">
      <alignment horizontal="center" vertical="center" wrapText="1"/>
    </xf>
    <xf numFmtId="0" fontId="25" fillId="35" borderId="14" xfId="0" applyFont="1" applyFill="1" applyBorder="1" applyAlignment="1">
      <alignment horizontal="left" vertical="center" wrapText="1" indent="1"/>
    </xf>
    <xf numFmtId="0" fontId="8" fillId="35" borderId="26" xfId="0" applyFont="1" applyFill="1" applyBorder="1" applyAlignment="1">
      <alignment horizontal="left" vertical="center" wrapText="1" indent="1"/>
    </xf>
    <xf numFmtId="0" fontId="8" fillId="0" borderId="13" xfId="0" applyFont="1" applyBorder="1" applyAlignment="1">
      <alignment horizontal="left" vertical="top" wrapText="1" indent="1"/>
    </xf>
    <xf numFmtId="166" fontId="3" fillId="35" borderId="13" xfId="27" applyNumberFormat="1" applyFont="1" applyFill="1" applyBorder="1" applyAlignment="1">
      <alignment horizontal="right" vertical="center" wrapText="1" indent="1"/>
    </xf>
    <xf numFmtId="166" fontId="3" fillId="37" borderId="13" xfId="27" applyNumberFormat="1" applyFont="1" applyFill="1" applyBorder="1" applyAlignment="1">
      <alignment horizontal="right" vertical="center" wrapText="1" indent="1"/>
    </xf>
    <xf numFmtId="3" fontId="7" fillId="24" borderId="20" xfId="0" applyNumberFormat="1" applyFont="1" applyFill="1" applyBorder="1" applyAlignment="1">
      <alignment horizontal="right" vertical="center" wrapText="1" indent="1"/>
    </xf>
    <xf numFmtId="3" fontId="7" fillId="24" borderId="28" xfId="0" applyNumberFormat="1" applyFont="1" applyFill="1" applyBorder="1" applyAlignment="1">
      <alignment horizontal="right" vertical="center" wrapText="1" indent="1"/>
    </xf>
    <xf numFmtId="0" fontId="80" fillId="0" borderId="0" xfId="41"/>
    <xf numFmtId="0" fontId="10" fillId="0" borderId="13" xfId="0" applyFont="1" applyFill="1" applyBorder="1" applyAlignment="1">
      <alignment horizontal="left" vertical="center" wrapText="1" indent="1"/>
    </xf>
    <xf numFmtId="0" fontId="8" fillId="32" borderId="15" xfId="0" applyFont="1" applyFill="1" applyBorder="1" applyAlignment="1">
      <alignment vertical="center" wrapText="1"/>
    </xf>
    <xf numFmtId="0" fontId="4" fillId="0" borderId="0" xfId="0" applyFont="1" applyBorder="1" applyAlignment="1">
      <alignment horizontal="center" vertical="center" wrapText="1"/>
    </xf>
    <xf numFmtId="0" fontId="7" fillId="0" borderId="0" xfId="0" applyFont="1" applyBorder="1" applyAlignment="1">
      <alignment horizontal="left" vertical="center" wrapText="1"/>
    </xf>
    <xf numFmtId="0" fontId="8" fillId="0" borderId="0" xfId="44" applyFont="1" applyAlignment="1">
      <alignment vertical="center" wrapText="1"/>
    </xf>
    <xf numFmtId="0" fontId="7" fillId="0" borderId="0" xfId="44" applyFont="1" applyAlignment="1">
      <alignment horizontal="center" vertical="center" wrapText="1"/>
    </xf>
    <xf numFmtId="0" fontId="0" fillId="0" borderId="0" xfId="0" applyNumberFormat="1" applyAlignment="1">
      <alignment vertical="center" wrapText="1"/>
    </xf>
    <xf numFmtId="165" fontId="62" fillId="37" borderId="13" xfId="76" quotePrefix="1" applyNumberFormat="1" applyFont="1" applyFill="1" applyBorder="1" applyAlignment="1" applyProtection="1">
      <alignment horizontal="left" vertical="center" wrapText="1" indent="1"/>
      <protection locked="0"/>
    </xf>
    <xf numFmtId="165" fontId="61" fillId="37" borderId="13" xfId="84" quotePrefix="1" applyNumberFormat="1" applyFont="1" applyFill="1" applyBorder="1" applyAlignment="1" applyProtection="1">
      <alignment horizontal="left" vertical="center" wrapText="1" indent="1"/>
      <protection locked="0"/>
    </xf>
    <xf numFmtId="165" fontId="61" fillId="37" borderId="13" xfId="83" quotePrefix="1" applyNumberFormat="1" applyFont="1" applyFill="1" applyBorder="1" applyProtection="1">
      <alignment horizontal="left" vertical="center" indent="1"/>
      <protection locked="0"/>
    </xf>
    <xf numFmtId="0" fontId="8" fillId="0" borderId="13" xfId="0" applyFont="1" applyBorder="1"/>
    <xf numFmtId="165" fontId="62" fillId="37" borderId="13" xfId="51" quotePrefix="1" applyNumberFormat="1" applyFont="1" applyFill="1" applyBorder="1">
      <alignment horizontal="left" vertical="center" indent="1"/>
    </xf>
    <xf numFmtId="165" fontId="62" fillId="37" borderId="13" xfId="51" applyNumberFormat="1" applyFont="1" applyFill="1" applyBorder="1">
      <alignment horizontal="left" vertical="center" indent="1"/>
    </xf>
    <xf numFmtId="165" fontId="61" fillId="37" borderId="13" xfId="83" applyNumberFormat="1" applyFont="1" applyFill="1" applyBorder="1" applyAlignment="1" applyProtection="1">
      <alignment vertical="center"/>
      <protection locked="0"/>
    </xf>
    <xf numFmtId="165" fontId="62" fillId="37" borderId="13" xfId="83" quotePrefix="1" applyNumberFormat="1" applyFont="1" applyFill="1" applyBorder="1" applyProtection="1">
      <alignment horizontal="left" vertical="center" indent="1"/>
      <protection locked="0"/>
    </xf>
    <xf numFmtId="165" fontId="61" fillId="37" borderId="13" xfId="84" applyNumberFormat="1" applyFont="1" applyFill="1" applyBorder="1" applyAlignment="1" applyProtection="1">
      <alignment horizontal="left" vertical="center" wrapText="1" indent="1"/>
      <protection locked="0"/>
    </xf>
    <xf numFmtId="49" fontId="8" fillId="0" borderId="20" xfId="42" applyNumberFormat="1" applyFont="1" applyBorder="1" applyAlignment="1">
      <alignment horizontal="center"/>
    </xf>
    <xf numFmtId="49" fontId="8" fillId="0" borderId="35" xfId="42" applyNumberFormat="1" applyFont="1" applyBorder="1" applyAlignment="1">
      <alignment horizontal="center"/>
    </xf>
    <xf numFmtId="49" fontId="8" fillId="0" borderId="37" xfId="42" applyNumberFormat="1" applyFont="1" applyBorder="1" applyAlignment="1">
      <alignment horizontal="center"/>
    </xf>
    <xf numFmtId="0" fontId="8" fillId="0" borderId="29" xfId="42" applyFont="1" applyBorder="1"/>
    <xf numFmtId="0" fontId="8" fillId="0" borderId="13" xfId="42" applyFont="1" applyBorder="1"/>
    <xf numFmtId="0" fontId="8" fillId="0" borderId="19" xfId="42" applyFont="1" applyBorder="1"/>
    <xf numFmtId="0" fontId="7" fillId="0" borderId="42" xfId="0" applyFont="1" applyFill="1" applyBorder="1" applyAlignment="1">
      <alignment horizontal="center" vertical="center" wrapText="1"/>
    </xf>
    <xf numFmtId="0" fontId="7" fillId="35" borderId="43" xfId="0" applyFont="1" applyFill="1" applyBorder="1" applyAlignment="1">
      <alignment horizontal="left" vertical="center" wrapText="1" indent="1"/>
    </xf>
    <xf numFmtId="0" fontId="8" fillId="0" borderId="43" xfId="0" applyFont="1" applyFill="1" applyBorder="1" applyAlignment="1">
      <alignment horizontal="left" vertical="center" wrapText="1" indent="1"/>
    </xf>
    <xf numFmtId="0" fontId="8" fillId="36" borderId="44" xfId="0" applyFont="1" applyFill="1" applyBorder="1" applyAlignment="1">
      <alignment horizontal="left" vertical="center" wrapText="1" indent="1"/>
    </xf>
    <xf numFmtId="0" fontId="8" fillId="0" borderId="45" xfId="0" applyFont="1" applyFill="1" applyBorder="1" applyAlignment="1">
      <alignment horizontal="left" vertical="center" wrapText="1" indent="1"/>
    </xf>
    <xf numFmtId="0" fontId="8" fillId="37" borderId="43" xfId="0" applyFont="1" applyFill="1" applyBorder="1" applyAlignment="1">
      <alignment horizontal="left" vertical="center" wrapText="1" indent="1"/>
    </xf>
    <xf numFmtId="0" fontId="8" fillId="0" borderId="44" xfId="0" applyFont="1" applyFill="1" applyBorder="1" applyAlignment="1">
      <alignment horizontal="left" vertical="center" wrapText="1" indent="1"/>
    </xf>
    <xf numFmtId="0" fontId="25" fillId="0" borderId="29" xfId="42" applyFont="1" applyBorder="1"/>
    <xf numFmtId="49" fontId="25" fillId="0" borderId="37" xfId="42" applyNumberFormat="1" applyFont="1" applyBorder="1" applyAlignment="1">
      <alignment horizontal="center"/>
    </xf>
    <xf numFmtId="0" fontId="25" fillId="0" borderId="13" xfId="42" applyFont="1" applyBorder="1"/>
    <xf numFmtId="49" fontId="25" fillId="0" borderId="20" xfId="42" applyNumberFormat="1" applyFont="1" applyBorder="1" applyAlignment="1">
      <alignment horizontal="center"/>
    </xf>
    <xf numFmtId="0" fontId="25" fillId="0" borderId="13" xfId="42" applyFont="1" applyBorder="1" applyAlignment="1">
      <alignment vertical="center"/>
    </xf>
    <xf numFmtId="49" fontId="59" fillId="32" borderId="20" xfId="42" applyNumberFormat="1" applyFont="1" applyFill="1" applyBorder="1" applyAlignment="1">
      <alignment horizontal="center"/>
    </xf>
    <xf numFmtId="49" fontId="59" fillId="0" borderId="20" xfId="42" applyNumberFormat="1" applyFont="1" applyBorder="1" applyAlignment="1">
      <alignment horizontal="center"/>
    </xf>
    <xf numFmtId="0" fontId="25" fillId="0" borderId="22" xfId="42" applyFont="1" applyBorder="1" applyAlignment="1">
      <alignment horizontal="left" indent="1"/>
    </xf>
    <xf numFmtId="0" fontId="25" fillId="0" borderId="15" xfId="42" applyFont="1" applyBorder="1" applyAlignment="1">
      <alignment horizontal="left" indent="1"/>
    </xf>
    <xf numFmtId="0" fontId="25" fillId="0" borderId="15" xfId="42" applyFont="1" applyFill="1" applyBorder="1" applyAlignment="1">
      <alignment horizontal="left" indent="1"/>
    </xf>
    <xf numFmtId="0" fontId="8" fillId="0" borderId="0" xfId="0" applyFont="1" applyBorder="1"/>
    <xf numFmtId="0" fontId="13" fillId="0" borderId="35" xfId="0" applyFont="1" applyBorder="1" applyAlignment="1">
      <alignment horizontal="center"/>
    </xf>
    <xf numFmtId="0" fontId="39" fillId="0" borderId="48" xfId="35" applyFont="1" applyBorder="1" applyAlignment="1" applyProtection="1">
      <alignment horizontal="center"/>
    </xf>
    <xf numFmtId="0" fontId="8" fillId="0" borderId="50" xfId="0" applyFont="1" applyBorder="1"/>
    <xf numFmtId="165" fontId="3" fillId="0" borderId="0" xfId="0" applyNumberFormat="1" applyFont="1" applyBorder="1"/>
    <xf numFmtId="165" fontId="3" fillId="0" borderId="0" xfId="0" applyNumberFormat="1" applyFont="1" applyBorder="1" applyAlignment="1">
      <alignment wrapText="1"/>
    </xf>
    <xf numFmtId="0" fontId="30" fillId="0" borderId="0" xfId="0" applyFont="1" applyBorder="1" applyAlignment="1">
      <alignment horizontal="left"/>
    </xf>
    <xf numFmtId="0" fontId="30" fillId="0" borderId="0" xfId="0" applyFont="1" applyBorder="1" applyAlignment="1">
      <alignment horizontal="left" vertical="center"/>
    </xf>
    <xf numFmtId="0" fontId="82" fillId="0" borderId="0" xfId="0" applyFont="1" applyFill="1" applyAlignment="1">
      <alignment vertical="center" wrapText="1"/>
    </xf>
    <xf numFmtId="0" fontId="19" fillId="0" borderId="0" xfId="0" applyFont="1" applyAlignment="1"/>
    <xf numFmtId="0" fontId="84" fillId="0" borderId="0" xfId="0" applyFont="1"/>
    <xf numFmtId="0" fontId="83" fillId="0" borderId="43" xfId="0" applyFont="1" applyFill="1" applyBorder="1" applyAlignment="1">
      <alignment horizontal="left" vertical="center" wrapText="1" indent="1"/>
    </xf>
    <xf numFmtId="0" fontId="68" fillId="0" borderId="0" xfId="0" applyFont="1" applyFill="1" applyAlignment="1">
      <alignment horizontal="left" vertical="center" indent="1"/>
    </xf>
    <xf numFmtId="3" fontId="8" fillId="0" borderId="0" xfId="45" applyNumberFormat="1" applyFont="1" applyBorder="1" applyAlignment="1">
      <alignment horizontal="center" vertical="center" wrapText="1"/>
    </xf>
    <xf numFmtId="0" fontId="69" fillId="0" borderId="14" xfId="0" applyFont="1" applyFill="1" applyBorder="1" applyAlignment="1">
      <alignment horizontal="center" vertical="center" wrapText="1"/>
    </xf>
    <xf numFmtId="49" fontId="7" fillId="0" borderId="13" xfId="43" applyNumberFormat="1" applyFont="1" applyBorder="1" applyAlignment="1">
      <alignment horizontal="left" vertical="center" wrapText="1" indent="1"/>
    </xf>
    <xf numFmtId="0" fontId="3" fillId="0" borderId="19" xfId="43" applyFont="1" applyBorder="1" applyAlignment="1">
      <alignment horizontal="left" vertical="top" wrapText="1" indent="1"/>
    </xf>
    <xf numFmtId="0" fontId="10" fillId="0" borderId="0" xfId="0" applyFont="1" applyAlignment="1">
      <alignment horizontal="center" vertical="center"/>
    </xf>
    <xf numFmtId="0" fontId="10" fillId="0" borderId="0" xfId="0" applyFont="1" applyAlignment="1">
      <alignment horizontal="left" indent="1"/>
    </xf>
    <xf numFmtId="0" fontId="10" fillId="0" borderId="0" xfId="0" applyFont="1"/>
    <xf numFmtId="0" fontId="25" fillId="0" borderId="43" xfId="0" applyFont="1" applyFill="1" applyBorder="1" applyAlignment="1">
      <alignment horizontal="left" vertical="center" wrapText="1" indent="1"/>
    </xf>
    <xf numFmtId="0" fontId="82" fillId="0" borderId="0" xfId="0" applyFont="1" applyAlignment="1">
      <alignment wrapText="1"/>
    </xf>
    <xf numFmtId="0" fontId="39" fillId="0" borderId="20" xfId="35" applyFont="1" applyBorder="1" applyAlignment="1" applyProtection="1">
      <alignment horizontal="center"/>
    </xf>
    <xf numFmtId="0" fontId="39" fillId="0" borderId="37" xfId="35" applyFont="1" applyBorder="1" applyAlignment="1" applyProtection="1">
      <alignment horizontal="center"/>
    </xf>
    <xf numFmtId="0" fontId="8" fillId="0" borderId="52" xfId="0" applyFont="1" applyBorder="1"/>
    <xf numFmtId="0" fontId="83" fillId="37" borderId="43" xfId="0" applyFont="1" applyFill="1" applyBorder="1" applyAlignment="1">
      <alignment horizontal="left" vertical="center" wrapText="1" indent="1"/>
    </xf>
    <xf numFmtId="49" fontId="83" fillId="37" borderId="43" xfId="0" applyNumberFormat="1" applyFont="1" applyFill="1" applyBorder="1" applyAlignment="1">
      <alignment horizontal="left" vertical="center" wrapText="1" indent="1"/>
    </xf>
    <xf numFmtId="0" fontId="3" fillId="0" borderId="0" xfId="0" applyFont="1" applyFill="1" applyBorder="1"/>
    <xf numFmtId="0" fontId="2" fillId="0" borderId="0" xfId="0" applyFont="1" applyFill="1" applyBorder="1" applyAlignment="1">
      <alignment horizontal="center" vertical="center"/>
    </xf>
    <xf numFmtId="49" fontId="2" fillId="0" borderId="13"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5" fillId="0" borderId="0" xfId="0" applyFont="1" applyFill="1" applyBorder="1" applyAlignment="1">
      <alignment vertical="center"/>
    </xf>
    <xf numFmtId="0" fontId="32" fillId="0" borderId="0" xfId="40" applyFont="1" applyAlignment="1">
      <alignment horizontal="center" vertical="center" wrapText="1"/>
    </xf>
    <xf numFmtId="0" fontId="3" fillId="0" borderId="0" xfId="40" applyFont="1"/>
    <xf numFmtId="0" fontId="3" fillId="0" borderId="0" xfId="40" applyFont="1" applyAlignment="1">
      <alignment horizontal="center"/>
    </xf>
    <xf numFmtId="0" fontId="2" fillId="0" borderId="15" xfId="40" applyFont="1" applyBorder="1" applyAlignment="1">
      <alignment horizontal="center" vertical="center" wrapText="1"/>
    </xf>
    <xf numFmtId="49" fontId="2" fillId="0" borderId="13" xfId="40" applyNumberFormat="1" applyFont="1" applyBorder="1" applyAlignment="1">
      <alignment horizontal="center" vertical="center" wrapText="1"/>
    </xf>
    <xf numFmtId="0" fontId="2" fillId="0" borderId="13" xfId="40" applyFont="1" applyBorder="1" applyAlignment="1">
      <alignment horizontal="center" vertical="center" wrapText="1"/>
    </xf>
    <xf numFmtId="0" fontId="2" fillId="0" borderId="14" xfId="40" applyFont="1" applyBorder="1" applyAlignment="1">
      <alignment horizontal="center" vertical="center" wrapText="1"/>
    </xf>
    <xf numFmtId="0" fontId="3" fillId="0" borderId="15" xfId="40" applyFont="1" applyBorder="1" applyAlignment="1">
      <alignment horizontal="center" wrapText="1"/>
    </xf>
    <xf numFmtId="49" fontId="2" fillId="0" borderId="13" xfId="40" applyNumberFormat="1" applyFont="1" applyBorder="1" applyAlignment="1">
      <alignment vertical="top" wrapText="1"/>
    </xf>
    <xf numFmtId="3" fontId="3" fillId="0" borderId="13" xfId="40" applyNumberFormat="1" applyFont="1" applyFill="1" applyBorder="1" applyAlignment="1">
      <alignment horizontal="center" wrapText="1"/>
    </xf>
    <xf numFmtId="0" fontId="3" fillId="0" borderId="15" xfId="40" applyFont="1" applyBorder="1" applyAlignment="1">
      <alignment horizontal="center" vertical="center" wrapText="1"/>
    </xf>
    <xf numFmtId="49" fontId="2" fillId="0" borderId="13" xfId="40" applyNumberFormat="1" applyFont="1" applyBorder="1" applyAlignment="1">
      <alignment horizontal="left" vertical="center" wrapText="1" indent="1"/>
    </xf>
    <xf numFmtId="49" fontId="3" fillId="0" borderId="13" xfId="40" applyNumberFormat="1" applyFont="1" applyBorder="1" applyAlignment="1">
      <alignment horizontal="left" vertical="center" wrapText="1" indent="1"/>
    </xf>
    <xf numFmtId="0" fontId="3" fillId="0" borderId="0" xfId="40" applyFont="1" applyFill="1" applyAlignment="1">
      <alignment horizontal="center"/>
    </xf>
    <xf numFmtId="0" fontId="3" fillId="0" borderId="0" xfId="40" applyFont="1" applyFill="1"/>
    <xf numFmtId="49" fontId="8" fillId="36" borderId="13" xfId="40" applyNumberFormat="1" applyFont="1" applyFill="1" applyBorder="1" applyAlignment="1">
      <alignment horizontal="left" vertical="center" wrapText="1" indent="1"/>
    </xf>
    <xf numFmtId="49" fontId="2" fillId="0" borderId="17" xfId="40" applyNumberFormat="1" applyFont="1" applyBorder="1" applyAlignment="1">
      <alignment horizontal="left" vertical="center" wrapText="1" indent="1"/>
    </xf>
    <xf numFmtId="0" fontId="3" fillId="0" borderId="0" xfId="40" applyFont="1" applyFill="1" applyBorder="1" applyAlignment="1">
      <alignment horizontal="center" vertical="center" wrapText="1"/>
    </xf>
    <xf numFmtId="49" fontId="2" fillId="0" borderId="0" xfId="40" applyNumberFormat="1" applyFont="1" applyFill="1" applyBorder="1" applyAlignment="1">
      <alignment horizontal="left" vertical="top" wrapText="1" indent="1"/>
    </xf>
    <xf numFmtId="3" fontId="7" fillId="0" borderId="0" xfId="40" applyNumberFormat="1" applyFont="1" applyFill="1" applyBorder="1" applyAlignment="1">
      <alignment horizontal="right" vertical="center" wrapText="1" indent="1"/>
    </xf>
    <xf numFmtId="0" fontId="8" fillId="0" borderId="0" xfId="40" applyFont="1" applyAlignment="1">
      <alignment horizontal="center"/>
    </xf>
    <xf numFmtId="0" fontId="8" fillId="0" borderId="0" xfId="40" applyFont="1"/>
    <xf numFmtId="49" fontId="8" fillId="0" borderId="0" xfId="40" applyNumberFormat="1" applyFont="1"/>
    <xf numFmtId="49" fontId="3" fillId="0" borderId="0" xfId="40" applyNumberFormat="1" applyFont="1"/>
    <xf numFmtId="0" fontId="3" fillId="0" borderId="20" xfId="0" applyFont="1" applyFill="1" applyBorder="1" applyAlignment="1">
      <alignment horizontal="center" vertical="center" wrapText="1"/>
    </xf>
    <xf numFmtId="0" fontId="85" fillId="0" borderId="0" xfId="0" applyFont="1"/>
    <xf numFmtId="0" fontId="8" fillId="0" borderId="21" xfId="35" applyFont="1" applyBorder="1" applyAlignment="1" applyProtection="1">
      <alignment horizontal="left" vertical="center" indent="1"/>
    </xf>
    <xf numFmtId="0" fontId="81" fillId="35" borderId="43" xfId="0" applyFont="1" applyFill="1" applyBorder="1" applyAlignment="1">
      <alignment horizontal="left" vertical="center" wrapText="1" indent="1"/>
    </xf>
    <xf numFmtId="0" fontId="84" fillId="0" borderId="0" xfId="0" applyFont="1" applyBorder="1" applyAlignment="1">
      <alignment horizontal="left" vertical="center"/>
    </xf>
    <xf numFmtId="3" fontId="3" fillId="0" borderId="14" xfId="0" applyNumberFormat="1" applyFont="1" applyFill="1" applyBorder="1" applyAlignment="1">
      <alignment horizontal="center" vertical="center" wrapText="1"/>
    </xf>
    <xf numFmtId="0" fontId="3" fillId="0" borderId="15" xfId="43" applyFont="1" applyBorder="1" applyAlignment="1">
      <alignment horizontal="center" vertical="center" wrapText="1"/>
    </xf>
    <xf numFmtId="0" fontId="3" fillId="0" borderId="16" xfId="43" applyFont="1" applyBorder="1" applyAlignment="1">
      <alignment horizontal="center" vertical="center" wrapText="1"/>
    </xf>
    <xf numFmtId="3" fontId="3" fillId="0" borderId="38" xfId="40" applyNumberFormat="1" applyFont="1" applyFill="1" applyBorder="1" applyAlignment="1">
      <alignment horizontal="center" wrapText="1"/>
    </xf>
    <xf numFmtId="49" fontId="8" fillId="0" borderId="13" xfId="40" applyNumberFormat="1" applyFont="1" applyBorder="1" applyAlignment="1">
      <alignment horizontal="left" vertical="center" wrapText="1" indent="1"/>
    </xf>
    <xf numFmtId="49" fontId="3" fillId="0" borderId="13" xfId="40" applyNumberFormat="1" applyFont="1" applyFill="1" applyBorder="1" applyAlignment="1">
      <alignment horizontal="left" vertical="center" wrapText="1" indent="1"/>
    </xf>
    <xf numFmtId="0" fontId="83" fillId="0" borderId="16" xfId="41" applyFont="1" applyBorder="1" applyAlignment="1">
      <alignment horizontal="center" vertical="center"/>
    </xf>
    <xf numFmtId="0" fontId="3" fillId="0" borderId="15" xfId="0" applyFont="1" applyBorder="1" applyAlignment="1">
      <alignment horizontal="center" vertical="top"/>
    </xf>
    <xf numFmtId="0" fontId="3" fillId="0" borderId="0" xfId="0" applyFont="1" applyAlignment="1">
      <alignment horizontal="left" vertical="center"/>
    </xf>
    <xf numFmtId="0" fontId="8" fillId="0" borderId="20" xfId="0" applyFont="1" applyBorder="1" applyAlignment="1">
      <alignment horizontal="left" vertical="center" wrapText="1" indent="1"/>
    </xf>
    <xf numFmtId="0" fontId="8" fillId="0" borderId="35" xfId="0" applyFont="1" applyBorder="1" applyAlignment="1">
      <alignment horizontal="left" vertical="center" wrapText="1" indent="1"/>
    </xf>
    <xf numFmtId="0" fontId="83" fillId="0" borderId="20" xfId="0" applyFont="1" applyBorder="1" applyAlignment="1">
      <alignment horizontal="left" vertical="center" wrapText="1" indent="1"/>
    </xf>
    <xf numFmtId="49" fontId="59" fillId="32" borderId="53" xfId="42" applyNumberFormat="1" applyFont="1" applyFill="1" applyBorder="1" applyAlignment="1">
      <alignment horizontal="center" vertical="center"/>
    </xf>
    <xf numFmtId="0" fontId="8" fillId="0" borderId="15" xfId="42" applyFont="1" applyBorder="1" applyAlignment="1">
      <alignment horizontal="left" indent="1"/>
    </xf>
    <xf numFmtId="0" fontId="8" fillId="0" borderId="22" xfId="42" applyFont="1" applyBorder="1" applyAlignment="1">
      <alignment horizontal="left" indent="1"/>
    </xf>
    <xf numFmtId="0" fontId="8" fillId="0" borderId="15" xfId="42" applyFont="1" applyFill="1" applyBorder="1" applyAlignment="1">
      <alignment horizontal="left" indent="1"/>
    </xf>
    <xf numFmtId="0" fontId="8" fillId="0" borderId="21" xfId="42" applyFont="1" applyFill="1" applyBorder="1" applyAlignment="1">
      <alignment horizontal="left" indent="1"/>
    </xf>
    <xf numFmtId="0" fontId="3" fillId="0" borderId="15" xfId="40" applyFont="1" applyFill="1" applyBorder="1" applyAlignment="1">
      <alignment horizontal="center" vertical="center" wrapText="1"/>
    </xf>
    <xf numFmtId="0" fontId="3" fillId="0" borderId="16" xfId="40" applyFont="1" applyFill="1" applyBorder="1" applyAlignment="1">
      <alignment horizontal="center" vertical="center" wrapText="1"/>
    </xf>
    <xf numFmtId="0" fontId="81" fillId="0" borderId="13" xfId="45" applyFont="1" applyBorder="1" applyAlignment="1">
      <alignment horizontal="center" vertical="center" wrapText="1"/>
    </xf>
    <xf numFmtId="0" fontId="83" fillId="0" borderId="19" xfId="42" applyFont="1" applyBorder="1"/>
    <xf numFmtId="49" fontId="86" fillId="0" borderId="17" xfId="43" applyNumberFormat="1" applyFont="1" applyBorder="1" applyAlignment="1">
      <alignment horizontal="left" vertical="center" wrapText="1" indent="1"/>
    </xf>
    <xf numFmtId="0" fontId="3" fillId="0" borderId="0" xfId="40" applyFont="1" applyAlignment="1">
      <alignment vertical="center" wrapText="1"/>
    </xf>
    <xf numFmtId="0" fontId="3" fillId="0" borderId="0" xfId="40" applyFont="1" applyBorder="1" applyAlignment="1">
      <alignment horizontal="center" vertical="center" wrapText="1"/>
    </xf>
    <xf numFmtId="0" fontId="7" fillId="0" borderId="0" xfId="40" applyFont="1" applyBorder="1" applyAlignment="1">
      <alignment horizontal="left" vertical="center" wrapText="1" indent="1"/>
    </xf>
    <xf numFmtId="49" fontId="35" fillId="0" borderId="0" xfId="40" applyNumberFormat="1" applyFont="1"/>
    <xf numFmtId="49" fontId="87" fillId="0" borderId="13" xfId="0" applyNumberFormat="1" applyFont="1" applyFill="1" applyBorder="1" applyAlignment="1">
      <alignment horizontal="left" vertical="center" wrapText="1" indent="1"/>
    </xf>
    <xf numFmtId="49" fontId="83" fillId="0" borderId="13" xfId="0" applyNumberFormat="1" applyFont="1" applyFill="1" applyBorder="1" applyAlignment="1">
      <alignment horizontal="left" vertical="center" wrapText="1" indent="1"/>
    </xf>
    <xf numFmtId="0" fontId="83" fillId="0" borderId="13" xfId="0" applyFont="1" applyFill="1" applyBorder="1" applyAlignment="1">
      <alignment vertical="center" wrapText="1"/>
    </xf>
    <xf numFmtId="0" fontId="83" fillId="0" borderId="15" xfId="0" applyFont="1" applyFill="1" applyBorder="1" applyAlignment="1">
      <alignment horizontal="right" vertical="center" wrapText="1" indent="1"/>
    </xf>
    <xf numFmtId="0" fontId="83" fillId="0" borderId="16" xfId="0" applyFont="1" applyFill="1" applyBorder="1" applyAlignment="1">
      <alignment horizontal="right" vertical="center" wrapText="1" indent="1"/>
    </xf>
    <xf numFmtId="0" fontId="83" fillId="0" borderId="22" xfId="0" applyFont="1" applyFill="1" applyBorder="1" applyAlignment="1">
      <alignment horizontal="right" vertical="center" wrapText="1" indent="1"/>
    </xf>
    <xf numFmtId="0" fontId="81" fillId="0" borderId="30" xfId="0" applyFont="1" applyBorder="1" applyAlignment="1">
      <alignment horizontal="center" vertical="center"/>
    </xf>
    <xf numFmtId="0" fontId="81" fillId="0" borderId="31" xfId="0" applyFont="1" applyBorder="1" applyAlignment="1">
      <alignment horizontal="center" vertical="center"/>
    </xf>
    <xf numFmtId="0" fontId="81" fillId="0" borderId="36" xfId="0" applyFont="1" applyBorder="1" applyAlignment="1">
      <alignment horizontal="center" vertical="center"/>
    </xf>
    <xf numFmtId="14" fontId="83" fillId="0" borderId="34" xfId="0" applyNumberFormat="1" applyFont="1" applyFill="1" applyBorder="1" applyAlignment="1">
      <alignment horizontal="center" vertical="center" wrapText="1"/>
    </xf>
    <xf numFmtId="14" fontId="83" fillId="0" borderId="14" xfId="0" applyNumberFormat="1" applyFont="1" applyFill="1" applyBorder="1" applyAlignment="1">
      <alignment horizontal="center" vertical="center" wrapText="1"/>
    </xf>
    <xf numFmtId="14" fontId="83" fillId="0" borderId="18"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8" xfId="0" applyFont="1" applyBorder="1" applyAlignment="1">
      <alignment horizontal="center" vertical="center" wrapText="1"/>
    </xf>
    <xf numFmtId="3" fontId="7" fillId="37" borderId="20" xfId="0" applyNumberFormat="1" applyFont="1" applyFill="1" applyBorder="1" applyAlignment="1">
      <alignment horizontal="right" vertical="center" wrapText="1" indent="1"/>
    </xf>
    <xf numFmtId="49" fontId="86" fillId="0" borderId="13" xfId="0" applyNumberFormat="1" applyFont="1" applyFill="1" applyBorder="1" applyAlignment="1">
      <alignment horizontal="left" vertical="center" wrapText="1" indent="1"/>
    </xf>
    <xf numFmtId="0" fontId="19" fillId="0" borderId="0" xfId="0" applyFont="1"/>
    <xf numFmtId="49" fontId="82" fillId="0" borderId="0" xfId="0" applyNumberFormat="1" applyFont="1" applyAlignment="1">
      <alignment horizontal="left" vertical="center"/>
    </xf>
    <xf numFmtId="0" fontId="83" fillId="43" borderId="13" xfId="0" applyFont="1" applyFill="1" applyBorder="1" applyAlignment="1">
      <alignment vertical="center" wrapText="1"/>
    </xf>
    <xf numFmtId="0" fontId="83" fillId="44" borderId="13" xfId="0" applyFont="1" applyFill="1" applyBorder="1" applyAlignment="1">
      <alignment vertical="center" wrapText="1"/>
    </xf>
    <xf numFmtId="0" fontId="83" fillId="45" borderId="29" xfId="0" applyFont="1" applyFill="1" applyBorder="1" applyAlignment="1">
      <alignment vertical="center" wrapText="1"/>
    </xf>
    <xf numFmtId="0" fontId="7" fillId="0" borderId="43" xfId="0" applyFont="1" applyFill="1" applyBorder="1" applyAlignment="1">
      <alignment horizontal="left" vertical="center" wrapText="1" indent="1"/>
    </xf>
    <xf numFmtId="0" fontId="82" fillId="0" borderId="0" xfId="0" applyFont="1"/>
    <xf numFmtId="3" fontId="67" fillId="0" borderId="0" xfId="0" applyNumberFormat="1" applyFont="1"/>
    <xf numFmtId="49" fontId="59" fillId="32" borderId="28" xfId="42" applyNumberFormat="1" applyFont="1" applyFill="1" applyBorder="1" applyAlignment="1">
      <alignment horizontal="center"/>
    </xf>
    <xf numFmtId="49" fontId="8" fillId="0" borderId="0" xfId="0" applyNumberFormat="1" applyFont="1" applyAlignment="1">
      <alignment horizontal="left" vertical="center"/>
    </xf>
    <xf numFmtId="0" fontId="2" fillId="0" borderId="15" xfId="0" applyFont="1" applyBorder="1" applyAlignment="1">
      <alignment horizontal="center" vertical="center" wrapText="1"/>
    </xf>
    <xf numFmtId="49" fontId="2" fillId="0" borderId="13" xfId="0" applyNumberFormat="1" applyFont="1" applyBorder="1" applyAlignment="1">
      <alignment horizontal="left" vertical="center" wrapText="1" inden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0" applyFont="1" applyAlignment="1"/>
    <xf numFmtId="0" fontId="3" fillId="0" borderId="0" xfId="0" applyFont="1" applyAlignment="1">
      <alignment vertical="top" wrapText="1"/>
    </xf>
    <xf numFmtId="0" fontId="83" fillId="0" borderId="15" xfId="35" applyFont="1" applyBorder="1" applyAlignment="1" applyProtection="1">
      <alignment horizontal="left" vertical="center" indent="1"/>
    </xf>
    <xf numFmtId="0" fontId="83" fillId="0" borderId="52" xfId="0" applyFont="1" applyBorder="1"/>
    <xf numFmtId="0" fontId="8" fillId="0" borderId="15" xfId="35" applyFont="1" applyBorder="1" applyAlignment="1" applyProtection="1">
      <alignment horizontal="left" vertical="center" indent="1"/>
    </xf>
    <xf numFmtId="0" fontId="81" fillId="0" borderId="43" xfId="0" applyFont="1" applyFill="1" applyBorder="1" applyAlignment="1">
      <alignment horizontal="left" vertical="center" wrapText="1" inden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3" xfId="0" applyNumberFormat="1" applyFont="1" applyFill="1" applyBorder="1" applyAlignment="1">
      <alignment vertical="center" wrapText="1"/>
    </xf>
    <xf numFmtId="49" fontId="88" fillId="0" borderId="13"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49" fontId="8" fillId="0" borderId="13" xfId="0" applyNumberFormat="1" applyFont="1" applyFill="1" applyBorder="1" applyAlignment="1">
      <alignment vertical="center" wrapText="1"/>
    </xf>
    <xf numFmtId="49" fontId="7" fillId="0" borderId="17" xfId="0" applyNumberFormat="1" applyFont="1" applyFill="1" applyBorder="1" applyAlignment="1">
      <alignment vertical="center" wrapText="1"/>
    </xf>
    <xf numFmtId="0" fontId="3" fillId="0" borderId="72" xfId="0" applyFont="1" applyFill="1" applyBorder="1" applyAlignment="1">
      <alignment horizontal="center" vertical="center" wrapText="1"/>
    </xf>
    <xf numFmtId="0" fontId="7" fillId="0" borderId="72" xfId="0" applyFont="1" applyFill="1" applyBorder="1" applyAlignment="1">
      <alignment horizontal="left" vertical="center" wrapText="1" indent="1"/>
    </xf>
    <xf numFmtId="49" fontId="98" fillId="0" borderId="52" xfId="40" applyNumberFormat="1" applyFont="1" applyBorder="1"/>
    <xf numFmtId="0" fontId="25" fillId="0" borderId="27" xfId="40" applyFont="1" applyBorder="1"/>
    <xf numFmtId="14" fontId="84" fillId="0" borderId="0" xfId="40" applyNumberFormat="1" applyFont="1" applyAlignment="1">
      <alignment vertical="center" wrapText="1"/>
    </xf>
    <xf numFmtId="0" fontId="84" fillId="0" borderId="0" xfId="40" applyFont="1" applyAlignment="1">
      <alignment vertical="center" wrapText="1"/>
    </xf>
    <xf numFmtId="0" fontId="25" fillId="0" borderId="20" xfId="40" applyFont="1" applyBorder="1" applyAlignment="1">
      <alignment vertical="center"/>
    </xf>
    <xf numFmtId="0" fontId="25" fillId="0" borderId="52" xfId="40" applyFont="1" applyBorder="1" applyAlignment="1">
      <alignment vertical="center"/>
    </xf>
    <xf numFmtId="0" fontId="7" fillId="0" borderId="60" xfId="0" applyFont="1" applyFill="1" applyBorder="1" applyAlignment="1">
      <alignment horizontal="center" vertical="center" wrapText="1"/>
    </xf>
    <xf numFmtId="0" fontId="8" fillId="0" borderId="20" xfId="0" applyFont="1" applyFill="1" applyBorder="1" applyAlignment="1">
      <alignment horizontal="left" vertical="center" wrapText="1" indent="1"/>
    </xf>
    <xf numFmtId="0" fontId="83" fillId="0" borderId="20" xfId="0" applyFont="1" applyFill="1" applyBorder="1" applyAlignment="1">
      <alignment horizontal="left" vertical="center" wrapText="1" indent="1"/>
    </xf>
    <xf numFmtId="0" fontId="82" fillId="0" borderId="20" xfId="0" applyFont="1" applyFill="1" applyBorder="1" applyAlignment="1">
      <alignment horizontal="left" vertical="center" wrapText="1" indent="1"/>
    </xf>
    <xf numFmtId="0" fontId="8" fillId="0" borderId="43" xfId="0" applyNumberFormat="1" applyFont="1" applyFill="1" applyBorder="1" applyAlignment="1">
      <alignment horizontal="left" vertical="center" wrapText="1" indent="1"/>
    </xf>
    <xf numFmtId="3" fontId="7" fillId="24" borderId="62" xfId="0" applyNumberFormat="1" applyFont="1" applyFill="1" applyBorder="1" applyAlignment="1">
      <alignment horizontal="right" vertical="center" wrapText="1" indent="1"/>
    </xf>
    <xf numFmtId="3" fontId="7" fillId="24" borderId="77" xfId="0" applyNumberFormat="1" applyFont="1" applyFill="1" applyBorder="1" applyAlignment="1">
      <alignment horizontal="right" vertical="center" wrapText="1" indent="1"/>
    </xf>
    <xf numFmtId="0" fontId="2" fillId="0" borderId="57" xfId="0" applyFont="1" applyBorder="1" applyAlignment="1">
      <alignment horizontal="center" vertical="center" wrapText="1"/>
    </xf>
    <xf numFmtId="0" fontId="2" fillId="0" borderId="12" xfId="0" applyFont="1" applyBorder="1" applyAlignment="1">
      <alignment horizontal="center" vertical="center" wrapText="1"/>
    </xf>
    <xf numFmtId="165" fontId="3" fillId="38" borderId="0" xfId="0" applyNumberFormat="1" applyFont="1" applyFill="1" applyAlignment="1">
      <alignment horizontal="right" vertical="center" indent="1"/>
    </xf>
    <xf numFmtId="4" fontId="3" fillId="0" borderId="0" xfId="0" applyNumberFormat="1" applyFont="1" applyFill="1" applyAlignment="1">
      <alignment horizontal="right" vertical="center" indent="1"/>
    </xf>
    <xf numFmtId="0" fontId="3" fillId="38" borderId="0" xfId="0" applyFont="1" applyFill="1"/>
    <xf numFmtId="49" fontId="84" fillId="0" borderId="0" xfId="0" applyNumberFormat="1" applyFont="1" applyBorder="1" applyAlignment="1">
      <alignment horizontal="left" vertical="center" wrapText="1" indent="1"/>
    </xf>
    <xf numFmtId="0" fontId="100" fillId="0" borderId="0" xfId="0" applyFont="1" applyFill="1" applyAlignment="1">
      <alignment horizontal="left" vertical="center" wrapText="1" indent="3"/>
    </xf>
    <xf numFmtId="0" fontId="1" fillId="0" borderId="0" xfId="0" applyFont="1"/>
    <xf numFmtId="0" fontId="71" fillId="0" borderId="0" xfId="0" applyFont="1"/>
    <xf numFmtId="0" fontId="101" fillId="0" borderId="0" xfId="0" applyFont="1"/>
    <xf numFmtId="3" fontId="25" fillId="0" borderId="0" xfId="45" applyNumberFormat="1" applyFont="1" applyBorder="1" applyAlignment="1">
      <alignment vertical="center"/>
    </xf>
    <xf numFmtId="0" fontId="67" fillId="0" borderId="52" xfId="0" applyFont="1" applyBorder="1"/>
    <xf numFmtId="0" fontId="13" fillId="0" borderId="46" xfId="0" applyFont="1" applyFill="1" applyBorder="1" applyAlignment="1">
      <alignment vertical="center"/>
    </xf>
    <xf numFmtId="0" fontId="8" fillId="0" borderId="46" xfId="0" applyFont="1" applyFill="1" applyBorder="1" applyAlignment="1">
      <alignment vertical="center"/>
    </xf>
    <xf numFmtId="0" fontId="8" fillId="0" borderId="46" xfId="0" applyFont="1" applyBorder="1"/>
    <xf numFmtId="0" fontId="8" fillId="0" borderId="47" xfId="0" applyFont="1" applyBorder="1"/>
    <xf numFmtId="0" fontId="8" fillId="0" borderId="49" xfId="0" applyFont="1" applyBorder="1"/>
    <xf numFmtId="0" fontId="8" fillId="0" borderId="32" xfId="0" applyFont="1" applyBorder="1"/>
    <xf numFmtId="0" fontId="8" fillId="0" borderId="27" xfId="0" applyFont="1" applyBorder="1"/>
    <xf numFmtId="0" fontId="67" fillId="0" borderId="27" xfId="0" applyFont="1" applyBorder="1"/>
    <xf numFmtId="0" fontId="102" fillId="0" borderId="0" xfId="0" applyFont="1" applyAlignment="1">
      <alignment horizontal="center"/>
    </xf>
    <xf numFmtId="0" fontId="8" fillId="0" borderId="0" xfId="0" applyFont="1" applyAlignment="1">
      <alignment horizontal="center"/>
    </xf>
    <xf numFmtId="0" fontId="74" fillId="0" borderId="46" xfId="0" applyFont="1" applyFill="1" applyBorder="1" applyAlignment="1">
      <alignment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3" xfId="0" applyFont="1" applyFill="1" applyBorder="1" applyAlignment="1">
      <alignment horizontal="center" vertical="center" wrapText="1"/>
    </xf>
    <xf numFmtId="4" fontId="7" fillId="24" borderId="17" xfId="0" applyNumberFormat="1" applyFont="1" applyFill="1" applyBorder="1" applyAlignment="1">
      <alignment horizontal="right" vertical="center" wrapText="1" indent="1"/>
    </xf>
    <xf numFmtId="0" fontId="8" fillId="0" borderId="0" xfId="0" applyFont="1" applyFill="1" applyAlignment="1">
      <alignment vertical="center" wrapText="1"/>
    </xf>
    <xf numFmtId="0" fontId="92" fillId="0" borderId="0" xfId="0" applyFont="1" applyAlignment="1">
      <alignment horizontal="left"/>
    </xf>
    <xf numFmtId="0" fontId="0" fillId="0" borderId="0" xfId="0" applyAlignment="1">
      <alignment horizontal="left"/>
    </xf>
    <xf numFmtId="0" fontId="85" fillId="0" borderId="0" xfId="0" applyFont="1" applyAlignment="1">
      <alignment horizontal="left"/>
    </xf>
    <xf numFmtId="0" fontId="0" fillId="0" borderId="0" xfId="0" applyFill="1" applyAlignment="1">
      <alignment horizontal="left"/>
    </xf>
    <xf numFmtId="0" fontId="19" fillId="0" borderId="0" xfId="0" applyFont="1" applyAlignment="1">
      <alignment horizontal="left" vertical="center"/>
    </xf>
    <xf numFmtId="0" fontId="99" fillId="0" borderId="0" xfId="0" applyFont="1" applyAlignment="1">
      <alignment horizontal="left"/>
    </xf>
    <xf numFmtId="0" fontId="30" fillId="0" borderId="0" xfId="0" applyFont="1" applyFill="1" applyAlignment="1">
      <alignment vertical="center"/>
    </xf>
    <xf numFmtId="0" fontId="103" fillId="0" borderId="0" xfId="0" applyFont="1" applyAlignment="1">
      <alignment horizontal="left" wrapText="1"/>
    </xf>
    <xf numFmtId="0" fontId="7" fillId="0" borderId="13" xfId="40" applyFont="1" applyBorder="1" applyAlignment="1">
      <alignment horizontal="center" vertical="center" wrapText="1"/>
    </xf>
    <xf numFmtId="0" fontId="7" fillId="0" borderId="13" xfId="40" applyFont="1" applyBorder="1" applyAlignment="1">
      <alignment horizontal="left" vertical="center" wrapText="1" indent="1"/>
    </xf>
    <xf numFmtId="0" fontId="7" fillId="0" borderId="14" xfId="40" applyFont="1" applyBorder="1" applyAlignment="1">
      <alignment horizontal="center" vertical="center" wrapText="1"/>
    </xf>
    <xf numFmtId="0" fontId="3" fillId="0" borderId="16" xfId="40" applyFont="1" applyBorder="1" applyAlignment="1">
      <alignment horizontal="center" vertical="center" wrapText="1"/>
    </xf>
    <xf numFmtId="0" fontId="7" fillId="0" borderId="17" xfId="40" applyFont="1" applyBorder="1" applyAlignment="1">
      <alignment horizontal="left" vertical="center" wrapText="1" indent="1"/>
    </xf>
    <xf numFmtId="0" fontId="102" fillId="0" borderId="14" xfId="35" applyFont="1" applyBorder="1" applyAlignment="1" applyProtection="1">
      <alignment horizontal="left" vertical="center" indent="1"/>
    </xf>
    <xf numFmtId="0" fontId="85" fillId="0" borderId="0" xfId="0" applyFont="1" applyAlignment="1">
      <alignment vertical="center"/>
    </xf>
    <xf numFmtId="0" fontId="106" fillId="0" borderId="13" xfId="0" applyFont="1" applyFill="1" applyBorder="1" applyAlignment="1">
      <alignment horizontal="center" vertical="center" wrapText="1"/>
    </xf>
    <xf numFmtId="0" fontId="106" fillId="0" borderId="14" xfId="0" applyFont="1" applyFill="1" applyBorder="1" applyAlignment="1">
      <alignment horizontal="center" vertical="center" wrapText="1"/>
    </xf>
    <xf numFmtId="0" fontId="81" fillId="0" borderId="13" xfId="41" applyFont="1" applyBorder="1" applyAlignment="1">
      <alignment horizontal="center" vertical="center"/>
    </xf>
    <xf numFmtId="0" fontId="81" fillId="0" borderId="13" xfId="41" applyFont="1" applyBorder="1" applyAlignment="1">
      <alignment vertical="center"/>
    </xf>
    <xf numFmtId="0" fontId="81" fillId="0" borderId="23" xfId="41" applyFont="1" applyBorder="1" applyAlignment="1">
      <alignment horizontal="center" vertical="center" wrapText="1"/>
    </xf>
    <xf numFmtId="0" fontId="81" fillId="0" borderId="25" xfId="41" applyFont="1" applyBorder="1" applyAlignment="1">
      <alignment horizontal="center" vertical="center"/>
    </xf>
    <xf numFmtId="0" fontId="81" fillId="0" borderId="25" xfId="41" applyFont="1" applyBorder="1" applyAlignment="1">
      <alignment horizontal="center" vertical="center" wrapText="1"/>
    </xf>
    <xf numFmtId="0" fontId="81" fillId="0" borderId="24" xfId="41" applyFont="1" applyBorder="1" applyAlignment="1">
      <alignment horizontal="center" vertical="center" wrapText="1"/>
    </xf>
    <xf numFmtId="0" fontId="81" fillId="0" borderId="15" xfId="41" applyFont="1" applyBorder="1" applyAlignment="1">
      <alignment vertical="center"/>
    </xf>
    <xf numFmtId="0" fontId="81" fillId="0" borderId="14" xfId="41" applyFont="1" applyBorder="1" applyAlignment="1">
      <alignment horizontal="center" vertical="center"/>
    </xf>
    <xf numFmtId="0" fontId="81" fillId="0" borderId="17" xfId="41" applyFont="1" applyBorder="1" applyAlignment="1">
      <alignment horizontal="left" vertical="center" indent="1"/>
    </xf>
    <xf numFmtId="0" fontId="83" fillId="0" borderId="22" xfId="41" applyFont="1" applyBorder="1" applyAlignment="1">
      <alignment horizontal="center" vertical="center"/>
    </xf>
    <xf numFmtId="0" fontId="81" fillId="0" borderId="29" xfId="41" applyFont="1" applyBorder="1" applyAlignment="1">
      <alignment horizontal="left" vertical="center" indent="1"/>
    </xf>
    <xf numFmtId="0" fontId="83" fillId="0" borderId="78" xfId="41" applyFont="1" applyBorder="1" applyAlignment="1">
      <alignment horizontal="center" vertical="center"/>
    </xf>
    <xf numFmtId="0" fontId="81" fillId="0" borderId="79" xfId="41" applyFont="1" applyBorder="1" applyAlignment="1">
      <alignment horizontal="left" vertical="center" indent="1"/>
    </xf>
    <xf numFmtId="0" fontId="80" fillId="0" borderId="0" xfId="41" applyBorder="1" applyAlignment="1">
      <alignment horizontal="center" vertical="center" wrapText="1"/>
    </xf>
    <xf numFmtId="0" fontId="80" fillId="0" borderId="0" xfId="41" applyFill="1"/>
    <xf numFmtId="0" fontId="80" fillId="0" borderId="0" xfId="41" applyAlignment="1">
      <alignment horizontal="center" vertical="center"/>
    </xf>
    <xf numFmtId="0" fontId="3" fillId="0" borderId="13" xfId="0" applyFont="1" applyBorder="1" applyAlignment="1">
      <alignment vertical="center" wrapText="1"/>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47" borderId="0" xfId="0" applyFont="1" applyFill="1" applyAlignment="1">
      <alignment vertical="center" wrapText="1"/>
    </xf>
    <xf numFmtId="0" fontId="8" fillId="32" borderId="83" xfId="0" applyFont="1" applyFill="1" applyBorder="1" applyAlignment="1">
      <alignment vertical="center" wrapText="1"/>
    </xf>
    <xf numFmtId="0" fontId="83" fillId="0" borderId="17" xfId="0" applyFont="1" applyFill="1" applyBorder="1" applyAlignment="1">
      <alignment horizontal="left" vertical="center" wrapText="1" indent="1"/>
    </xf>
    <xf numFmtId="0" fontId="84" fillId="0" borderId="0" xfId="0" applyFont="1" applyAlignment="1">
      <alignment horizontal="center"/>
    </xf>
    <xf numFmtId="0" fontId="3" fillId="0" borderId="0" xfId="40" applyFont="1" applyBorder="1" applyAlignment="1">
      <alignment vertical="center" wrapText="1"/>
    </xf>
    <xf numFmtId="0" fontId="101" fillId="0" borderId="0" xfId="40" applyFont="1" applyBorder="1" applyAlignment="1">
      <alignment vertical="center"/>
    </xf>
    <xf numFmtId="0" fontId="3" fillId="0" borderId="21" xfId="43" applyFont="1" applyBorder="1" applyAlignment="1">
      <alignment horizontal="center" vertical="center" wrapText="1"/>
    </xf>
    <xf numFmtId="2" fontId="80" fillId="0" borderId="0" xfId="41" applyNumberFormat="1" applyAlignment="1"/>
    <xf numFmtId="0" fontId="2"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0" xfId="0" applyFont="1" applyFill="1" applyBorder="1" applyAlignment="1">
      <alignment horizontal="left" vertical="center" wrapText="1" indent="1"/>
    </xf>
    <xf numFmtId="49" fontId="7" fillId="0" borderId="13" xfId="0" applyNumberFormat="1" applyFont="1" applyFill="1" applyBorder="1" applyAlignment="1">
      <alignment horizontal="left" vertical="center" indent="1"/>
    </xf>
    <xf numFmtId="49" fontId="7" fillId="37" borderId="13" xfId="0" applyNumberFormat="1" applyFont="1" applyFill="1" applyBorder="1" applyAlignment="1">
      <alignment horizontal="left" vertical="center" indent="1"/>
    </xf>
    <xf numFmtId="49" fontId="8" fillId="0" borderId="19" xfId="0" applyNumberFormat="1" applyFont="1" applyFill="1" applyBorder="1" applyAlignment="1">
      <alignment horizontal="left" vertical="center" wrapText="1" indent="1"/>
    </xf>
    <xf numFmtId="0" fontId="87" fillId="47" borderId="0" xfId="0" applyFont="1" applyFill="1" applyAlignment="1">
      <alignment vertical="center" wrapText="1"/>
    </xf>
    <xf numFmtId="0" fontId="86" fillId="0" borderId="0" xfId="0" applyFont="1" applyBorder="1" applyAlignment="1">
      <alignment vertical="center" wrapText="1"/>
    </xf>
    <xf numFmtId="0" fontId="87" fillId="0" borderId="23" xfId="0" applyFont="1" applyBorder="1" applyAlignment="1">
      <alignment vertical="center" wrapText="1"/>
    </xf>
    <xf numFmtId="0" fontId="87" fillId="0" borderId="25" xfId="0" applyFont="1" applyBorder="1" applyAlignment="1">
      <alignment vertical="center" wrapText="1"/>
    </xf>
    <xf numFmtId="0" fontId="87" fillId="0" borderId="24" xfId="0" applyFont="1" applyBorder="1" applyAlignment="1">
      <alignment vertical="center" wrapText="1"/>
    </xf>
    <xf numFmtId="0" fontId="87" fillId="0" borderId="15" xfId="0" applyFont="1" applyBorder="1" applyAlignment="1">
      <alignment vertical="center" wrapText="1"/>
    </xf>
    <xf numFmtId="0" fontId="87" fillId="0" borderId="13" xfId="0" applyFont="1" applyBorder="1" applyAlignment="1">
      <alignment vertical="center" wrapText="1"/>
    </xf>
    <xf numFmtId="0" fontId="87" fillId="0" borderId="14" xfId="0" applyFont="1" applyBorder="1" applyAlignment="1">
      <alignment vertical="center" wrapText="1"/>
    </xf>
    <xf numFmtId="0" fontId="87" fillId="0" borderId="16" xfId="0" applyFont="1" applyBorder="1" applyAlignment="1">
      <alignment vertical="center" wrapText="1"/>
    </xf>
    <xf numFmtId="0" fontId="87" fillId="0" borderId="17" xfId="0" applyFont="1" applyBorder="1" applyAlignment="1">
      <alignment vertical="center" wrapText="1"/>
    </xf>
    <xf numFmtId="0" fontId="87" fillId="0" borderId="18" xfId="0" applyFont="1" applyBorder="1" applyAlignment="1">
      <alignment vertical="center" wrapText="1"/>
    </xf>
    <xf numFmtId="0" fontId="87" fillId="0" borderId="0" xfId="0" applyFont="1" applyAlignment="1">
      <alignment vertical="center" wrapText="1"/>
    </xf>
    <xf numFmtId="0" fontId="86" fillId="0" borderId="0" xfId="0" applyFont="1" applyAlignment="1">
      <alignment horizontal="center" vertical="center"/>
    </xf>
    <xf numFmtId="0" fontId="86" fillId="0" borderId="0" xfId="0" applyFont="1" applyAlignment="1">
      <alignment vertical="center" wrapText="1"/>
    </xf>
    <xf numFmtId="3" fontId="7" fillId="0" borderId="22" xfId="44" applyNumberFormat="1" applyFont="1" applyFill="1" applyBorder="1" applyAlignment="1">
      <alignment horizontal="center" vertical="center" wrapText="1"/>
    </xf>
    <xf numFmtId="0" fontId="7" fillId="0" borderId="29" xfId="44" applyNumberFormat="1" applyFont="1" applyFill="1" applyBorder="1" applyAlignment="1">
      <alignment horizontal="center" vertical="center" wrapText="1"/>
    </xf>
    <xf numFmtId="0" fontId="7" fillId="37" borderId="29" xfId="44" applyFont="1" applyFill="1" applyBorder="1" applyAlignment="1">
      <alignment horizontal="center" vertical="center" wrapText="1"/>
    </xf>
    <xf numFmtId="0" fontId="7" fillId="37" borderId="34" xfId="44" applyFont="1" applyFill="1" applyBorder="1" applyAlignment="1">
      <alignment horizontal="center" vertical="center" wrapText="1"/>
    </xf>
    <xf numFmtId="3" fontId="7" fillId="0" borderId="30" xfId="44" applyNumberFormat="1" applyFont="1" applyFill="1" applyBorder="1" applyAlignment="1">
      <alignment horizontal="center" vertical="center" wrapText="1"/>
    </xf>
    <xf numFmtId="0" fontId="7" fillId="0" borderId="30" xfId="44" applyNumberFormat="1" applyFont="1" applyFill="1" applyBorder="1" applyAlignment="1">
      <alignment horizontal="center" vertical="center" wrapText="1"/>
    </xf>
    <xf numFmtId="0" fontId="7" fillId="0" borderId="84" xfId="44" applyNumberFormat="1" applyFont="1" applyFill="1" applyBorder="1" applyAlignment="1">
      <alignment horizontal="center" vertical="center" wrapText="1"/>
    </xf>
    <xf numFmtId="0" fontId="7" fillId="37" borderId="31" xfId="44" applyFont="1" applyFill="1" applyBorder="1" applyAlignment="1">
      <alignment horizontal="center" vertical="center" wrapText="1"/>
    </xf>
    <xf numFmtId="0" fontId="7" fillId="37" borderId="53" xfId="44" applyFont="1" applyFill="1" applyBorder="1" applyAlignment="1">
      <alignment horizontal="center" vertical="center" wrapText="1"/>
    </xf>
    <xf numFmtId="0" fontId="7" fillId="37" borderId="64" xfId="44" applyFont="1" applyFill="1" applyBorder="1" applyAlignment="1">
      <alignment horizontal="center" vertical="center" wrapText="1"/>
    </xf>
    <xf numFmtId="3" fontId="7" fillId="0" borderId="29" xfId="44" applyNumberFormat="1" applyFont="1" applyFill="1" applyBorder="1" applyAlignment="1">
      <alignment horizontal="center" vertical="center" wrapText="1"/>
    </xf>
    <xf numFmtId="0" fontId="91" fillId="0" borderId="0" xfId="0" applyFont="1" applyFill="1" applyAlignment="1">
      <alignment horizontal="center" vertical="center" wrapText="1"/>
    </xf>
    <xf numFmtId="0" fontId="82" fillId="0" borderId="24" xfId="0" applyFont="1" applyBorder="1" applyAlignment="1">
      <alignment horizontal="left" vertical="center" wrapText="1" indent="1"/>
    </xf>
    <xf numFmtId="0" fontId="84" fillId="0" borderId="0" xfId="0" applyFont="1" applyBorder="1"/>
    <xf numFmtId="0" fontId="82" fillId="0" borderId="0" xfId="0" applyFont="1" applyBorder="1"/>
    <xf numFmtId="14" fontId="0" fillId="0" borderId="0" xfId="0" applyNumberFormat="1"/>
    <xf numFmtId="0" fontId="82" fillId="0" borderId="0" xfId="0" applyFont="1" applyBorder="1" applyAlignment="1">
      <alignment horizontal="left" vertical="center"/>
    </xf>
    <xf numFmtId="0" fontId="83" fillId="42" borderId="15" xfId="0" applyFont="1" applyFill="1" applyBorder="1" applyAlignment="1">
      <alignment horizontal="right" vertical="center" wrapText="1" indent="1"/>
    </xf>
    <xf numFmtId="0" fontId="82" fillId="48" borderId="13" xfId="0" applyFont="1" applyFill="1" applyBorder="1" applyAlignment="1">
      <alignment vertical="center" wrapText="1"/>
    </xf>
    <xf numFmtId="3" fontId="3" fillId="0" borderId="0" xfId="0" applyNumberFormat="1" applyFont="1" applyFill="1" applyBorder="1"/>
    <xf numFmtId="4" fontId="8" fillId="0" borderId="0" xfId="45" applyNumberFormat="1" applyFont="1" applyBorder="1" applyAlignment="1">
      <alignment vertical="center" wrapText="1"/>
    </xf>
    <xf numFmtId="0" fontId="111" fillId="0" borderId="0" xfId="0" applyFont="1" applyAlignment="1">
      <alignment vertical="center"/>
    </xf>
    <xf numFmtId="0" fontId="36" fillId="0" borderId="0" xfId="0" applyFont="1" applyFill="1"/>
    <xf numFmtId="0" fontId="107" fillId="0" borderId="0" xfId="0" applyFont="1" applyBorder="1" applyAlignment="1">
      <alignment horizontal="right"/>
    </xf>
    <xf numFmtId="49" fontId="101" fillId="0" borderId="0" xfId="0" applyNumberFormat="1" applyFont="1" applyBorder="1"/>
    <xf numFmtId="0" fontId="82" fillId="49" borderId="0" xfId="0" applyFont="1" applyFill="1" applyBorder="1" applyAlignment="1">
      <alignment horizontal="left" vertical="center"/>
    </xf>
    <xf numFmtId="0" fontId="3" fillId="49" borderId="0" xfId="0" applyFont="1" applyFill="1" applyAlignment="1">
      <alignment vertical="center" wrapText="1"/>
    </xf>
    <xf numFmtId="0" fontId="30" fillId="49" borderId="0" xfId="0" applyFont="1" applyFill="1" applyBorder="1" applyAlignment="1">
      <alignment horizontal="left"/>
    </xf>
    <xf numFmtId="0" fontId="84" fillId="0" borderId="0" xfId="0" applyFont="1" applyBorder="1" applyAlignment="1">
      <alignment horizontal="right" vertical="center" wrapText="1"/>
    </xf>
    <xf numFmtId="49" fontId="84" fillId="0" borderId="0" xfId="0" applyNumberFormat="1" applyFont="1" applyBorder="1" applyAlignment="1">
      <alignment vertical="center"/>
    </xf>
    <xf numFmtId="0" fontId="81" fillId="0" borderId="13" xfId="0" applyFont="1" applyBorder="1" applyAlignment="1">
      <alignment horizontal="left" vertical="center" wrapText="1" indent="1"/>
    </xf>
    <xf numFmtId="49" fontId="83" fillId="0" borderId="13" xfId="0" applyNumberFormat="1" applyFont="1" applyBorder="1" applyAlignment="1">
      <alignment horizontal="left" vertical="center" wrapText="1" indent="1"/>
    </xf>
    <xf numFmtId="49" fontId="81" fillId="0" borderId="13" xfId="0" applyNumberFormat="1" applyFont="1" applyBorder="1" applyAlignment="1">
      <alignment horizontal="left" vertical="center" wrapText="1" indent="1"/>
    </xf>
    <xf numFmtId="0" fontId="81" fillId="0" borderId="27" xfId="0" applyFont="1" applyBorder="1" applyAlignment="1">
      <alignment horizontal="left" vertical="center" wrapText="1" indent="1"/>
    </xf>
    <xf numFmtId="0" fontId="81" fillId="0" borderId="76" xfId="0" applyFont="1" applyBorder="1" applyAlignment="1">
      <alignment horizontal="left" vertical="center" wrapText="1" indent="1"/>
    </xf>
    <xf numFmtId="0" fontId="87" fillId="0" borderId="0" xfId="0" applyFont="1" applyBorder="1" applyAlignment="1">
      <alignment horizontal="right"/>
    </xf>
    <xf numFmtId="49" fontId="87" fillId="0" borderId="0" xfId="0" applyNumberFormat="1" applyFont="1" applyBorder="1"/>
    <xf numFmtId="49" fontId="81" fillId="0" borderId="13" xfId="43" applyNumberFormat="1" applyFont="1" applyBorder="1" applyAlignment="1">
      <alignment horizontal="left" vertical="center" wrapText="1" indent="1"/>
    </xf>
    <xf numFmtId="49" fontId="83" fillId="0" borderId="13" xfId="43" applyNumberFormat="1" applyFont="1" applyBorder="1" applyAlignment="1">
      <alignment horizontal="left" vertical="center" wrapText="1" indent="1"/>
    </xf>
    <xf numFmtId="49" fontId="83" fillId="0" borderId="19" xfId="0" applyNumberFormat="1" applyFont="1" applyBorder="1" applyAlignment="1">
      <alignment horizontal="left" vertical="center" wrapText="1" indent="1"/>
    </xf>
    <xf numFmtId="49" fontId="81" fillId="0" borderId="19" xfId="0" applyNumberFormat="1" applyFont="1" applyBorder="1" applyAlignment="1">
      <alignment horizontal="left" vertical="center" wrapText="1" indent="1"/>
    </xf>
    <xf numFmtId="0" fontId="81" fillId="0" borderId="17" xfId="0" applyFont="1" applyFill="1" applyBorder="1" applyAlignment="1">
      <alignment horizontal="left" vertical="center" wrapText="1" indent="1"/>
    </xf>
    <xf numFmtId="0" fontId="106" fillId="0" borderId="13" xfId="42" applyFont="1" applyBorder="1"/>
    <xf numFmtId="0" fontId="87" fillId="0" borderId="13" xfId="0" applyFont="1" applyBorder="1" applyAlignment="1">
      <alignment horizontal="center" vertical="center" wrapText="1"/>
    </xf>
    <xf numFmtId="0" fontId="8" fillId="37" borderId="15" xfId="35" applyFont="1" applyFill="1" applyBorder="1" applyAlignment="1" applyProtection="1">
      <alignment horizontal="left" vertical="center" indent="1"/>
    </xf>
    <xf numFmtId="0" fontId="8" fillId="37" borderId="20" xfId="0" applyFont="1" applyFill="1" applyBorder="1" applyAlignment="1">
      <alignment horizontal="left" vertical="center" wrapText="1" indent="1"/>
    </xf>
    <xf numFmtId="0" fontId="116" fillId="43" borderId="13" xfId="0" applyFont="1" applyFill="1" applyBorder="1" applyAlignment="1">
      <alignment vertical="center" wrapText="1"/>
    </xf>
    <xf numFmtId="0" fontId="83" fillId="48" borderId="15" xfId="0" applyFont="1" applyFill="1" applyBorder="1" applyAlignment="1">
      <alignment horizontal="right" vertical="center" wrapText="1" indent="1"/>
    </xf>
    <xf numFmtId="0" fontId="3" fillId="0" borderId="62" xfId="0" applyFont="1" applyBorder="1" applyAlignment="1">
      <alignment horizontal="center" vertical="center" wrapText="1"/>
    </xf>
    <xf numFmtId="0" fontId="3" fillId="0" borderId="62" xfId="0" applyFont="1" applyBorder="1" applyAlignment="1">
      <alignment vertical="center" wrapText="1"/>
    </xf>
    <xf numFmtId="0" fontId="3" fillId="0" borderId="38" xfId="0" applyFont="1" applyBorder="1" applyAlignment="1">
      <alignment vertical="center" wrapText="1"/>
    </xf>
    <xf numFmtId="0" fontId="3" fillId="0" borderId="38" xfId="0" applyFont="1" applyBorder="1" applyAlignment="1">
      <alignment horizontal="center" vertical="center" wrapText="1"/>
    </xf>
    <xf numFmtId="0" fontId="81" fillId="0" borderId="63" xfId="0" applyFont="1"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105" fillId="48" borderId="57" xfId="0" applyFont="1" applyFill="1" applyBorder="1" applyAlignment="1">
      <alignment horizontal="center" vertical="center" wrapText="1"/>
    </xf>
    <xf numFmtId="3" fontId="105" fillId="48" borderId="43" xfId="0" applyNumberFormat="1" applyFont="1" applyFill="1" applyBorder="1" applyAlignment="1">
      <alignment horizontal="right" vertical="center" wrapText="1" indent="1"/>
    </xf>
    <xf numFmtId="3" fontId="105" fillId="48" borderId="56" xfId="0" applyNumberFormat="1" applyFont="1" applyFill="1" applyBorder="1" applyAlignment="1">
      <alignment horizontal="right" vertical="center" wrapText="1" indent="1"/>
    </xf>
    <xf numFmtId="0" fontId="105" fillId="48" borderId="42" xfId="0" applyFont="1" applyFill="1" applyBorder="1" applyAlignment="1">
      <alignment horizontal="center" vertical="center" wrapText="1"/>
    </xf>
    <xf numFmtId="0" fontId="87" fillId="0" borderId="62" xfId="0" applyFont="1" applyBorder="1" applyAlignment="1">
      <alignment horizontal="center" vertical="center" wrapText="1"/>
    </xf>
    <xf numFmtId="0" fontId="87" fillId="0" borderId="62" xfId="0" applyFont="1" applyBorder="1" applyAlignment="1">
      <alignment vertical="center" wrapText="1"/>
    </xf>
    <xf numFmtId="0" fontId="87" fillId="0" borderId="38" xfId="0" applyFont="1" applyBorder="1" applyAlignment="1">
      <alignment vertical="center" wrapText="1"/>
    </xf>
    <xf numFmtId="0" fontId="87" fillId="0" borderId="38" xfId="0" applyFont="1" applyBorder="1" applyAlignment="1">
      <alignment horizontal="center" vertical="center" wrapText="1"/>
    </xf>
    <xf numFmtId="0" fontId="8" fillId="0" borderId="29" xfId="40" applyFont="1" applyBorder="1" applyAlignment="1">
      <alignment horizontal="center" vertical="center" wrapText="1"/>
    </xf>
    <xf numFmtId="0" fontId="8" fillId="0" borderId="34" xfId="40" applyFont="1" applyBorder="1" applyAlignment="1">
      <alignment horizontal="center" vertical="center" wrapText="1"/>
    </xf>
    <xf numFmtId="49" fontId="81" fillId="0" borderId="13" xfId="0" applyNumberFormat="1" applyFont="1" applyFill="1" applyBorder="1" applyAlignment="1">
      <alignment horizontal="left" vertical="center" wrapText="1" indent="1"/>
    </xf>
    <xf numFmtId="49" fontId="119" fillId="0" borderId="17" xfId="0" applyNumberFormat="1" applyFont="1" applyFill="1" applyBorder="1" applyAlignment="1">
      <alignment horizontal="left" vertical="center" wrapText="1" indent="1"/>
    </xf>
    <xf numFmtId="0" fontId="87" fillId="0" borderId="15" xfId="0" applyFont="1" applyFill="1" applyBorder="1" applyAlignment="1">
      <alignment vertical="center"/>
    </xf>
    <xf numFmtId="0" fontId="91" fillId="0" borderId="0" xfId="0" applyFont="1" applyFill="1" applyAlignment="1">
      <alignment horizontal="left" vertical="center" wrapText="1"/>
    </xf>
    <xf numFmtId="0" fontId="120" fillId="0" borderId="0" xfId="0" applyFont="1" applyAlignment="1">
      <alignment vertical="center"/>
    </xf>
    <xf numFmtId="0" fontId="25" fillId="0" borderId="0" xfId="0" applyFont="1" applyAlignment="1">
      <alignment vertical="center" wrapText="1"/>
    </xf>
    <xf numFmtId="49" fontId="25" fillId="0" borderId="0" xfId="0" applyNumberFormat="1" applyFont="1" applyAlignment="1">
      <alignment horizontal="left" vertical="center" wrapText="1" indent="1"/>
    </xf>
    <xf numFmtId="0" fontId="8" fillId="0" borderId="21" xfId="0" applyFont="1" applyBorder="1" applyAlignment="1">
      <alignment horizontal="center" vertical="center" wrapText="1"/>
    </xf>
    <xf numFmtId="49" fontId="3" fillId="42" borderId="13" xfId="0" applyNumberFormat="1" applyFont="1" applyFill="1" applyBorder="1" applyAlignment="1">
      <alignment horizontal="left" vertical="top" wrapText="1" indent="1"/>
    </xf>
    <xf numFmtId="49" fontId="8" fillId="50" borderId="13" xfId="0" applyNumberFormat="1" applyFont="1" applyFill="1" applyBorder="1" applyAlignment="1">
      <alignment horizontal="left" vertical="center" wrapText="1" indent="1"/>
    </xf>
    <xf numFmtId="49" fontId="8" fillId="38" borderId="13" xfId="0" applyNumberFormat="1" applyFont="1" applyFill="1" applyBorder="1" applyAlignment="1">
      <alignment horizontal="left" vertical="center" wrapText="1" indent="1"/>
    </xf>
    <xf numFmtId="0" fontId="7" fillId="0" borderId="19" xfId="43" applyFont="1" applyBorder="1" applyAlignment="1">
      <alignment horizontal="left" vertical="top" wrapText="1" indent="1"/>
    </xf>
    <xf numFmtId="0" fontId="123" fillId="0" borderId="0" xfId="0" applyFont="1" applyAlignment="1">
      <alignment vertical="center" wrapText="1"/>
    </xf>
    <xf numFmtId="0" fontId="124" fillId="0" borderId="0" xfId="0" applyFont="1" applyFill="1" applyAlignment="1">
      <alignment horizontal="center" vertical="center" wrapText="1"/>
    </xf>
    <xf numFmtId="0" fontId="85" fillId="0" borderId="0" xfId="0" applyFont="1" applyAlignment="1">
      <alignment horizontal="left" wrapText="1"/>
    </xf>
    <xf numFmtId="0" fontId="85" fillId="0" borderId="0" xfId="0" applyFont="1" applyFill="1" applyAlignment="1">
      <alignment horizontal="left" wrapText="1"/>
    </xf>
    <xf numFmtId="0" fontId="85" fillId="0" borderId="0" xfId="0" applyFont="1" applyFill="1" applyAlignment="1">
      <alignment horizontal="left" vertical="center" wrapText="1"/>
    </xf>
    <xf numFmtId="0" fontId="0" fillId="0" borderId="0" xfId="0" applyAlignment="1">
      <alignment horizontal="left" wrapText="1"/>
    </xf>
    <xf numFmtId="0" fontId="36" fillId="0" borderId="0" xfId="0" applyFont="1" applyAlignment="1">
      <alignment horizontal="left" wrapText="1"/>
    </xf>
    <xf numFmtId="0" fontId="125" fillId="0" borderId="0" xfId="0" applyFont="1" applyFill="1" applyAlignment="1">
      <alignment horizontal="left"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40" applyFont="1" applyFill="1" applyBorder="1" applyAlignment="1">
      <alignment vertical="center" wrapText="1"/>
    </xf>
    <xf numFmtId="0" fontId="101" fillId="0" borderId="0" xfId="40" applyFont="1" applyFill="1" applyBorder="1" applyAlignment="1">
      <alignment vertical="center"/>
    </xf>
    <xf numFmtId="0" fontId="3" fillId="0" borderId="13" xfId="43" applyFont="1" applyBorder="1" applyAlignment="1">
      <alignment horizontal="left" vertical="top" wrapText="1" indent="1"/>
    </xf>
    <xf numFmtId="0" fontId="82" fillId="0" borderId="43" xfId="0" applyNumberFormat="1" applyFont="1" applyFill="1" applyBorder="1" applyAlignment="1">
      <alignment horizontal="left" vertical="center" wrapText="1" indent="1"/>
    </xf>
    <xf numFmtId="0" fontId="102" fillId="0" borderId="0" xfId="0" applyFont="1"/>
    <xf numFmtId="0" fontId="2" fillId="0" borderId="13" xfId="0" applyFont="1" applyFill="1" applyBorder="1" applyAlignment="1">
      <alignment horizontal="center" vertical="center" wrapText="1"/>
    </xf>
    <xf numFmtId="0" fontId="85" fillId="0" borderId="0" xfId="0" applyFont="1" applyFill="1" applyAlignment="1">
      <alignment horizontal="left"/>
    </xf>
    <xf numFmtId="0" fontId="8" fillId="0" borderId="20" xfId="0" applyFont="1" applyFill="1" applyBorder="1" applyAlignment="1">
      <alignment horizontal="left" wrapText="1" indent="1"/>
    </xf>
    <xf numFmtId="0" fontId="83" fillId="0" borderId="29" xfId="0" applyFont="1" applyFill="1" applyBorder="1" applyAlignment="1">
      <alignment horizontal="left" vertical="center" wrapText="1" indent="1"/>
    </xf>
    <xf numFmtId="0" fontId="83" fillId="0" borderId="34" xfId="0" applyFont="1" applyFill="1" applyBorder="1" applyAlignment="1">
      <alignment horizontal="left" vertical="center" wrapText="1" indent="1"/>
    </xf>
    <xf numFmtId="0" fontId="83" fillId="0" borderId="18" xfId="0" applyFont="1" applyFill="1" applyBorder="1" applyAlignment="1">
      <alignment horizontal="left" vertical="center" wrapText="1" indent="1"/>
    </xf>
    <xf numFmtId="0" fontId="90" fillId="49" borderId="0" xfId="0" applyFont="1" applyFill="1" applyAlignment="1">
      <alignment vertical="center"/>
    </xf>
    <xf numFmtId="0" fontId="128" fillId="42" borderId="0" xfId="0" applyFont="1" applyFill="1" applyAlignment="1">
      <alignment horizontal="left"/>
    </xf>
    <xf numFmtId="0" fontId="0" fillId="42" borderId="0" xfId="0" applyFill="1"/>
    <xf numFmtId="0" fontId="83" fillId="0" borderId="44" xfId="0" applyFont="1" applyFill="1" applyBorder="1" applyAlignment="1">
      <alignment horizontal="left" vertical="center" wrapText="1" indent="1"/>
    </xf>
    <xf numFmtId="0" fontId="83" fillId="0" borderId="45" xfId="0" applyFont="1" applyFill="1" applyBorder="1" applyAlignment="1">
      <alignment horizontal="left" vertical="center" wrapText="1" indent="1"/>
    </xf>
    <xf numFmtId="0" fontId="7" fillId="35" borderId="64" xfId="0" applyFont="1" applyFill="1" applyBorder="1" applyAlignment="1">
      <alignment horizontal="left" vertical="center" wrapText="1" inden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07" fillId="0" borderId="0" xfId="90" applyFont="1"/>
    <xf numFmtId="0" fontId="107" fillId="0" borderId="0" xfId="0" applyFont="1"/>
    <xf numFmtId="0" fontId="107" fillId="0" borderId="0" xfId="0" applyFont="1" applyAlignment="1">
      <alignment vertical="center"/>
    </xf>
    <xf numFmtId="0" fontId="111" fillId="0" borderId="0" xfId="90" applyFont="1"/>
    <xf numFmtId="0" fontId="3" fillId="0" borderId="0" xfId="90" applyFont="1"/>
    <xf numFmtId="0" fontId="69" fillId="0" borderId="0" xfId="90" applyFont="1"/>
    <xf numFmtId="0" fontId="75" fillId="0" borderId="0" xfId="90" applyFont="1"/>
    <xf numFmtId="0" fontId="2" fillId="0" borderId="0" xfId="90" applyFont="1"/>
    <xf numFmtId="0" fontId="2" fillId="0" borderId="13" xfId="90" applyFont="1" applyBorder="1" applyAlignment="1">
      <alignment horizontal="center" vertical="center" wrapText="1"/>
    </xf>
    <xf numFmtId="0" fontId="2" fillId="0" borderId="14" xfId="90" applyFont="1" applyBorder="1" applyAlignment="1">
      <alignment horizontal="center" vertical="center" wrapText="1"/>
    </xf>
    <xf numFmtId="0" fontId="3" fillId="0" borderId="15" xfId="90" applyFont="1" applyBorder="1" applyAlignment="1">
      <alignment horizontal="center" vertical="center"/>
    </xf>
    <xf numFmtId="49" fontId="86" fillId="0" borderId="13" xfId="90" applyNumberFormat="1" applyFont="1" applyFill="1" applyBorder="1" applyAlignment="1">
      <alignment horizontal="left" vertical="top" wrapText="1"/>
    </xf>
    <xf numFmtId="3" fontId="7" fillId="0" borderId="13" xfId="90" applyNumberFormat="1" applyFont="1" applyFill="1" applyBorder="1" applyAlignment="1">
      <alignment horizontal="center" vertical="center" wrapText="1"/>
    </xf>
    <xf numFmtId="3" fontId="7" fillId="0" borderId="14" xfId="90" applyNumberFormat="1" applyFont="1" applyFill="1" applyBorder="1" applyAlignment="1">
      <alignment horizontal="center" vertical="center" wrapText="1"/>
    </xf>
    <xf numFmtId="49" fontId="86" fillId="0" borderId="13" xfId="90" applyNumberFormat="1" applyFont="1" applyFill="1" applyBorder="1" applyAlignment="1">
      <alignment horizontal="left" vertical="top" wrapText="1" indent="1"/>
    </xf>
    <xf numFmtId="49" fontId="87" fillId="0" borderId="13" xfId="90" applyNumberFormat="1" applyFont="1" applyFill="1" applyBorder="1" applyAlignment="1">
      <alignment horizontal="left" vertical="top" wrapText="1" indent="1"/>
    </xf>
    <xf numFmtId="49" fontId="87" fillId="0" borderId="13" xfId="90" applyNumberFormat="1" applyFont="1" applyFill="1" applyBorder="1" applyAlignment="1">
      <alignment horizontal="left" wrapText="1" indent="1"/>
    </xf>
    <xf numFmtId="49" fontId="87" fillId="0" borderId="13" xfId="90" applyNumberFormat="1" applyFont="1" applyFill="1" applyBorder="1" applyAlignment="1">
      <alignment horizontal="left" vertical="center" wrapText="1" indent="1"/>
    </xf>
    <xf numFmtId="0" fontId="130" fillId="0" borderId="0" xfId="90" applyFont="1"/>
    <xf numFmtId="49" fontId="87" fillId="0" borderId="13" xfId="90" applyNumberFormat="1" applyFont="1" applyFill="1" applyBorder="1" applyAlignment="1">
      <alignment horizontal="left" vertical="center" wrapText="1"/>
    </xf>
    <xf numFmtId="0" fontId="69" fillId="0" borderId="0" xfId="90" applyFont="1" applyAlignment="1">
      <alignment vertical="center"/>
    </xf>
    <xf numFmtId="0" fontId="3" fillId="0" borderId="0" xfId="90" applyFont="1" applyAlignment="1">
      <alignment vertical="center"/>
    </xf>
    <xf numFmtId="0" fontId="111" fillId="0" borderId="0" xfId="90" applyFont="1" applyFill="1"/>
    <xf numFmtId="0" fontId="84" fillId="0" borderId="0" xfId="90" applyFont="1" applyFill="1"/>
    <xf numFmtId="0" fontId="84" fillId="0" borderId="0" xfId="90" applyFont="1"/>
    <xf numFmtId="0" fontId="3" fillId="0" borderId="15" xfId="90" applyFont="1" applyFill="1" applyBorder="1" applyAlignment="1">
      <alignment horizontal="center" vertical="center"/>
    </xf>
    <xf numFmtId="49" fontId="87" fillId="36" borderId="13" xfId="90" applyNumberFormat="1" applyFont="1" applyFill="1" applyBorder="1" applyAlignment="1">
      <alignment horizontal="left" vertical="top" wrapText="1" indent="1"/>
    </xf>
    <xf numFmtId="49" fontId="87" fillId="0" borderId="13" xfId="90" applyNumberFormat="1" applyFont="1" applyFill="1" applyBorder="1" applyAlignment="1" applyProtection="1">
      <alignment horizontal="left" vertical="top" wrapText="1" indent="1"/>
      <protection locked="0"/>
    </xf>
    <xf numFmtId="0" fontId="112" fillId="0" borderId="0" xfId="90" applyFont="1"/>
    <xf numFmtId="49" fontId="86" fillId="0" borderId="17" xfId="90" applyNumberFormat="1" applyFont="1" applyFill="1" applyBorder="1" applyAlignment="1">
      <alignment horizontal="left" vertical="top" wrapText="1" indent="1"/>
    </xf>
    <xf numFmtId="0" fontId="111" fillId="0" borderId="0" xfId="90" applyFont="1" applyAlignment="1">
      <alignment vertical="center"/>
    </xf>
    <xf numFmtId="0" fontId="3" fillId="0" borderId="12" xfId="90" applyFont="1" applyBorder="1" applyAlignment="1">
      <alignment horizontal="center" vertical="center"/>
    </xf>
    <xf numFmtId="49" fontId="87" fillId="0" borderId="0" xfId="90" applyNumberFormat="1" applyFont="1" applyAlignment="1">
      <alignment horizontal="left" wrapText="1"/>
    </xf>
    <xf numFmtId="165" fontId="3" fillId="38" borderId="0" xfId="90" applyNumberFormat="1" applyFont="1" applyFill="1"/>
    <xf numFmtId="165" fontId="3" fillId="0" borderId="0" xfId="90" applyNumberFormat="1" applyFont="1"/>
    <xf numFmtId="0" fontId="69" fillId="38" borderId="0" xfId="90" applyFont="1" applyFill="1"/>
    <xf numFmtId="0" fontId="10" fillId="0" borderId="15" xfId="90" applyFont="1" applyBorder="1" applyAlignment="1">
      <alignment horizontal="center" vertical="center"/>
    </xf>
    <xf numFmtId="49" fontId="108" fillId="0" borderId="13" xfId="90" applyNumberFormat="1" applyFont="1" applyFill="1" applyBorder="1" applyAlignment="1">
      <alignment horizontal="left" vertical="top" wrapText="1" indent="1"/>
    </xf>
    <xf numFmtId="0" fontId="3" fillId="0" borderId="0" xfId="90" applyFont="1" applyAlignment="1">
      <alignment horizontal="center" vertical="center"/>
    </xf>
    <xf numFmtId="49" fontId="3" fillId="0" borderId="0" xfId="90" applyNumberFormat="1" applyFont="1" applyAlignment="1">
      <alignment horizontal="left" wrapText="1"/>
    </xf>
    <xf numFmtId="0" fontId="82" fillId="0" borderId="14" xfId="35" applyFont="1" applyBorder="1" applyAlignment="1" applyProtection="1">
      <alignment horizontal="left" vertical="center" indent="1"/>
    </xf>
    <xf numFmtId="0" fontId="131" fillId="0" borderId="0" xfId="0" applyFont="1" applyFill="1" applyBorder="1"/>
    <xf numFmtId="49" fontId="3" fillId="0" borderId="0" xfId="0" applyNumberFormat="1" applyFont="1" applyFill="1" applyAlignment="1">
      <alignment vertical="center" wrapText="1"/>
    </xf>
    <xf numFmtId="49" fontId="3" fillId="0" borderId="13" xfId="0" applyNumberFormat="1" applyFont="1" applyFill="1" applyBorder="1" applyAlignment="1">
      <alignment horizontal="left" vertical="top" wrapText="1" indent="1"/>
    </xf>
    <xf numFmtId="4" fontId="8" fillId="35" borderId="13" xfId="0" applyNumberFormat="1" applyFont="1" applyFill="1" applyBorder="1" applyAlignment="1">
      <alignment horizontal="right" vertical="center" wrapText="1" indent="1"/>
    </xf>
    <xf numFmtId="0" fontId="8" fillId="35" borderId="14" xfId="0" quotePrefix="1" applyFont="1" applyFill="1" applyBorder="1" applyAlignment="1">
      <alignment horizontal="left" vertical="center" wrapText="1" indent="1"/>
    </xf>
    <xf numFmtId="4" fontId="7" fillId="24" borderId="13" xfId="0" applyNumberFormat="1" applyFont="1" applyFill="1" applyBorder="1" applyAlignment="1">
      <alignment horizontal="right" vertical="center" wrapText="1" indent="1"/>
    </xf>
    <xf numFmtId="4" fontId="8" fillId="35" borderId="19" xfId="0" applyNumberFormat="1" applyFont="1" applyFill="1" applyBorder="1" applyAlignment="1">
      <alignment horizontal="right" vertical="center" wrapText="1" indent="1"/>
    </xf>
    <xf numFmtId="2" fontId="7" fillId="0" borderId="72" xfId="0" applyNumberFormat="1" applyFont="1" applyFill="1" applyBorder="1" applyAlignment="1">
      <alignment horizontal="center" vertical="center" wrapText="1"/>
    </xf>
    <xf numFmtId="2" fontId="3" fillId="0" borderId="72" xfId="0" applyNumberFormat="1" applyFont="1" applyFill="1" applyBorder="1" applyAlignment="1">
      <alignment horizontal="right" vertical="center" wrapText="1" indent="1"/>
    </xf>
    <xf numFmtId="167" fontId="7" fillId="24" borderId="13" xfId="0" applyNumberFormat="1" applyFont="1" applyFill="1" applyBorder="1" applyAlignment="1">
      <alignment horizontal="right" vertical="center" wrapText="1" indent="1"/>
    </xf>
    <xf numFmtId="167" fontId="3" fillId="35" borderId="13" xfId="27" applyNumberFormat="1" applyFont="1" applyFill="1" applyBorder="1" applyAlignment="1">
      <alignment horizontal="right" vertical="center" wrapText="1" indent="1"/>
    </xf>
    <xf numFmtId="167" fontId="3" fillId="37" borderId="13" xfId="27" applyNumberFormat="1" applyFont="1" applyFill="1" applyBorder="1" applyAlignment="1">
      <alignment horizontal="right" vertical="center" wrapText="1" indent="1"/>
    </xf>
    <xf numFmtId="167" fontId="7" fillId="37" borderId="13" xfId="0" applyNumberFormat="1" applyFont="1" applyFill="1" applyBorder="1" applyAlignment="1">
      <alignment horizontal="right" vertical="center" wrapText="1" indent="1"/>
    </xf>
    <xf numFmtId="167" fontId="7" fillId="24" borderId="17" xfId="0" applyNumberFormat="1" applyFont="1" applyFill="1" applyBorder="1" applyAlignment="1">
      <alignment horizontal="right" vertical="center" wrapText="1" indent="1"/>
    </xf>
    <xf numFmtId="37" fontId="3" fillId="35" borderId="13" xfId="27" applyNumberFormat="1" applyFont="1" applyFill="1" applyBorder="1" applyAlignment="1">
      <alignment horizontal="right" vertical="center" wrapText="1" indent="1"/>
    </xf>
    <xf numFmtId="37" fontId="3" fillId="37" borderId="13" xfId="27" applyNumberFormat="1" applyFont="1" applyFill="1" applyBorder="1" applyAlignment="1">
      <alignment horizontal="right" vertical="center" wrapText="1" indent="1"/>
    </xf>
    <xf numFmtId="0" fontId="3" fillId="0" borderId="13" xfId="0" applyFont="1" applyBorder="1" applyAlignment="1">
      <alignment horizontal="left" vertical="top" wrapText="1" indent="1"/>
    </xf>
    <xf numFmtId="0" fontId="3" fillId="0" borderId="13" xfId="0" applyFont="1" applyFill="1" applyBorder="1" applyAlignment="1">
      <alignment horizontal="left" vertical="top" wrapText="1" indent="1"/>
    </xf>
    <xf numFmtId="0" fontId="3" fillId="0" borderId="13" xfId="0" applyFont="1" applyBorder="1" applyAlignment="1">
      <alignment horizontal="left" vertical="top" wrapText="1" indent="1"/>
    </xf>
    <xf numFmtId="0" fontId="3" fillId="0" borderId="0" xfId="0" applyFont="1"/>
    <xf numFmtId="0" fontId="3" fillId="0" borderId="0" xfId="0" applyFont="1"/>
    <xf numFmtId="0" fontId="3" fillId="0" borderId="15" xfId="0" applyFont="1" applyBorder="1" applyAlignment="1">
      <alignment horizontal="center" vertical="center"/>
    </xf>
    <xf numFmtId="0" fontId="3" fillId="0" borderId="13" xfId="0" applyFont="1" applyBorder="1" applyAlignment="1">
      <alignment horizontal="left" vertical="top" wrapText="1" indent="1"/>
    </xf>
    <xf numFmtId="0" fontId="8" fillId="0" borderId="13" xfId="0" applyFont="1" applyBorder="1" applyAlignment="1">
      <alignment horizontal="left" vertical="top" wrapText="1" indent="1"/>
    </xf>
    <xf numFmtId="0" fontId="3" fillId="0" borderId="13" xfId="0" quotePrefix="1" applyFont="1" applyBorder="1" applyAlignment="1">
      <alignment horizontal="left" vertical="top" wrapText="1" indent="1"/>
    </xf>
    <xf numFmtId="0" fontId="3" fillId="0" borderId="19" xfId="0" applyFont="1" applyBorder="1" applyAlignment="1">
      <alignment horizontal="left" vertical="top" wrapText="1" indent="1"/>
    </xf>
    <xf numFmtId="0" fontId="3" fillId="0" borderId="15" xfId="0" applyFont="1" applyFill="1" applyBorder="1" applyAlignment="1">
      <alignment horizontal="center" vertical="center"/>
    </xf>
    <xf numFmtId="49" fontId="82" fillId="0" borderId="13" xfId="0" applyNumberFormat="1" applyFont="1" applyBorder="1" applyAlignment="1">
      <alignment horizontal="left" vertical="top" wrapText="1" indent="1"/>
    </xf>
    <xf numFmtId="4" fontId="3" fillId="0" borderId="0" xfId="90" applyNumberFormat="1" applyFont="1"/>
    <xf numFmtId="0" fontId="1" fillId="0" borderId="0" xfId="0" applyFont="1" applyFill="1" applyBorder="1"/>
    <xf numFmtId="0" fontId="0" fillId="0" borderId="0" xfId="0" applyFill="1" applyBorder="1"/>
    <xf numFmtId="3" fontId="126" fillId="0" borderId="0" xfId="45" applyNumberFormat="1" applyFont="1" applyBorder="1" applyAlignment="1">
      <alignment vertical="center" wrapText="1"/>
    </xf>
    <xf numFmtId="49" fontId="84" fillId="36" borderId="13" xfId="90" applyNumberFormat="1" applyFont="1" applyFill="1" applyBorder="1" applyAlignment="1">
      <alignment horizontal="left" vertical="top" wrapText="1" indent="1"/>
    </xf>
    <xf numFmtId="0" fontId="84" fillId="0" borderId="15" xfId="90" applyFont="1" applyFill="1" applyBorder="1" applyAlignment="1">
      <alignment horizontal="center" vertical="center"/>
    </xf>
    <xf numFmtId="3" fontId="2" fillId="24" borderId="13" xfId="0" applyNumberFormat="1" applyFont="1" applyFill="1" applyBorder="1" applyAlignment="1">
      <alignment horizontal="right" vertical="center" wrapText="1" indent="1"/>
    </xf>
    <xf numFmtId="3" fontId="2" fillId="24"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3" fillId="49" borderId="13" xfId="0" applyNumberFormat="1" applyFont="1" applyFill="1" applyBorder="1" applyAlignment="1">
      <alignment horizontal="right" vertical="center" wrapText="1" indent="1"/>
    </xf>
    <xf numFmtId="3" fontId="3" fillId="35" borderId="13" xfId="0" applyNumberFormat="1" applyFont="1" applyFill="1" applyBorder="1" applyAlignment="1">
      <alignment horizontal="center" vertical="center" wrapText="1"/>
    </xf>
    <xf numFmtId="3" fontId="2" fillId="24" borderId="17" xfId="0" applyNumberFormat="1" applyFont="1" applyFill="1" applyBorder="1" applyAlignment="1" applyProtection="1">
      <alignment horizontal="right" vertical="center" wrapText="1" indent="1"/>
    </xf>
    <xf numFmtId="3" fontId="2" fillId="24" borderId="18" xfId="0" applyNumberFormat="1" applyFont="1" applyFill="1" applyBorder="1" applyAlignment="1">
      <alignment horizontal="right" vertical="center" wrapText="1" indent="1"/>
    </xf>
    <xf numFmtId="3" fontId="7" fillId="24" borderId="14" xfId="0" applyNumberFormat="1" applyFont="1" applyFill="1" applyBorder="1" applyAlignment="1">
      <alignment horizontal="right" vertical="center" wrapText="1" indent="1"/>
    </xf>
    <xf numFmtId="3" fontId="8" fillId="35" borderId="13" xfId="0" applyNumberFormat="1" applyFont="1" applyFill="1" applyBorder="1" applyAlignment="1">
      <alignment horizontal="right" vertical="center" wrapText="1" indent="1"/>
    </xf>
    <xf numFmtId="3" fontId="3" fillId="35" borderId="19" xfId="0" applyNumberFormat="1" applyFont="1" applyFill="1" applyBorder="1" applyAlignment="1">
      <alignment horizontal="right" vertical="center" wrapText="1" indent="1"/>
    </xf>
    <xf numFmtId="3" fontId="2" fillId="24" borderId="17" xfId="0" applyNumberFormat="1" applyFont="1" applyFill="1" applyBorder="1" applyAlignment="1">
      <alignment horizontal="right" vertical="center" wrapText="1" indent="1"/>
    </xf>
    <xf numFmtId="3" fontId="7" fillId="24" borderId="18" xfId="0" applyNumberFormat="1" applyFont="1" applyFill="1" applyBorder="1" applyAlignment="1">
      <alignment horizontal="right" vertical="center" wrapText="1" indent="1"/>
    </xf>
    <xf numFmtId="3" fontId="7" fillId="24" borderId="13" xfId="0" applyNumberFormat="1" applyFont="1" applyFill="1" applyBorder="1" applyAlignment="1">
      <alignment horizontal="right" vertical="center" indent="1"/>
    </xf>
    <xf numFmtId="3" fontId="7" fillId="24" borderId="14" xfId="0" applyNumberFormat="1" applyFont="1" applyFill="1" applyBorder="1" applyAlignment="1">
      <alignment horizontal="right" vertical="center" indent="1"/>
    </xf>
    <xf numFmtId="3" fontId="3" fillId="35" borderId="13" xfId="0" applyNumberFormat="1" applyFont="1" applyFill="1" applyBorder="1" applyAlignment="1">
      <alignment vertical="center" wrapText="1"/>
    </xf>
    <xf numFmtId="3" fontId="3" fillId="35" borderId="13" xfId="0" applyNumberFormat="1" applyFont="1" applyFill="1" applyBorder="1" applyAlignment="1">
      <alignment vertical="center"/>
    </xf>
    <xf numFmtId="3" fontId="7" fillId="35" borderId="13" xfId="0" applyNumberFormat="1" applyFont="1" applyFill="1" applyBorder="1" applyAlignment="1">
      <alignment vertical="center" wrapText="1"/>
    </xf>
    <xf numFmtId="3" fontId="7" fillId="24" borderId="13" xfId="0" applyNumberFormat="1" applyFont="1" applyFill="1" applyBorder="1" applyAlignment="1">
      <alignment vertical="center" wrapText="1"/>
    </xf>
    <xf numFmtId="3" fontId="3" fillId="0" borderId="19" xfId="0" applyNumberFormat="1" applyFont="1" applyFill="1" applyBorder="1" applyAlignment="1">
      <alignment vertical="center" wrapText="1"/>
    </xf>
    <xf numFmtId="3" fontId="3" fillId="35" borderId="19" xfId="0" applyNumberFormat="1" applyFont="1" applyFill="1" applyBorder="1" applyAlignment="1">
      <alignment vertical="center" wrapText="1"/>
    </xf>
    <xf numFmtId="3" fontId="7" fillId="24" borderId="17" xfId="0" applyNumberFormat="1" applyFont="1" applyFill="1" applyBorder="1" applyAlignment="1">
      <alignment horizontal="right" vertical="center" indent="1"/>
    </xf>
    <xf numFmtId="3" fontId="7" fillId="24" borderId="18" xfId="0" applyNumberFormat="1" applyFont="1" applyFill="1" applyBorder="1" applyAlignment="1">
      <alignment horizontal="right" vertical="center" indent="1"/>
    </xf>
    <xf numFmtId="3" fontId="86" fillId="24" borderId="13" xfId="0" applyNumberFormat="1" applyFont="1" applyFill="1" applyBorder="1" applyAlignment="1">
      <alignment horizontal="right" vertical="center" wrapText="1" indent="1"/>
    </xf>
    <xf numFmtId="3" fontId="3" fillId="35" borderId="38" xfId="0" applyNumberFormat="1" applyFont="1" applyFill="1" applyBorder="1" applyAlignment="1">
      <alignment horizontal="right" vertical="center" wrapText="1" indent="1"/>
    </xf>
    <xf numFmtId="3" fontId="7" fillId="24" borderId="38" xfId="0" applyNumberFormat="1" applyFont="1" applyFill="1" applyBorder="1" applyAlignment="1">
      <alignment horizontal="right" vertical="center" wrapText="1" indent="1"/>
    </xf>
    <xf numFmtId="3" fontId="2" fillId="35" borderId="17" xfId="0" applyNumberFormat="1" applyFont="1" applyFill="1" applyBorder="1" applyAlignment="1">
      <alignment horizontal="right" vertical="center" wrapText="1" indent="1"/>
    </xf>
    <xf numFmtId="3" fontId="2" fillId="35" borderId="39" xfId="0" applyNumberFormat="1" applyFont="1" applyFill="1" applyBorder="1" applyAlignment="1">
      <alignment horizontal="right" vertical="center" wrapText="1" indent="1"/>
    </xf>
    <xf numFmtId="3" fontId="7" fillId="24" borderId="13" xfId="90" applyNumberFormat="1" applyFont="1" applyFill="1" applyBorder="1" applyAlignment="1">
      <alignment horizontal="right" vertical="center" wrapText="1" indent="1"/>
    </xf>
    <xf numFmtId="3" fontId="7" fillId="24" borderId="14" xfId="90" applyNumberFormat="1" applyFont="1" applyFill="1" applyBorder="1" applyAlignment="1">
      <alignment horizontal="right" vertical="center" wrapText="1" indent="1"/>
    </xf>
    <xf numFmtId="3" fontId="3" fillId="35" borderId="13" xfId="90" applyNumberFormat="1" applyFont="1" applyFill="1" applyBorder="1" applyAlignment="1">
      <alignment horizontal="right" vertical="center" wrapText="1" indent="1"/>
    </xf>
    <xf numFmtId="3" fontId="8" fillId="24" borderId="13" xfId="90" applyNumberFormat="1" applyFont="1" applyFill="1" applyBorder="1" applyAlignment="1">
      <alignment horizontal="right" vertical="center" wrapText="1" indent="1"/>
    </xf>
    <xf numFmtId="3" fontId="8" fillId="24" borderId="14" xfId="90" applyNumberFormat="1" applyFont="1" applyFill="1" applyBorder="1" applyAlignment="1">
      <alignment horizontal="right" vertical="center" wrapText="1" indent="1"/>
    </xf>
    <xf numFmtId="3" fontId="2" fillId="0" borderId="13" xfId="90" applyNumberFormat="1" applyFont="1" applyFill="1" applyBorder="1" applyAlignment="1">
      <alignment horizontal="center" vertical="center" wrapText="1"/>
    </xf>
    <xf numFmtId="3" fontId="3" fillId="0" borderId="13" xfId="90" applyNumberFormat="1" applyFont="1" applyFill="1" applyBorder="1" applyAlignment="1">
      <alignment horizontal="right" vertical="center" wrapText="1" indent="1"/>
    </xf>
    <xf numFmtId="3" fontId="3" fillId="0" borderId="14" xfId="90" applyNumberFormat="1" applyFont="1" applyFill="1" applyBorder="1" applyAlignment="1">
      <alignment horizontal="right" vertical="center" wrapText="1" indent="1"/>
    </xf>
    <xf numFmtId="3" fontId="7" fillId="35" borderId="13" xfId="0" applyNumberFormat="1" applyFont="1" applyFill="1" applyBorder="1" applyAlignment="1">
      <alignment horizontal="right" vertical="center" wrapText="1" indent="1"/>
    </xf>
    <xf numFmtId="3" fontId="7" fillId="35" borderId="13" xfId="90" applyNumberFormat="1" applyFont="1" applyFill="1" applyBorder="1" applyAlignment="1">
      <alignment horizontal="right" vertical="center" wrapText="1" indent="1"/>
    </xf>
    <xf numFmtId="3" fontId="3" fillId="35" borderId="13" xfId="90" applyNumberFormat="1" applyFont="1" applyFill="1" applyBorder="1" applyAlignment="1">
      <alignment horizontal="right" vertical="center" wrapText="1"/>
    </xf>
    <xf numFmtId="3" fontId="7" fillId="24" borderId="17" xfId="90" applyNumberFormat="1" applyFont="1" applyFill="1" applyBorder="1" applyAlignment="1">
      <alignment horizontal="right" vertical="center" wrapText="1" indent="1"/>
    </xf>
    <xf numFmtId="3" fontId="7" fillId="24" borderId="18" xfId="90" applyNumberFormat="1" applyFont="1" applyFill="1" applyBorder="1" applyAlignment="1">
      <alignment horizontal="right" vertical="center" wrapText="1" indent="1"/>
    </xf>
    <xf numFmtId="3" fontId="3" fillId="35" borderId="13" xfId="27" applyNumberFormat="1" applyFont="1" applyFill="1" applyBorder="1" applyAlignment="1">
      <alignment horizontal="right" vertical="center" wrapText="1" indent="1"/>
    </xf>
    <xf numFmtId="3" fontId="3" fillId="37" borderId="13" xfId="27" applyNumberFormat="1" applyFont="1" applyFill="1" applyBorder="1" applyAlignment="1">
      <alignment horizontal="right" vertical="center" wrapText="1" indent="1"/>
    </xf>
    <xf numFmtId="3" fontId="7" fillId="35" borderId="79" xfId="0" applyNumberFormat="1" applyFont="1" applyFill="1" applyBorder="1" applyAlignment="1">
      <alignment horizontal="right" vertical="center" wrapText="1" indent="1"/>
    </xf>
    <xf numFmtId="3" fontId="7" fillId="24" borderId="80" xfId="0" applyNumberFormat="1" applyFont="1" applyFill="1" applyBorder="1" applyAlignment="1">
      <alignment horizontal="right" vertical="center" wrapText="1" indent="1"/>
    </xf>
    <xf numFmtId="3" fontId="7" fillId="35" borderId="82" xfId="0" applyNumberFormat="1" applyFont="1" applyFill="1" applyBorder="1" applyAlignment="1">
      <alignment horizontal="right" vertical="center" wrapText="1" indent="1"/>
    </xf>
    <xf numFmtId="3" fontId="7" fillId="24" borderId="81" xfId="0" applyNumberFormat="1" applyFont="1" applyFill="1" applyBorder="1" applyAlignment="1">
      <alignment horizontal="right" vertical="center" wrapText="1" indent="1"/>
    </xf>
    <xf numFmtId="3" fontId="7" fillId="24" borderId="73" xfId="0" applyNumberFormat="1" applyFont="1" applyFill="1" applyBorder="1" applyAlignment="1">
      <alignment horizontal="right" vertical="center" wrapText="1" indent="1"/>
    </xf>
    <xf numFmtId="3" fontId="7" fillId="24" borderId="51" xfId="0" applyNumberFormat="1" applyFont="1" applyFill="1" applyBorder="1" applyAlignment="1">
      <alignment horizontal="right" vertical="center" wrapText="1" indent="1"/>
    </xf>
    <xf numFmtId="3" fontId="7" fillId="35" borderId="20" xfId="0" applyNumberFormat="1" applyFont="1" applyFill="1" applyBorder="1" applyAlignment="1">
      <alignment horizontal="right" vertical="center" wrapText="1" indent="1"/>
    </xf>
    <xf numFmtId="3" fontId="8" fillId="0" borderId="13" xfId="0" applyNumberFormat="1" applyFont="1" applyBorder="1" applyAlignment="1">
      <alignment horizontal="center" vertical="center" wrapText="1"/>
    </xf>
    <xf numFmtId="3" fontId="8" fillId="0" borderId="14" xfId="0" applyNumberFormat="1" applyFont="1" applyBorder="1" applyAlignment="1">
      <alignment horizontal="center" vertical="center" wrapText="1"/>
    </xf>
    <xf numFmtId="3" fontId="7" fillId="35" borderId="14" xfId="0" applyNumberFormat="1" applyFont="1" applyFill="1" applyBorder="1" applyAlignment="1">
      <alignment horizontal="right" vertical="center" wrapText="1" indent="1"/>
    </xf>
    <xf numFmtId="3" fontId="7" fillId="24" borderId="27" xfId="0" applyNumberFormat="1" applyFont="1" applyFill="1" applyBorder="1" applyAlignment="1">
      <alignment horizontal="right" vertical="center" wrapText="1" indent="1"/>
    </xf>
    <xf numFmtId="3" fontId="7" fillId="35" borderId="27" xfId="0" applyNumberFormat="1" applyFont="1" applyFill="1" applyBorder="1" applyAlignment="1">
      <alignment horizontal="right" vertical="center" wrapText="1" indent="1"/>
    </xf>
    <xf numFmtId="3" fontId="8" fillId="0" borderId="17"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8" fillId="35"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xf>
    <xf numFmtId="3" fontId="3" fillId="0" borderId="14" xfId="0" applyNumberFormat="1" applyFont="1" applyBorder="1" applyAlignment="1">
      <alignment horizontal="center" vertical="center" wrapText="1"/>
    </xf>
    <xf numFmtId="3" fontId="3" fillId="35" borderId="14" xfId="0" applyNumberFormat="1" applyFont="1" applyFill="1" applyBorder="1" applyAlignment="1">
      <alignment horizontal="right" vertical="center" wrapText="1" indent="1"/>
    </xf>
    <xf numFmtId="3" fontId="3" fillId="0" borderId="17"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3" fontId="7" fillId="24" borderId="13" xfId="40" applyNumberFormat="1" applyFont="1" applyFill="1" applyBorder="1" applyAlignment="1">
      <alignment horizontal="right" vertical="center" wrapText="1" indent="1"/>
    </xf>
    <xf numFmtId="3" fontId="7" fillId="24" borderId="38" xfId="40" applyNumberFormat="1" applyFont="1" applyFill="1" applyBorder="1" applyAlignment="1">
      <alignment horizontal="right" vertical="center" wrapText="1" indent="1"/>
    </xf>
    <xf numFmtId="3" fontId="3" fillId="35" borderId="13" xfId="40" applyNumberFormat="1" applyFont="1" applyFill="1" applyBorder="1" applyAlignment="1">
      <alignment horizontal="right" vertical="center" wrapText="1" indent="1"/>
    </xf>
    <xf numFmtId="3" fontId="3" fillId="35" borderId="38" xfId="40" applyNumberFormat="1" applyFont="1" applyFill="1" applyBorder="1" applyAlignment="1">
      <alignment horizontal="right" vertical="center" wrapText="1" indent="1"/>
    </xf>
    <xf numFmtId="3" fontId="3" fillId="24" borderId="13" xfId="40" applyNumberFormat="1" applyFont="1" applyFill="1" applyBorder="1" applyAlignment="1">
      <alignment horizontal="right" vertical="center" wrapText="1" indent="1"/>
    </xf>
    <xf numFmtId="3" fontId="3" fillId="24" borderId="38" xfId="40" applyNumberFormat="1" applyFont="1" applyFill="1" applyBorder="1" applyAlignment="1">
      <alignment horizontal="right" vertical="center" wrapText="1" indent="1"/>
    </xf>
    <xf numFmtId="3" fontId="7" fillId="35" borderId="13" xfId="40" applyNumberFormat="1" applyFont="1" applyFill="1" applyBorder="1" applyAlignment="1">
      <alignment horizontal="right" vertical="center" wrapText="1" indent="1"/>
    </xf>
    <xf numFmtId="3" fontId="7" fillId="35" borderId="38" xfId="40" applyNumberFormat="1" applyFont="1" applyFill="1" applyBorder="1" applyAlignment="1">
      <alignment horizontal="right" vertical="center" wrapText="1" indent="1"/>
    </xf>
    <xf numFmtId="3" fontId="3" fillId="0" borderId="13" xfId="40" applyNumberFormat="1" applyFont="1" applyFill="1" applyBorder="1" applyAlignment="1">
      <alignment horizontal="right" vertical="center" wrapText="1" indent="1"/>
    </xf>
    <xf numFmtId="3" fontId="3" fillId="0" borderId="38" xfId="40" applyNumberFormat="1" applyFont="1" applyFill="1" applyBorder="1" applyAlignment="1">
      <alignment horizontal="right" vertical="center" wrapText="1" indent="1"/>
    </xf>
    <xf numFmtId="3" fontId="8" fillId="35" borderId="13" xfId="40" applyNumberFormat="1" applyFont="1" applyFill="1" applyBorder="1" applyAlignment="1">
      <alignment horizontal="right" vertical="center" wrapText="1" indent="1"/>
    </xf>
    <xf numFmtId="3" fontId="8" fillId="35" borderId="38" xfId="40" applyNumberFormat="1" applyFont="1" applyFill="1" applyBorder="1" applyAlignment="1">
      <alignment horizontal="right" vertical="center" wrapText="1" indent="1"/>
    </xf>
    <xf numFmtId="3" fontId="7" fillId="24" borderId="17" xfId="40" applyNumberFormat="1" applyFont="1" applyFill="1" applyBorder="1" applyAlignment="1">
      <alignment horizontal="right" vertical="center" wrapText="1" indent="1"/>
    </xf>
    <xf numFmtId="3" fontId="7" fillId="24" borderId="39" xfId="40" applyNumberFormat="1" applyFont="1" applyFill="1" applyBorder="1" applyAlignment="1">
      <alignment horizontal="right" vertical="center" wrapText="1" indent="1"/>
    </xf>
    <xf numFmtId="3" fontId="2" fillId="35" borderId="13" xfId="0" applyNumberFormat="1" applyFont="1" applyFill="1" applyBorder="1" applyAlignment="1">
      <alignment horizontal="right" vertical="center" wrapText="1" indent="1"/>
    </xf>
    <xf numFmtId="3" fontId="2" fillId="35" borderId="14" xfId="0" applyNumberFormat="1" applyFont="1" applyFill="1" applyBorder="1" applyAlignment="1">
      <alignment horizontal="right" vertical="center" wrapText="1" indent="1"/>
    </xf>
    <xf numFmtId="3" fontId="87" fillId="35" borderId="13" xfId="0" applyNumberFormat="1" applyFont="1" applyFill="1" applyBorder="1" applyAlignment="1">
      <alignment horizontal="right" vertical="center" wrapText="1" indent="1"/>
    </xf>
    <xf numFmtId="3" fontId="86" fillId="24" borderId="73" xfId="0" applyNumberFormat="1" applyFont="1" applyFill="1" applyBorder="1" applyAlignment="1">
      <alignment horizontal="right" vertical="center" wrapText="1" indent="1"/>
    </xf>
    <xf numFmtId="168" fontId="75" fillId="39" borderId="13" xfId="0" applyNumberFormat="1" applyFont="1" applyFill="1" applyBorder="1" applyAlignment="1">
      <alignment vertical="center" wrapText="1"/>
    </xf>
    <xf numFmtId="168" fontId="75" fillId="40" borderId="13" xfId="0" applyNumberFormat="1" applyFont="1" applyFill="1" applyBorder="1" applyAlignment="1">
      <alignment vertical="center" wrapText="1"/>
    </xf>
    <xf numFmtId="168" fontId="75" fillId="35" borderId="13" xfId="0" applyNumberFormat="1" applyFont="1" applyFill="1" applyBorder="1" applyAlignment="1">
      <alignment vertical="center" wrapText="1"/>
    </xf>
    <xf numFmtId="168" fontId="75" fillId="24" borderId="13" xfId="0" applyNumberFormat="1" applyFont="1" applyFill="1" applyBorder="1" applyAlignment="1">
      <alignment vertical="center" wrapText="1"/>
    </xf>
    <xf numFmtId="168" fontId="75" fillId="40" borderId="14" xfId="0" applyNumberFormat="1" applyFont="1" applyFill="1" applyBorder="1" applyAlignment="1">
      <alignment vertical="center" wrapText="1"/>
    </xf>
    <xf numFmtId="168" fontId="69" fillId="39" borderId="13" xfId="0" applyNumberFormat="1" applyFont="1" applyFill="1" applyBorder="1" applyAlignment="1">
      <alignment vertical="center" wrapText="1"/>
    </xf>
    <xf numFmtId="168" fontId="69" fillId="35" borderId="13" xfId="0" applyNumberFormat="1" applyFont="1" applyFill="1" applyBorder="1" applyAlignment="1">
      <alignment vertical="center" wrapText="1"/>
    </xf>
    <xf numFmtId="168" fontId="75" fillId="0" borderId="13" xfId="0" applyNumberFormat="1" applyFont="1" applyFill="1" applyBorder="1" applyAlignment="1">
      <alignment horizontal="center" vertical="center" wrapText="1"/>
    </xf>
    <xf numFmtId="168" fontId="69" fillId="39" borderId="13" xfId="0" applyNumberFormat="1" applyFont="1" applyFill="1" applyBorder="1" applyAlignment="1">
      <alignment vertical="top" wrapText="1"/>
    </xf>
    <xf numFmtId="168" fontId="89" fillId="0" borderId="13" xfId="0" applyNumberFormat="1" applyFont="1" applyFill="1" applyBorder="1" applyAlignment="1">
      <alignment horizontal="center" vertical="center" wrapText="1"/>
    </xf>
    <xf numFmtId="168" fontId="90" fillId="39" borderId="13" xfId="0" applyNumberFormat="1" applyFont="1" applyFill="1" applyBorder="1" applyAlignment="1">
      <alignment vertical="center" wrapText="1"/>
    </xf>
    <xf numFmtId="168" fontId="25" fillId="39" borderId="13" xfId="0" applyNumberFormat="1" applyFont="1" applyFill="1" applyBorder="1" applyAlignment="1">
      <alignment vertical="center" wrapText="1"/>
    </xf>
    <xf numFmtId="168" fontId="75" fillId="41" borderId="13" xfId="0" applyNumberFormat="1" applyFont="1" applyFill="1" applyBorder="1" applyAlignment="1">
      <alignment horizontal="center" vertical="center" wrapText="1"/>
    </xf>
    <xf numFmtId="168" fontId="89" fillId="41" borderId="13" xfId="0" applyNumberFormat="1" applyFont="1" applyFill="1" applyBorder="1" applyAlignment="1">
      <alignment horizontal="center" vertical="center" wrapText="1"/>
    </xf>
    <xf numFmtId="168" fontId="59" fillId="35" borderId="13" xfId="0" applyNumberFormat="1" applyFont="1" applyFill="1" applyBorder="1" applyAlignment="1">
      <alignment vertical="center" wrapText="1"/>
    </xf>
    <xf numFmtId="168" fontId="69" fillId="39" borderId="17" xfId="0" applyNumberFormat="1" applyFont="1" applyFill="1" applyBorder="1" applyAlignment="1">
      <alignment vertical="center"/>
    </xf>
    <xf numFmtId="168" fontId="69" fillId="35" borderId="17" xfId="0" applyNumberFormat="1" applyFont="1" applyFill="1" applyBorder="1" applyAlignment="1">
      <alignment vertical="center"/>
    </xf>
    <xf numFmtId="168" fontId="75" fillId="40" borderId="17" xfId="0" applyNumberFormat="1" applyFont="1" applyFill="1" applyBorder="1" applyAlignment="1">
      <alignment vertical="center" wrapText="1"/>
    </xf>
    <xf numFmtId="168" fontId="75" fillId="40" borderId="18" xfId="0" applyNumberFormat="1" applyFont="1" applyFill="1" applyBorder="1" applyAlignment="1">
      <alignment vertical="center" wrapText="1"/>
    </xf>
    <xf numFmtId="3" fontId="7" fillId="24" borderId="13" xfId="43" applyNumberFormat="1" applyFont="1" applyFill="1" applyBorder="1" applyAlignment="1">
      <alignment horizontal="right" vertical="center" wrapText="1" indent="1"/>
    </xf>
    <xf numFmtId="3" fontId="7" fillId="24" borderId="14" xfId="43" applyNumberFormat="1" applyFont="1" applyFill="1" applyBorder="1" applyAlignment="1">
      <alignment horizontal="right" vertical="center" wrapText="1" indent="1"/>
    </xf>
    <xf numFmtId="3" fontId="3" fillId="35" borderId="13" xfId="43" applyNumberFormat="1" applyFont="1" applyFill="1" applyBorder="1" applyAlignment="1">
      <alignment horizontal="right" vertical="center" wrapText="1" indent="1"/>
    </xf>
    <xf numFmtId="3" fontId="3" fillId="35" borderId="13" xfId="43" applyNumberFormat="1" applyFont="1" applyFill="1" applyBorder="1" applyAlignment="1">
      <alignment horizontal="center" vertical="center" wrapText="1"/>
    </xf>
    <xf numFmtId="3" fontId="7" fillId="51" borderId="13" xfId="43" applyNumberFormat="1" applyFont="1" applyFill="1" applyBorder="1" applyAlignment="1">
      <alignment horizontal="right" vertical="center" wrapText="1" indent="1"/>
    </xf>
    <xf numFmtId="3" fontId="7" fillId="51" borderId="14" xfId="43" applyNumberFormat="1" applyFont="1" applyFill="1" applyBorder="1" applyAlignment="1">
      <alignment horizontal="center" vertical="center" wrapText="1"/>
    </xf>
    <xf numFmtId="3" fontId="7" fillId="51" borderId="13" xfId="43" applyNumberFormat="1" applyFont="1" applyFill="1" applyBorder="1" applyAlignment="1">
      <alignment horizontal="center" vertical="center" wrapText="1"/>
    </xf>
    <xf numFmtId="3" fontId="7" fillId="51" borderId="14" xfId="43" applyNumberFormat="1" applyFont="1" applyFill="1" applyBorder="1" applyAlignment="1">
      <alignment horizontal="right" vertical="center" wrapText="1" indent="1"/>
    </xf>
    <xf numFmtId="3" fontId="3" fillId="35" borderId="19" xfId="43" applyNumberFormat="1" applyFont="1" applyFill="1" applyBorder="1" applyAlignment="1">
      <alignment horizontal="right" vertical="center" wrapText="1" indent="1"/>
    </xf>
    <xf numFmtId="3" fontId="3" fillId="35" borderId="19" xfId="43" applyNumberFormat="1" applyFont="1" applyFill="1" applyBorder="1" applyAlignment="1">
      <alignment horizontal="center" vertical="center" wrapText="1"/>
    </xf>
    <xf numFmtId="3" fontId="3" fillId="35" borderId="26" xfId="43" applyNumberFormat="1" applyFont="1" applyFill="1" applyBorder="1" applyAlignment="1">
      <alignment horizontal="right" vertical="center" wrapText="1" indent="1"/>
    </xf>
    <xf numFmtId="3" fontId="2" fillId="24" borderId="17" xfId="43"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3" fontId="7" fillId="24" borderId="19" xfId="0" applyNumberFormat="1" applyFont="1" applyFill="1" applyBorder="1" applyAlignment="1">
      <alignment horizontal="right" vertical="center" wrapText="1" indent="1"/>
    </xf>
    <xf numFmtId="1" fontId="7" fillId="24" borderId="13" xfId="0" applyNumberFormat="1" applyFont="1" applyFill="1" applyBorder="1" applyAlignment="1">
      <alignment horizontal="right" vertical="center" wrapText="1" indent="1"/>
    </xf>
    <xf numFmtId="1" fontId="7" fillId="24" borderId="14" xfId="0" applyNumberFormat="1" applyFont="1" applyFill="1" applyBorder="1" applyAlignment="1">
      <alignment horizontal="right" vertical="center" wrapText="1" indent="1"/>
    </xf>
    <xf numFmtId="1" fontId="3" fillId="35" borderId="13" xfId="0" applyNumberFormat="1" applyFont="1" applyFill="1" applyBorder="1" applyAlignment="1">
      <alignment horizontal="right" vertical="center" wrapText="1" indent="1"/>
    </xf>
    <xf numFmtId="1" fontId="3" fillId="35" borderId="14" xfId="0" applyNumberFormat="1" applyFont="1" applyFill="1" applyBorder="1" applyAlignment="1">
      <alignment horizontal="right" vertical="center" wrapText="1" indent="1"/>
    </xf>
    <xf numFmtId="1" fontId="3" fillId="35" borderId="19" xfId="0" applyNumberFormat="1" applyFont="1" applyFill="1" applyBorder="1" applyAlignment="1">
      <alignment horizontal="right" vertical="center" wrapText="1" indent="1"/>
    </xf>
    <xf numFmtId="1" fontId="3" fillId="35" borderId="26" xfId="0" applyNumberFormat="1" applyFont="1" applyFill="1" applyBorder="1" applyAlignment="1">
      <alignment horizontal="right" vertical="center" wrapText="1" indent="1"/>
    </xf>
    <xf numFmtId="1" fontId="7" fillId="0" borderId="17" xfId="0" applyNumberFormat="1" applyFont="1" applyFill="1" applyBorder="1" applyAlignment="1">
      <alignment horizontal="right" vertical="center" wrapText="1" indent="1"/>
    </xf>
    <xf numFmtId="1" fontId="3" fillId="35" borderId="17" xfId="0" applyNumberFormat="1" applyFont="1" applyFill="1" applyBorder="1" applyAlignment="1">
      <alignment horizontal="right" vertical="center" wrapText="1" indent="1"/>
    </xf>
    <xf numFmtId="1" fontId="3" fillId="35" borderId="18" xfId="0" applyNumberFormat="1" applyFont="1" applyFill="1" applyBorder="1" applyAlignment="1">
      <alignment horizontal="right" vertical="center" wrapText="1" indent="1"/>
    </xf>
    <xf numFmtId="3" fontId="7" fillId="24" borderId="14" xfId="40" applyNumberFormat="1" applyFont="1" applyFill="1" applyBorder="1" applyAlignment="1">
      <alignment horizontal="right" vertical="center" wrapText="1" indent="1"/>
    </xf>
    <xf numFmtId="3" fontId="3" fillId="35" borderId="14" xfId="40" applyNumberFormat="1" applyFont="1" applyFill="1" applyBorder="1" applyAlignment="1">
      <alignment horizontal="right" vertical="center" wrapText="1" indent="1"/>
    </xf>
    <xf numFmtId="3" fontId="3" fillId="35" borderId="17" xfId="40" applyNumberFormat="1" applyFont="1" applyFill="1" applyBorder="1" applyAlignment="1">
      <alignment horizontal="right" vertical="center" wrapText="1" indent="1"/>
    </xf>
    <xf numFmtId="3" fontId="3" fillId="35" borderId="18" xfId="40" applyNumberFormat="1" applyFont="1" applyFill="1" applyBorder="1" applyAlignment="1">
      <alignment horizontal="right" vertical="center" wrapText="1" indent="1"/>
    </xf>
    <xf numFmtId="3" fontId="3" fillId="35" borderId="17" xfId="0" applyNumberFormat="1" applyFont="1" applyFill="1" applyBorder="1" applyAlignment="1">
      <alignment horizontal="right" vertical="center" wrapText="1" indent="1"/>
    </xf>
    <xf numFmtId="3" fontId="7" fillId="24" borderId="17" xfId="45" applyNumberFormat="1" applyFont="1" applyFill="1" applyBorder="1" applyAlignment="1">
      <alignment horizontal="right" vertical="center" wrapText="1" indent="1"/>
    </xf>
    <xf numFmtId="3" fontId="3" fillId="35" borderId="17" xfId="92" applyNumberFormat="1" applyFont="1" applyFill="1" applyBorder="1" applyAlignment="1">
      <alignment horizontal="right" vertical="center" wrapText="1" indent="1"/>
    </xf>
    <xf numFmtId="3" fontId="7" fillId="24" borderId="18" xfId="45" applyNumberFormat="1" applyFont="1" applyFill="1" applyBorder="1" applyAlignment="1">
      <alignment horizontal="right" vertical="center" wrapText="1" indent="1"/>
    </xf>
    <xf numFmtId="3" fontId="8" fillId="35" borderId="29" xfId="44" applyNumberFormat="1" applyFont="1" applyFill="1" applyBorder="1" applyAlignment="1">
      <alignment horizontal="right" vertical="center" wrapText="1" indent="1"/>
    </xf>
    <xf numFmtId="3" fontId="8" fillId="35" borderId="37" xfId="44" applyNumberFormat="1" applyFont="1" applyFill="1" applyBorder="1" applyAlignment="1">
      <alignment horizontal="right" vertical="center" wrapText="1" indent="1"/>
    </xf>
    <xf numFmtId="3" fontId="2" fillId="24" borderId="45" xfId="0" applyNumberFormat="1" applyFont="1" applyFill="1" applyBorder="1" applyAlignment="1">
      <alignment horizontal="right" vertical="center" wrapText="1" indent="1"/>
    </xf>
    <xf numFmtId="3" fontId="8" fillId="35" borderId="13" xfId="44" applyNumberFormat="1" applyFont="1" applyFill="1" applyBorder="1" applyAlignment="1">
      <alignment horizontal="right" vertical="center" wrapText="1" indent="1"/>
    </xf>
    <xf numFmtId="3" fontId="8" fillId="35" borderId="20" xfId="44" applyNumberFormat="1" applyFont="1" applyFill="1" applyBorder="1" applyAlignment="1">
      <alignment horizontal="right" vertical="center" wrapText="1" indent="1"/>
    </xf>
    <xf numFmtId="3" fontId="8" fillId="35" borderId="35" xfId="44" applyNumberFormat="1" applyFont="1" applyFill="1" applyBorder="1" applyAlignment="1">
      <alignment horizontal="right" vertical="center" wrapText="1" indent="1"/>
    </xf>
    <xf numFmtId="3" fontId="2" fillId="24" borderId="37" xfId="0" applyNumberFormat="1" applyFont="1" applyFill="1" applyBorder="1" applyAlignment="1">
      <alignment horizontal="right" vertical="center" wrapText="1" indent="1"/>
    </xf>
    <xf numFmtId="3" fontId="2" fillId="24" borderId="20" xfId="0" applyNumberFormat="1" applyFont="1" applyFill="1" applyBorder="1" applyAlignment="1">
      <alignment horizontal="right" vertical="center" wrapText="1" indent="1"/>
    </xf>
    <xf numFmtId="3" fontId="2" fillId="24" borderId="50" xfId="0" applyNumberFormat="1" applyFont="1" applyFill="1" applyBorder="1" applyAlignment="1">
      <alignment horizontal="right" vertical="center" wrapText="1" indent="1"/>
    </xf>
    <xf numFmtId="3" fontId="2" fillId="24" borderId="55" xfId="0" applyNumberFormat="1" applyFont="1" applyFill="1" applyBorder="1" applyAlignment="1">
      <alignment horizontal="right" vertical="center" wrapText="1" indent="1"/>
    </xf>
    <xf numFmtId="3" fontId="2" fillId="24" borderId="65" xfId="0" applyNumberFormat="1" applyFont="1" applyFill="1" applyBorder="1" applyAlignment="1">
      <alignment horizontal="right" vertical="center" wrapText="1" indent="1"/>
    </xf>
    <xf numFmtId="3" fontId="2" fillId="24" borderId="43" xfId="0" applyNumberFormat="1" applyFont="1" applyFill="1" applyBorder="1" applyAlignment="1">
      <alignment horizontal="right" vertical="center" wrapText="1" indent="1"/>
    </xf>
    <xf numFmtId="3" fontId="8" fillId="35" borderId="19" xfId="44" applyNumberFormat="1" applyFont="1" applyFill="1" applyBorder="1" applyAlignment="1">
      <alignment horizontal="right" vertical="center" wrapText="1" indent="1"/>
    </xf>
    <xf numFmtId="3" fontId="2" fillId="24" borderId="44" xfId="0" applyNumberFormat="1" applyFont="1" applyFill="1" applyBorder="1" applyAlignment="1">
      <alignment horizontal="right" vertical="center" wrapText="1" indent="1"/>
    </xf>
    <xf numFmtId="3" fontId="2" fillId="24" borderId="31" xfId="0" applyNumberFormat="1" applyFont="1" applyFill="1" applyBorder="1" applyAlignment="1">
      <alignment horizontal="right" vertical="center" wrapText="1" indent="1"/>
    </xf>
    <xf numFmtId="3" fontId="2" fillId="24" borderId="53" xfId="0" applyNumberFormat="1" applyFont="1" applyFill="1" applyBorder="1" applyAlignment="1">
      <alignment horizontal="right" vertical="center" wrapText="1" indent="1"/>
    </xf>
    <xf numFmtId="3" fontId="2" fillId="24" borderId="64" xfId="0" applyNumberFormat="1" applyFont="1" applyFill="1" applyBorder="1" applyAlignment="1">
      <alignment horizontal="right" vertical="center" wrapText="1" indent="1"/>
    </xf>
    <xf numFmtId="0" fontId="8" fillId="0" borderId="52" xfId="0" applyFont="1" applyBorder="1" applyAlignment="1">
      <alignment wrapText="1"/>
    </xf>
    <xf numFmtId="0" fontId="8" fillId="0" borderId="27" xfId="0" applyFont="1" applyBorder="1" applyAlignment="1">
      <alignment wrapText="1"/>
    </xf>
    <xf numFmtId="0" fontId="8" fillId="0" borderId="0" xfId="0" applyFont="1" applyBorder="1" applyAlignment="1">
      <alignment horizontal="left" wrapText="1"/>
    </xf>
    <xf numFmtId="0" fontId="8" fillId="0" borderId="49" xfId="0" applyFont="1" applyBorder="1" applyAlignment="1">
      <alignment horizontal="left" wrapText="1"/>
    </xf>
    <xf numFmtId="0" fontId="8" fillId="0" borderId="52" xfId="0" applyFont="1" applyBorder="1" applyAlignment="1">
      <alignment horizontal="left" wrapText="1"/>
    </xf>
    <xf numFmtId="0" fontId="8" fillId="0" borderId="27" xfId="0" applyFont="1" applyBorder="1" applyAlignment="1">
      <alignment horizontal="left" wrapText="1"/>
    </xf>
    <xf numFmtId="0" fontId="8" fillId="0" borderId="23" xfId="35" applyFont="1" applyBorder="1" applyAlignment="1" applyProtection="1">
      <alignment horizontal="left" vertical="center" indent="1"/>
    </xf>
    <xf numFmtId="0" fontId="8" fillId="0" borderId="60" xfId="35" applyFont="1" applyBorder="1" applyAlignment="1" applyProtection="1">
      <alignment horizontal="left" vertical="center" indent="1"/>
    </xf>
    <xf numFmtId="0" fontId="12" fillId="46" borderId="66" xfId="0" applyFont="1" applyFill="1" applyBorder="1" applyAlignment="1">
      <alignment horizontal="center" vertical="center" wrapText="1"/>
    </xf>
    <xf numFmtId="0" fontId="74" fillId="46" borderId="67" xfId="0" applyFont="1" applyFill="1" applyBorder="1" applyAlignment="1">
      <alignment horizontal="center" vertical="center" wrapText="1"/>
    </xf>
    <xf numFmtId="0" fontId="74" fillId="46" borderId="68" xfId="0" applyFont="1" applyFill="1" applyBorder="1" applyAlignment="1">
      <alignment horizontal="center" vertical="center" wrapText="1"/>
    </xf>
    <xf numFmtId="0" fontId="12" fillId="0" borderId="66"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63"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4" fillId="0" borderId="30" xfId="0" applyFont="1" applyBorder="1" applyAlignment="1">
      <alignment horizontal="center" vertical="center" wrapText="1"/>
    </xf>
    <xf numFmtId="0" fontId="70" fillId="0" borderId="31" xfId="0" applyFont="1" applyBorder="1"/>
    <xf numFmtId="0" fontId="70" fillId="0" borderId="36" xfId="0" applyFont="1" applyBorder="1"/>
    <xf numFmtId="0" fontId="7" fillId="0" borderId="75" xfId="0" applyFont="1" applyBorder="1" applyAlignment="1">
      <alignment horizontal="left" vertical="center" wrapText="1" indent="1"/>
    </xf>
    <xf numFmtId="0" fontId="7" fillId="0" borderId="50" xfId="0" applyFont="1" applyBorder="1" applyAlignment="1">
      <alignment horizontal="left" vertical="center" wrapText="1" indent="1"/>
    </xf>
    <xf numFmtId="0" fontId="7" fillId="0" borderId="54" xfId="0" applyFont="1" applyBorder="1" applyAlignment="1">
      <alignment horizontal="left" vertical="center" wrapText="1" inden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6" xfId="0" applyFont="1" applyBorder="1" applyAlignment="1">
      <alignment horizontal="center" vertical="center" wrapText="1"/>
    </xf>
    <xf numFmtId="0" fontId="7" fillId="0" borderId="22" xfId="0" applyFont="1" applyBorder="1" applyAlignment="1">
      <alignment horizontal="left" vertical="center" wrapText="1" indent="1"/>
    </xf>
    <xf numFmtId="0" fontId="7" fillId="0" borderId="29" xfId="0" applyFont="1" applyBorder="1" applyAlignment="1">
      <alignment horizontal="left" vertical="center" wrapText="1" indent="1"/>
    </xf>
    <xf numFmtId="0" fontId="7" fillId="0" borderId="34" xfId="0" applyFont="1" applyBorder="1" applyAlignment="1">
      <alignment horizontal="left" vertical="center" wrapText="1" indent="1"/>
    </xf>
    <xf numFmtId="0" fontId="126" fillId="0" borderId="0" xfId="0" applyFont="1" applyFill="1" applyBorder="1" applyAlignment="1">
      <alignment horizontal="left" vertical="top" wrapText="1"/>
    </xf>
    <xf numFmtId="49" fontId="3" fillId="0" borderId="35" xfId="0" applyNumberFormat="1" applyFont="1" applyBorder="1" applyAlignment="1">
      <alignment horizontal="left" wrapText="1"/>
    </xf>
    <xf numFmtId="49" fontId="3" fillId="0" borderId="46" xfId="0" applyNumberFormat="1" applyFont="1" applyBorder="1" applyAlignment="1">
      <alignment horizontal="left" wrapText="1"/>
    </xf>
    <xf numFmtId="49" fontId="3" fillId="0" borderId="47"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50" xfId="0" applyNumberFormat="1" applyFont="1" applyBorder="1" applyAlignment="1">
      <alignment horizontal="left" wrapText="1"/>
    </xf>
    <xf numFmtId="49" fontId="3" fillId="0" borderId="32" xfId="0" applyNumberFormat="1" applyFont="1" applyBorder="1" applyAlignment="1">
      <alignment horizontal="left"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6" xfId="0" applyFont="1" applyBorder="1" applyAlignment="1">
      <alignment horizontal="center" vertical="center"/>
    </xf>
    <xf numFmtId="0" fontId="2" fillId="0" borderId="15" xfId="0"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84" fillId="0" borderId="0" xfId="90" applyFont="1" applyFill="1" applyAlignment="1">
      <alignment horizontal="center" wrapText="1"/>
    </xf>
    <xf numFmtId="0" fontId="12" fillId="0" borderId="69" xfId="90" applyFont="1" applyBorder="1" applyAlignment="1">
      <alignment horizontal="center" vertical="center"/>
    </xf>
    <xf numFmtId="0" fontId="12" fillId="0" borderId="70" xfId="90" applyFont="1" applyBorder="1" applyAlignment="1">
      <alignment horizontal="center" vertical="center"/>
    </xf>
    <xf numFmtId="0" fontId="12" fillId="0" borderId="71" xfId="90" applyFont="1" applyBorder="1" applyAlignment="1">
      <alignment horizontal="center" vertical="center"/>
    </xf>
    <xf numFmtId="0" fontId="7" fillId="0" borderId="61" xfId="90" applyFont="1" applyBorder="1" applyAlignment="1">
      <alignment horizontal="left" vertical="center" wrapText="1" indent="1"/>
    </xf>
    <xf numFmtId="0" fontId="7" fillId="0" borderId="72" xfId="90" applyFont="1" applyBorder="1" applyAlignment="1">
      <alignment horizontal="left" vertical="center" wrapText="1" indent="1"/>
    </xf>
    <xf numFmtId="0" fontId="7" fillId="0" borderId="41" xfId="90" applyFont="1" applyBorder="1" applyAlignment="1">
      <alignment horizontal="left" vertical="center" wrapText="1" indent="1"/>
    </xf>
    <xf numFmtId="0" fontId="2" fillId="0" borderId="15" xfId="90" applyFont="1" applyBorder="1" applyAlignment="1">
      <alignment horizontal="center" vertical="center" wrapText="1"/>
    </xf>
    <xf numFmtId="49" fontId="2" fillId="0" borderId="19" xfId="90" applyNumberFormat="1" applyFont="1" applyBorder="1" applyAlignment="1">
      <alignment horizontal="center" vertical="center" wrapText="1"/>
    </xf>
    <xf numFmtId="49" fontId="2" fillId="0" borderId="29" xfId="90" applyNumberFormat="1" applyFont="1" applyBorder="1" applyAlignment="1">
      <alignment horizontal="center" vertical="center" wrapText="1"/>
    </xf>
    <xf numFmtId="0" fontId="4" fillId="0" borderId="13" xfId="90" applyFont="1" applyBorder="1" applyAlignment="1">
      <alignment horizontal="center" vertical="center"/>
    </xf>
    <xf numFmtId="0" fontId="4" fillId="0" borderId="20" xfId="90" applyFont="1" applyBorder="1" applyAlignment="1">
      <alignment horizontal="center" vertical="center"/>
    </xf>
    <xf numFmtId="0" fontId="4" fillId="0" borderId="38" xfId="90" applyFont="1" applyBorder="1" applyAlignment="1">
      <alignment horizontal="center" vertical="center"/>
    </xf>
    <xf numFmtId="0" fontId="131" fillId="0" borderId="0" xfId="0" applyFont="1" applyFill="1" applyBorder="1" applyAlignment="1">
      <alignment horizontal="left" vertical="top" wrapText="1"/>
    </xf>
    <xf numFmtId="49" fontId="3" fillId="0" borderId="20" xfId="0" applyNumberFormat="1" applyFont="1" applyBorder="1" applyAlignment="1">
      <alignment horizontal="left"/>
    </xf>
    <xf numFmtId="49" fontId="3" fillId="0" borderId="52" xfId="0" applyNumberFormat="1" applyFont="1" applyBorder="1" applyAlignment="1">
      <alignment horizontal="left"/>
    </xf>
    <xf numFmtId="0" fontId="2" fillId="0" borderId="29" xfId="0" applyFont="1" applyBorder="1" applyAlignment="1">
      <alignment horizontal="center" vertical="center" wrapText="1"/>
    </xf>
    <xf numFmtId="0" fontId="2" fillId="36" borderId="29" xfId="0" applyFont="1" applyFill="1" applyBorder="1" applyAlignment="1">
      <alignment horizontal="center" vertical="center" wrapText="1"/>
    </xf>
    <xf numFmtId="0" fontId="2" fillId="36" borderId="13"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75" xfId="0" applyFont="1" applyBorder="1" applyAlignment="1">
      <alignment horizontal="center" vertical="center" wrapText="1"/>
    </xf>
    <xf numFmtId="0" fontId="120" fillId="0" borderId="0" xfId="0" applyFont="1" applyAlignment="1">
      <alignment horizontal="left" vertical="center" wrapText="1"/>
    </xf>
    <xf numFmtId="0" fontId="2" fillId="0" borderId="13" xfId="0" applyFont="1" applyBorder="1" applyAlignment="1">
      <alignment horizontal="center" vertical="center" wrapText="1"/>
    </xf>
    <xf numFmtId="49" fontId="8" fillId="0" borderId="20" xfId="0" applyNumberFormat="1" applyFont="1" applyBorder="1" applyAlignment="1">
      <alignment horizontal="left"/>
    </xf>
    <xf numFmtId="49" fontId="8" fillId="0" borderId="52" xfId="0" applyNumberFormat="1" applyFont="1" applyBorder="1" applyAlignment="1">
      <alignment horizontal="left"/>
    </xf>
    <xf numFmtId="49" fontId="8" fillId="0" borderId="27" xfId="0" applyNumberFormat="1" applyFont="1" applyBorder="1" applyAlignment="1">
      <alignment horizontal="left"/>
    </xf>
    <xf numFmtId="49" fontId="2" fillId="0" borderId="13" xfId="0" applyNumberFormat="1" applyFont="1" applyBorder="1" applyAlignment="1">
      <alignment horizontal="center" vertical="center" wrapText="1"/>
    </xf>
    <xf numFmtId="0" fontId="2" fillId="0" borderId="22"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0" fontId="87" fillId="0" borderId="23" xfId="0" applyFont="1" applyBorder="1" applyAlignment="1">
      <alignment horizontal="center" vertical="center" wrapText="1"/>
    </xf>
    <xf numFmtId="0" fontId="87" fillId="0" borderId="15" xfId="0" applyFont="1" applyBorder="1" applyAlignment="1">
      <alignment horizontal="center" vertical="center" wrapText="1"/>
    </xf>
    <xf numFmtId="0" fontId="87" fillId="0" borderId="16" xfId="0" applyFont="1" applyBorder="1" applyAlignment="1">
      <alignment horizontal="center" vertical="center" wrapText="1"/>
    </xf>
    <xf numFmtId="0" fontId="87" fillId="0" borderId="25" xfId="0" applyFont="1" applyBorder="1" applyAlignment="1">
      <alignment horizontal="center" vertical="center" wrapText="1"/>
    </xf>
    <xf numFmtId="0" fontId="87" fillId="0" borderId="13" xfId="0" applyFont="1" applyBorder="1" applyAlignment="1">
      <alignment horizontal="center" vertical="center" wrapText="1"/>
    </xf>
    <xf numFmtId="0" fontId="87" fillId="0" borderId="17" xfId="0" applyFont="1" applyBorder="1" applyAlignment="1">
      <alignment horizontal="center" vertical="center" wrapText="1"/>
    </xf>
    <xf numFmtId="0" fontId="87" fillId="0" borderId="24" xfId="0" applyFont="1" applyBorder="1" applyAlignment="1">
      <alignment horizontal="center" vertical="center" wrapText="1"/>
    </xf>
    <xf numFmtId="0" fontId="87" fillId="0" borderId="14" xfId="0" applyFont="1" applyBorder="1" applyAlignment="1">
      <alignment horizontal="center" vertical="center" wrapText="1"/>
    </xf>
    <xf numFmtId="0" fontId="87" fillId="0" borderId="1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7" fillId="0" borderId="61" xfId="0" applyFont="1" applyBorder="1" applyAlignment="1">
      <alignment horizontal="left" vertical="center" wrapText="1" indent="1"/>
    </xf>
    <xf numFmtId="0" fontId="7" fillId="0" borderId="72" xfId="0" applyFont="1" applyBorder="1" applyAlignment="1">
      <alignment horizontal="left" vertical="center" wrapText="1" indent="1"/>
    </xf>
    <xf numFmtId="0" fontId="7" fillId="0" borderId="41" xfId="0" applyFont="1" applyBorder="1" applyAlignment="1">
      <alignment horizontal="left" vertical="center" wrapText="1" inden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49" fontId="3" fillId="0" borderId="27" xfId="0" applyNumberFormat="1" applyFont="1" applyBorder="1" applyAlignment="1">
      <alignment horizontal="left"/>
    </xf>
    <xf numFmtId="0" fontId="117" fillId="48" borderId="57" xfId="40" applyFont="1" applyFill="1" applyBorder="1" applyAlignment="1">
      <alignment horizontal="center" vertical="center" wrapText="1"/>
    </xf>
    <xf numFmtId="0" fontId="117" fillId="48" borderId="45" xfId="40" applyFont="1" applyFill="1" applyBorder="1" applyAlignment="1">
      <alignment horizontal="center" vertical="center" wrapText="1"/>
    </xf>
    <xf numFmtId="0" fontId="104" fillId="0" borderId="12" xfId="0" applyFont="1" applyBorder="1" applyAlignment="1">
      <alignment horizontal="center" vertical="center" wrapText="1"/>
    </xf>
    <xf numFmtId="0" fontId="104" fillId="0" borderId="0" xfId="0" applyFont="1" applyBorder="1" applyAlignment="1">
      <alignment horizontal="center" vertical="center" wrapText="1"/>
    </xf>
    <xf numFmtId="49" fontId="86" fillId="0" borderId="29" xfId="0" applyNumberFormat="1" applyFont="1" applyBorder="1" applyAlignment="1">
      <alignment horizontal="center" vertical="center" wrapText="1"/>
    </xf>
    <xf numFmtId="49" fontId="86" fillId="0" borderId="13" xfId="0" applyNumberFormat="1" applyFont="1" applyBorder="1" applyAlignment="1">
      <alignment horizontal="center" vertical="center" wrapText="1"/>
    </xf>
    <xf numFmtId="0" fontId="81" fillId="0" borderId="12" xfId="40" applyFont="1" applyBorder="1" applyAlignment="1">
      <alignment horizontal="center" vertical="center" wrapText="1"/>
    </xf>
    <xf numFmtId="0" fontId="81" fillId="0" borderId="75" xfId="40" applyFont="1" applyBorder="1" applyAlignment="1">
      <alignment horizontal="center" vertical="center" wrapText="1"/>
    </xf>
    <xf numFmtId="0" fontId="7" fillId="0" borderId="63" xfId="41" applyFont="1" applyBorder="1" applyAlignment="1">
      <alignment horizontal="center" vertical="center"/>
    </xf>
    <xf numFmtId="0" fontId="7" fillId="0" borderId="58" xfId="41" applyFont="1" applyBorder="1" applyAlignment="1">
      <alignment horizontal="center" vertical="center"/>
    </xf>
    <xf numFmtId="0" fontId="7" fillId="0" borderId="59" xfId="41" applyFont="1" applyBorder="1" applyAlignment="1">
      <alignment horizontal="center" vertical="center"/>
    </xf>
    <xf numFmtId="0" fontId="81" fillId="0" borderId="66" xfId="41" applyFont="1" applyBorder="1" applyAlignment="1">
      <alignment horizontal="left" vertical="center" wrapText="1" indent="1"/>
    </xf>
    <xf numFmtId="0" fontId="81" fillId="0" borderId="67" xfId="41" applyFont="1" applyBorder="1" applyAlignment="1">
      <alignment horizontal="left" vertical="center" wrapText="1" indent="1"/>
    </xf>
    <xf numFmtId="0" fontId="81" fillId="0" borderId="68" xfId="41" applyFont="1" applyBorder="1" applyAlignment="1">
      <alignment horizontal="left" vertical="center" wrapText="1" indent="1"/>
    </xf>
    <xf numFmtId="0" fontId="105" fillId="0" borderId="0" xfId="41" applyFont="1" applyBorder="1" applyAlignment="1">
      <alignment horizontal="left" wrapText="1"/>
    </xf>
    <xf numFmtId="0" fontId="25" fillId="0" borderId="35"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25" fillId="0" borderId="37" xfId="0" applyFont="1" applyBorder="1" applyAlignment="1">
      <alignment horizontal="left" vertical="center"/>
    </xf>
    <xf numFmtId="0" fontId="25" fillId="0" borderId="50" xfId="0" applyFont="1" applyBorder="1" applyAlignment="1">
      <alignment horizontal="left" vertical="center"/>
    </xf>
    <xf numFmtId="0" fontId="25" fillId="0" borderId="32" xfId="0" applyFont="1" applyBorder="1" applyAlignment="1">
      <alignment horizontal="left" vertical="center"/>
    </xf>
    <xf numFmtId="0" fontId="12" fillId="0" borderId="69"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7" fillId="0" borderId="40" xfId="0" applyFont="1" applyBorder="1" applyAlignment="1">
      <alignment horizontal="left" vertical="center" wrapText="1" indent="1"/>
    </xf>
    <xf numFmtId="0" fontId="7" fillId="0" borderId="72" xfId="0" applyFont="1" applyBorder="1" applyAlignment="1">
      <alignment horizontal="center" vertical="center" wrapText="1"/>
    </xf>
    <xf numFmtId="0" fontId="7" fillId="0" borderId="41" xfId="0" applyFont="1" applyBorder="1" applyAlignment="1">
      <alignment horizontal="center" vertical="center" wrapText="1"/>
    </xf>
    <xf numFmtId="0" fontId="131" fillId="0" borderId="0" xfId="0" applyFont="1" applyFill="1" applyBorder="1" applyAlignment="1">
      <alignment horizontal="left" vertical="center" wrapText="1"/>
    </xf>
    <xf numFmtId="0" fontId="25" fillId="0" borderId="37" xfId="0" applyFont="1" applyBorder="1" applyAlignment="1">
      <alignment horizontal="left" vertical="center" wrapText="1"/>
    </xf>
    <xf numFmtId="0" fontId="25" fillId="0" borderId="50" xfId="0" applyFont="1" applyBorder="1" applyAlignment="1">
      <alignment horizontal="left" vertical="center" wrapText="1"/>
    </xf>
    <xf numFmtId="0" fontId="25" fillId="0" borderId="32" xfId="0" applyFont="1" applyBorder="1" applyAlignment="1">
      <alignment horizontal="left"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62" xfId="0" applyFont="1" applyBorder="1" applyAlignment="1">
      <alignment horizontal="left" vertical="center" wrapText="1" indent="1"/>
    </xf>
    <xf numFmtId="0" fontId="7" fillId="0" borderId="52" xfId="0" applyFont="1" applyBorder="1" applyAlignment="1">
      <alignment horizontal="left" vertical="center" wrapText="1" indent="1"/>
    </xf>
    <xf numFmtId="0" fontId="7" fillId="0" borderId="38" xfId="0" applyFont="1" applyBorder="1" applyAlignment="1">
      <alignment horizontal="left" vertical="center" wrapText="1" indent="1"/>
    </xf>
    <xf numFmtId="0" fontId="25" fillId="0" borderId="37" xfId="40" applyFont="1" applyBorder="1" applyAlignment="1">
      <alignment horizontal="left" vertical="center"/>
    </xf>
    <xf numFmtId="0" fontId="25" fillId="0" borderId="50" xfId="40" applyFont="1" applyBorder="1" applyAlignment="1">
      <alignment horizontal="left" vertical="center"/>
    </xf>
    <xf numFmtId="0" fontId="25" fillId="0" borderId="32" xfId="40" applyFont="1" applyBorder="1" applyAlignment="1">
      <alignment horizontal="left" vertical="center"/>
    </xf>
    <xf numFmtId="0" fontId="4" fillId="0" borderId="69" xfId="40" applyFont="1" applyBorder="1" applyAlignment="1">
      <alignment horizontal="center" vertical="center" wrapText="1"/>
    </xf>
    <xf numFmtId="0" fontId="4" fillId="0" borderId="70" xfId="40" applyFont="1" applyBorder="1" applyAlignment="1">
      <alignment horizontal="center" vertical="center"/>
    </xf>
    <xf numFmtId="0" fontId="4" fillId="0" borderId="71" xfId="40" applyFont="1" applyBorder="1" applyAlignment="1">
      <alignment horizontal="center" vertical="center"/>
    </xf>
    <xf numFmtId="0" fontId="7" fillId="0" borderId="23" xfId="40" applyFont="1" applyBorder="1" applyAlignment="1">
      <alignment horizontal="left" vertical="center" wrapText="1" indent="1"/>
    </xf>
    <xf numFmtId="0" fontId="7" fillId="0" borderId="25" xfId="40" applyFont="1" applyBorder="1" applyAlignment="1">
      <alignment horizontal="left" vertical="center" wrapText="1" indent="1"/>
    </xf>
    <xf numFmtId="0" fontId="7" fillId="0" borderId="24" xfId="40" applyFont="1" applyBorder="1" applyAlignment="1">
      <alignment horizontal="left" vertical="center" wrapText="1" indent="1"/>
    </xf>
    <xf numFmtId="0" fontId="25" fillId="0" borderId="35" xfId="40" applyFont="1" applyBorder="1" applyAlignment="1">
      <alignment horizontal="left" vertical="center"/>
    </xf>
    <xf numFmtId="0" fontId="25" fillId="0" borderId="46" xfId="40" applyFont="1" applyBorder="1" applyAlignment="1">
      <alignment horizontal="left" vertical="center"/>
    </xf>
    <xf numFmtId="0" fontId="25" fillId="0" borderId="47" xfId="40" applyFont="1" applyBorder="1" applyAlignment="1">
      <alignment horizontal="left" vertical="center"/>
    </xf>
    <xf numFmtId="0" fontId="25" fillId="36" borderId="48" xfId="40" applyFont="1" applyFill="1" applyBorder="1" applyAlignment="1">
      <alignment horizontal="left" vertical="center"/>
    </xf>
    <xf numFmtId="0" fontId="25" fillId="36" borderId="0" xfId="40" applyFont="1" applyFill="1" applyBorder="1" applyAlignment="1">
      <alignment horizontal="left" vertical="center"/>
    </xf>
    <xf numFmtId="0" fontId="25" fillId="36" borderId="49" xfId="40" applyFont="1" applyFill="1" applyBorder="1" applyAlignment="1">
      <alignment horizontal="left" vertical="center"/>
    </xf>
    <xf numFmtId="0" fontId="25" fillId="0" borderId="48" xfId="40" applyFont="1" applyBorder="1" applyAlignment="1">
      <alignment horizontal="left" vertical="center"/>
    </xf>
    <xf numFmtId="0" fontId="25" fillId="0" borderId="0" xfId="40" applyFont="1" applyBorder="1" applyAlignment="1">
      <alignment horizontal="left" vertical="center"/>
    </xf>
    <xf numFmtId="0" fontId="25" fillId="0" borderId="49" xfId="40" applyFont="1" applyBorder="1" applyAlignment="1">
      <alignment horizontal="left" vertical="center"/>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6" xfId="0"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131" fillId="0" borderId="0" xfId="0" applyFont="1" applyFill="1" applyBorder="1" applyAlignment="1">
      <alignment horizontal="left" wrapText="1"/>
    </xf>
    <xf numFmtId="49" fontId="86" fillId="36" borderId="34" xfId="0" applyNumberFormat="1" applyFont="1" applyFill="1" applyBorder="1" applyAlignment="1">
      <alignment horizontal="center" vertical="center" wrapText="1"/>
    </xf>
    <xf numFmtId="49" fontId="86" fillId="36" borderId="14" xfId="0" applyNumberFormat="1" applyFont="1" applyFill="1" applyBorder="1" applyAlignment="1">
      <alignment horizontal="center" vertical="center" wrapText="1"/>
    </xf>
    <xf numFmtId="0" fontId="4" fillId="0" borderId="63"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49" fontId="86" fillId="36" borderId="29" xfId="0" applyNumberFormat="1" applyFont="1" applyFill="1" applyBorder="1" applyAlignment="1">
      <alignment horizontal="center" vertical="center" wrapText="1"/>
    </xf>
    <xf numFmtId="49" fontId="86" fillId="36" borderId="13" xfId="0" applyNumberFormat="1" applyFont="1" applyFill="1" applyBorder="1" applyAlignment="1">
      <alignment horizontal="center" vertical="center" wrapText="1"/>
    </xf>
    <xf numFmtId="49" fontId="86" fillId="49" borderId="29" xfId="0" applyNumberFormat="1" applyFont="1" applyFill="1" applyBorder="1" applyAlignment="1">
      <alignment horizontal="center" vertical="center" wrapText="1"/>
    </xf>
    <xf numFmtId="49" fontId="86" fillId="49" borderId="13" xfId="0" applyNumberFormat="1" applyFont="1" applyFill="1" applyBorder="1" applyAlignment="1">
      <alignment horizontal="center" vertical="center" wrapText="1"/>
    </xf>
    <xf numFmtId="0" fontId="132" fillId="0" borderId="0" xfId="0" applyFont="1" applyFill="1" applyBorder="1" applyAlignment="1">
      <alignment horizontal="left" vertical="top"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5" fillId="0" borderId="0" xfId="0" applyFont="1" applyFill="1" applyBorder="1" applyAlignment="1">
      <alignment horizontal="left" wrapText="1"/>
    </xf>
    <xf numFmtId="0" fontId="4" fillId="0" borderId="63"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7" fillId="0" borderId="61" xfId="0" applyFont="1" applyFill="1" applyBorder="1" applyAlignment="1">
      <alignment horizontal="left" vertical="center" wrapText="1" indent="1"/>
    </xf>
    <xf numFmtId="0" fontId="7" fillId="0" borderId="72" xfId="0" applyFont="1" applyFill="1" applyBorder="1" applyAlignment="1">
      <alignment horizontal="left" vertical="center" wrapText="1" indent="1"/>
    </xf>
    <xf numFmtId="0" fontId="7" fillId="0" borderId="67" xfId="0" applyFont="1" applyFill="1" applyBorder="1" applyAlignment="1">
      <alignment horizontal="left" vertical="center" wrapText="1" indent="1"/>
    </xf>
    <xf numFmtId="0" fontId="7" fillId="0" borderId="41" xfId="0" applyFont="1" applyFill="1" applyBorder="1" applyAlignment="1">
      <alignment horizontal="left" vertical="center" wrapText="1" indent="1"/>
    </xf>
    <xf numFmtId="0" fontId="75" fillId="0" borderId="15" xfId="0"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0" borderId="29" xfId="0" applyNumberFormat="1" applyFont="1" applyFill="1" applyBorder="1" applyAlignment="1">
      <alignment horizontal="center" vertical="center" wrapText="1"/>
    </xf>
    <xf numFmtId="0" fontId="86" fillId="0" borderId="1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131" fillId="0" borderId="67" xfId="0" applyFont="1" applyFill="1" applyBorder="1" applyAlignment="1">
      <alignment horizontal="left" vertical="center" wrapText="1"/>
    </xf>
    <xf numFmtId="0" fontId="4" fillId="0" borderId="30" xfId="43" applyFont="1" applyBorder="1" applyAlignment="1">
      <alignment horizontal="center" vertical="center" wrapText="1"/>
    </xf>
    <xf numFmtId="0" fontId="4" fillId="0" borderId="31" xfId="43" applyFont="1" applyBorder="1" applyAlignment="1">
      <alignment horizontal="center" vertical="center" wrapText="1"/>
    </xf>
    <xf numFmtId="0" fontId="4" fillId="0" borderId="36" xfId="43" applyFont="1" applyBorder="1" applyAlignment="1">
      <alignment horizontal="center" vertical="center" wrapText="1"/>
    </xf>
    <xf numFmtId="0" fontId="7" fillId="0" borderId="29" xfId="0" applyFont="1" applyBorder="1" applyAlignment="1">
      <alignment horizontal="center" vertical="center" wrapText="1"/>
    </xf>
    <xf numFmtId="0" fontId="7" fillId="0" borderId="34"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93" fillId="0" borderId="46" xfId="0" applyFont="1" applyBorder="1" applyAlignment="1">
      <alignment horizontal="left" vertical="center" wrapText="1"/>
    </xf>
    <xf numFmtId="0" fontId="30" fillId="0" borderId="35" xfId="0" applyFont="1" applyBorder="1" applyAlignment="1">
      <alignment horizontal="left" vertical="center"/>
    </xf>
    <xf numFmtId="0" fontId="30" fillId="0" borderId="46" xfId="0" applyFont="1" applyBorder="1" applyAlignment="1">
      <alignment horizontal="left" vertical="center"/>
    </xf>
    <xf numFmtId="0" fontId="30" fillId="0" borderId="47" xfId="0" applyFont="1" applyBorder="1" applyAlignment="1">
      <alignment horizontal="left" vertical="center"/>
    </xf>
    <xf numFmtId="0" fontId="30" fillId="0" borderId="37" xfId="0" applyFont="1" applyBorder="1" applyAlignment="1">
      <alignment horizontal="left" vertical="center"/>
    </xf>
    <xf numFmtId="0" fontId="30" fillId="0" borderId="50" xfId="0" applyFont="1" applyBorder="1" applyAlignment="1">
      <alignment horizontal="left" vertical="center"/>
    </xf>
    <xf numFmtId="0" fontId="30" fillId="0" borderId="32" xfId="0" applyFont="1" applyBorder="1" applyAlignment="1">
      <alignment horizontal="left" vertical="center"/>
    </xf>
    <xf numFmtId="0" fontId="4" fillId="0" borderId="3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70" xfId="40" applyFont="1" applyBorder="1" applyAlignment="1">
      <alignment horizontal="center" vertical="center" wrapText="1"/>
    </xf>
    <xf numFmtId="0" fontId="4" fillId="0" borderId="74" xfId="40" applyFont="1" applyBorder="1" applyAlignment="1">
      <alignment horizontal="center" vertical="center" wrapText="1"/>
    </xf>
    <xf numFmtId="0" fontId="4" fillId="0" borderId="71" xfId="40" applyFont="1" applyBorder="1" applyAlignment="1">
      <alignment horizontal="center" vertical="center" wrapText="1"/>
    </xf>
    <xf numFmtId="0" fontId="7" fillId="0" borderId="30" xfId="40" applyFont="1" applyBorder="1" applyAlignment="1">
      <alignment horizontal="left" vertical="center" wrapText="1" indent="1"/>
    </xf>
    <xf numFmtId="0" fontId="7" fillId="0" borderId="31" xfId="40" applyFont="1" applyBorder="1" applyAlignment="1">
      <alignment horizontal="left" vertical="center" wrapText="1" indent="1"/>
    </xf>
    <xf numFmtId="0" fontId="7" fillId="0" borderId="53" xfId="40" applyFont="1" applyBorder="1" applyAlignment="1">
      <alignment horizontal="left" vertical="center" wrapText="1" indent="1"/>
    </xf>
    <xf numFmtId="0" fontId="7" fillId="0" borderId="36" xfId="40" applyFont="1" applyBorder="1" applyAlignment="1">
      <alignment horizontal="left" vertical="center" wrapText="1" indent="1"/>
    </xf>
    <xf numFmtId="0" fontId="7" fillId="0" borderId="29" xfId="40" applyFont="1" applyBorder="1" applyAlignment="1">
      <alignment horizontal="center" vertical="center" wrapText="1"/>
    </xf>
    <xf numFmtId="0" fontId="25" fillId="0" borderId="13" xfId="40" applyFont="1" applyBorder="1" applyAlignment="1">
      <alignment horizontal="left" vertical="center" wrapText="1"/>
    </xf>
    <xf numFmtId="49" fontId="2" fillId="0" borderId="37" xfId="40" applyNumberFormat="1" applyFont="1" applyBorder="1" applyAlignment="1">
      <alignment horizontal="center" vertical="center" wrapText="1"/>
    </xf>
    <xf numFmtId="49" fontId="2" fillId="0" borderId="13" xfId="40" applyNumberFormat="1" applyFont="1" applyBorder="1" applyAlignment="1">
      <alignment horizontal="center" vertical="center" wrapText="1"/>
    </xf>
    <xf numFmtId="3" fontId="7" fillId="0" borderId="22" xfId="45" applyNumberFormat="1" applyFont="1" applyBorder="1" applyAlignment="1">
      <alignment horizontal="center" vertical="center" wrapText="1"/>
    </xf>
    <xf numFmtId="3" fontId="7" fillId="0" borderId="15" xfId="45"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34" xfId="0" applyFont="1" applyBorder="1" applyAlignment="1">
      <alignment horizontal="center" vertical="center" wrapText="1"/>
    </xf>
    <xf numFmtId="3" fontId="12" fillId="0" borderId="63" xfId="45" applyNumberFormat="1" applyFont="1" applyBorder="1" applyAlignment="1">
      <alignment horizontal="center" vertical="center" wrapText="1"/>
    </xf>
    <xf numFmtId="3" fontId="12" fillId="0" borderId="58" xfId="45" applyNumberFormat="1" applyFont="1" applyBorder="1" applyAlignment="1">
      <alignment horizontal="center" vertical="center" wrapText="1"/>
    </xf>
    <xf numFmtId="3" fontId="12" fillId="0" borderId="59" xfId="45" applyNumberFormat="1" applyFont="1" applyBorder="1" applyAlignment="1">
      <alignment horizontal="center" vertical="center" wrapText="1"/>
    </xf>
    <xf numFmtId="0" fontId="131" fillId="0" borderId="67" xfId="0" applyFont="1" applyFill="1" applyBorder="1" applyAlignment="1">
      <alignment horizontal="left" wrapText="1"/>
    </xf>
    <xf numFmtId="0" fontId="131" fillId="0" borderId="67" xfId="0" applyFont="1" applyFill="1" applyBorder="1" applyAlignment="1">
      <alignment horizontal="left"/>
    </xf>
    <xf numFmtId="0" fontId="59" fillId="32" borderId="15" xfId="42" applyFont="1" applyFill="1" applyBorder="1" applyAlignment="1"/>
    <xf numFmtId="0" fontId="59" fillId="32" borderId="13" xfId="42" applyFont="1" applyFill="1" applyBorder="1" applyAlignment="1"/>
    <xf numFmtId="0" fontId="59" fillId="0" borderId="15" xfId="42" applyFont="1" applyBorder="1" applyAlignment="1"/>
    <xf numFmtId="0" fontId="59" fillId="0" borderId="13" xfId="42" applyFont="1" applyBorder="1" applyAlignment="1"/>
    <xf numFmtId="0" fontId="59" fillId="32" borderId="16" xfId="42" applyFont="1" applyFill="1" applyBorder="1" applyAlignment="1"/>
    <xf numFmtId="0" fontId="59" fillId="32" borderId="17" xfId="42" applyFont="1" applyFill="1" applyBorder="1" applyAlignment="1"/>
    <xf numFmtId="3" fontId="12" fillId="0" borderId="63" xfId="44" applyNumberFormat="1" applyFont="1" applyBorder="1" applyAlignment="1">
      <alignment horizontal="center" vertical="center" wrapText="1"/>
    </xf>
    <xf numFmtId="3" fontId="12" fillId="0" borderId="58" xfId="44" applyNumberFormat="1" applyFont="1" applyBorder="1" applyAlignment="1">
      <alignment horizontal="center" vertical="center" wrapText="1"/>
    </xf>
    <xf numFmtId="3" fontId="12" fillId="0" borderId="59" xfId="44" applyNumberFormat="1" applyFont="1" applyBorder="1" applyAlignment="1">
      <alignment horizontal="center" vertical="center" wrapText="1"/>
    </xf>
    <xf numFmtId="3" fontId="7" fillId="0" borderId="63" xfId="44" applyNumberFormat="1" applyFont="1" applyBorder="1" applyAlignment="1">
      <alignment horizontal="left" vertical="center" wrapText="1" indent="1"/>
    </xf>
    <xf numFmtId="3" fontId="7" fillId="0" borderId="58" xfId="44" applyNumberFormat="1" applyFont="1" applyBorder="1" applyAlignment="1">
      <alignment horizontal="left" vertical="center" wrapText="1" indent="1"/>
    </xf>
    <xf numFmtId="3" fontId="7" fillId="0" borderId="59" xfId="44" applyNumberFormat="1" applyFont="1" applyBorder="1" applyAlignment="1">
      <alignment horizontal="left" vertical="center" wrapText="1" indent="1"/>
    </xf>
    <xf numFmtId="0" fontId="7" fillId="0" borderId="63" xfId="0" applyFont="1" applyBorder="1" applyAlignment="1">
      <alignment horizontal="left" vertical="center" wrapTex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12" fillId="0" borderId="66" xfId="0" applyNumberFormat="1" applyFont="1" applyBorder="1" applyAlignment="1">
      <alignment horizontal="center" vertical="center" wrapText="1"/>
    </xf>
    <xf numFmtId="0" fontId="12" fillId="0" borderId="67" xfId="0" applyNumberFormat="1" applyFont="1" applyBorder="1" applyAlignment="1">
      <alignment horizontal="center" vertical="center" wrapText="1"/>
    </xf>
    <xf numFmtId="0" fontId="12" fillId="0" borderId="68" xfId="0" applyNumberFormat="1" applyFont="1" applyBorder="1" applyAlignment="1">
      <alignment horizontal="center" vertical="center" wrapText="1"/>
    </xf>
    <xf numFmtId="0" fontId="59" fillId="32" borderId="30" xfId="42" applyFont="1" applyFill="1" applyBorder="1" applyAlignment="1">
      <alignment horizontal="left" vertical="center" indent="1"/>
    </xf>
    <xf numFmtId="0" fontId="59" fillId="32" borderId="31" xfId="42" applyFont="1" applyFill="1" applyBorder="1" applyAlignment="1">
      <alignment horizontal="left" vertical="center" indent="1"/>
    </xf>
    <xf numFmtId="0" fontId="8" fillId="0" borderId="50" xfId="0" applyFont="1" applyBorder="1" applyAlignment="1">
      <alignment horizontal="left"/>
    </xf>
    <xf numFmtId="0" fontId="4" fillId="0" borderId="6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0" xfId="0" applyFont="1" applyBorder="1" applyAlignment="1">
      <alignment horizontal="center" vertical="center" wrapText="1"/>
    </xf>
  </cellXfs>
  <cellStyles count="10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Čiarka" xfId="27" builtinId="3"/>
    <cellStyle name="čiarky 2" xfId="28" xr:uid="{00000000-0005-0000-0000-00001B000000}"/>
    <cellStyle name="čiarky 2 2" xfId="91" xr:uid="{00000000-0005-0000-0000-00001B000000}"/>
    <cellStyle name="Explanatory Text" xfId="29" xr:uid="{00000000-0005-0000-0000-00001C000000}"/>
    <cellStyle name="Good" xfId="30" xr:uid="{00000000-0005-0000-0000-00001D000000}"/>
    <cellStyle name="Heading 1" xfId="31" xr:uid="{00000000-0005-0000-0000-00001E000000}"/>
    <cellStyle name="Heading 2" xfId="32" xr:uid="{00000000-0005-0000-0000-00001F000000}"/>
    <cellStyle name="Heading 3" xfId="33" xr:uid="{00000000-0005-0000-0000-000020000000}"/>
    <cellStyle name="Heading 4" xfId="34" xr:uid="{00000000-0005-0000-0000-000021000000}"/>
    <cellStyle name="Hypertextové prepojenie" xfId="35" builtinId="8"/>
    <cellStyle name="Check Cell" xfId="36" xr:uid="{00000000-0005-0000-0000-000023000000}"/>
    <cellStyle name="Input" xfId="37" xr:uid="{00000000-0005-0000-0000-000024000000}"/>
    <cellStyle name="Linked Cell" xfId="38" xr:uid="{00000000-0005-0000-0000-000025000000}"/>
    <cellStyle name="Neutral" xfId="39" xr:uid="{00000000-0005-0000-0000-000026000000}"/>
    <cellStyle name="Normálna" xfId="0" builtinId="0"/>
    <cellStyle name="Normálna 2" xfId="40" xr:uid="{00000000-0005-0000-0000-000028000000}"/>
    <cellStyle name="Normálna 2 2" xfId="92" xr:uid="{00000000-0005-0000-0000-000028000000}"/>
    <cellStyle name="Normálna 3" xfId="90" xr:uid="{00000000-0005-0000-0000-000029000000}"/>
    <cellStyle name="normálne 2" xfId="41" xr:uid="{00000000-0005-0000-0000-00002A000000}"/>
    <cellStyle name="normálne 3" xfId="42" xr:uid="{00000000-0005-0000-0000-00002B000000}"/>
    <cellStyle name="normálne 3 2" xfId="93" xr:uid="{00000000-0005-0000-0000-00002B000000}"/>
    <cellStyle name="normálne 4" xfId="43" xr:uid="{00000000-0005-0000-0000-00002C000000}"/>
    <cellStyle name="normálne 4 2" xfId="94" xr:uid="{00000000-0005-0000-0000-00002C000000}"/>
    <cellStyle name="normálne_Databazy_VVŠ_2007_ severská" xfId="44" xr:uid="{00000000-0005-0000-0000-00002D000000}"/>
    <cellStyle name="normálne_sprava_VVŠ_2004_tabuľky_vláda" xfId="45" xr:uid="{00000000-0005-0000-0000-00002E000000}"/>
    <cellStyle name="normální_List1" xfId="46" xr:uid="{00000000-0005-0000-0000-00002F000000}"/>
    <cellStyle name="Note" xfId="47" xr:uid="{00000000-0005-0000-0000-000030000000}"/>
    <cellStyle name="Note 2" xfId="95" xr:uid="{00000000-0005-0000-0000-000030000000}"/>
    <cellStyle name="Output" xfId="48" xr:uid="{00000000-0005-0000-0000-000031000000}"/>
    <cellStyle name="SAPBEXaggData" xfId="49" xr:uid="{00000000-0005-0000-0000-000032000000}"/>
    <cellStyle name="SAPBEXaggDataEmph" xfId="50" xr:uid="{00000000-0005-0000-0000-000033000000}"/>
    <cellStyle name="SAPBEXaggItem" xfId="51" xr:uid="{00000000-0005-0000-0000-000034000000}"/>
    <cellStyle name="SAPBEXaggItemX" xfId="52" xr:uid="{00000000-0005-0000-0000-000035000000}"/>
    <cellStyle name="SAPBEXexcBad7" xfId="53" xr:uid="{00000000-0005-0000-0000-000036000000}"/>
    <cellStyle name="SAPBEXexcBad8" xfId="54" xr:uid="{00000000-0005-0000-0000-000037000000}"/>
    <cellStyle name="SAPBEXexcBad9" xfId="55" xr:uid="{00000000-0005-0000-0000-000038000000}"/>
    <cellStyle name="SAPBEXexcCritical4" xfId="56" xr:uid="{00000000-0005-0000-0000-000039000000}"/>
    <cellStyle name="SAPBEXexcCritical5" xfId="57" xr:uid="{00000000-0005-0000-0000-00003A000000}"/>
    <cellStyle name="SAPBEXexcCritical6" xfId="58" xr:uid="{00000000-0005-0000-0000-00003B000000}"/>
    <cellStyle name="SAPBEXexcGood1" xfId="59" xr:uid="{00000000-0005-0000-0000-00003C000000}"/>
    <cellStyle name="SAPBEXexcGood2" xfId="60" xr:uid="{00000000-0005-0000-0000-00003D000000}"/>
    <cellStyle name="SAPBEXexcGood3" xfId="61" xr:uid="{00000000-0005-0000-0000-00003E000000}"/>
    <cellStyle name="SAPBEXfilterDrill" xfId="62" xr:uid="{00000000-0005-0000-0000-00003F000000}"/>
    <cellStyle name="SAPBEXfilterItem" xfId="63" xr:uid="{00000000-0005-0000-0000-000040000000}"/>
    <cellStyle name="SAPBEXfilterText" xfId="64" xr:uid="{00000000-0005-0000-0000-000041000000}"/>
    <cellStyle name="SAPBEXformats" xfId="65" xr:uid="{00000000-0005-0000-0000-000042000000}"/>
    <cellStyle name="SAPBEXheaderItem" xfId="66" xr:uid="{00000000-0005-0000-0000-000043000000}"/>
    <cellStyle name="SAPBEXheaderText" xfId="67" xr:uid="{00000000-0005-0000-0000-000044000000}"/>
    <cellStyle name="SAPBEXHLevel0" xfId="68" xr:uid="{00000000-0005-0000-0000-000045000000}"/>
    <cellStyle name="SAPBEXHLevel0 2" xfId="96" xr:uid="{00000000-0005-0000-0000-000045000000}"/>
    <cellStyle name="SAPBEXHLevel0X" xfId="69" xr:uid="{00000000-0005-0000-0000-000046000000}"/>
    <cellStyle name="SAPBEXHLevel0X 2" xfId="97" xr:uid="{00000000-0005-0000-0000-000046000000}"/>
    <cellStyle name="SAPBEXHLevel1" xfId="70" xr:uid="{00000000-0005-0000-0000-000047000000}"/>
    <cellStyle name="SAPBEXHLevel1 2" xfId="98" xr:uid="{00000000-0005-0000-0000-000047000000}"/>
    <cellStyle name="SAPBEXHLevel1X" xfId="71" xr:uid="{00000000-0005-0000-0000-000048000000}"/>
    <cellStyle name="SAPBEXHLevel1X 2" xfId="99" xr:uid="{00000000-0005-0000-0000-000048000000}"/>
    <cellStyle name="SAPBEXHLevel2" xfId="72" xr:uid="{00000000-0005-0000-0000-000049000000}"/>
    <cellStyle name="SAPBEXHLevel2 2" xfId="100" xr:uid="{00000000-0005-0000-0000-000049000000}"/>
    <cellStyle name="SAPBEXHLevel2X" xfId="73" xr:uid="{00000000-0005-0000-0000-00004A000000}"/>
    <cellStyle name="SAPBEXHLevel2X 2" xfId="101" xr:uid="{00000000-0005-0000-0000-00004A000000}"/>
    <cellStyle name="SAPBEXHLevel3" xfId="74" xr:uid="{00000000-0005-0000-0000-00004B000000}"/>
    <cellStyle name="SAPBEXHLevel3 2" xfId="102" xr:uid="{00000000-0005-0000-0000-00004B000000}"/>
    <cellStyle name="SAPBEXHLevel3X" xfId="75" xr:uid="{00000000-0005-0000-0000-00004C000000}"/>
    <cellStyle name="SAPBEXHLevel3X 2" xfId="103" xr:uid="{00000000-0005-0000-0000-00004C000000}"/>
    <cellStyle name="SAPBEXchaText" xfId="76" xr:uid="{00000000-0005-0000-0000-00004D000000}"/>
    <cellStyle name="SAPBEXresData" xfId="77" xr:uid="{00000000-0005-0000-0000-00004E000000}"/>
    <cellStyle name="SAPBEXresDataEmph" xfId="78" xr:uid="{00000000-0005-0000-0000-00004F000000}"/>
    <cellStyle name="SAPBEXresItem" xfId="79" xr:uid="{00000000-0005-0000-0000-000050000000}"/>
    <cellStyle name="SAPBEXresItemX" xfId="80" xr:uid="{00000000-0005-0000-0000-000051000000}"/>
    <cellStyle name="SAPBEXstdData" xfId="81" xr:uid="{00000000-0005-0000-0000-000052000000}"/>
    <cellStyle name="SAPBEXstdDataEmph" xfId="82" xr:uid="{00000000-0005-0000-0000-000053000000}"/>
    <cellStyle name="SAPBEXstdItem" xfId="83" xr:uid="{00000000-0005-0000-0000-000054000000}"/>
    <cellStyle name="SAPBEXstdItemX" xfId="84" xr:uid="{00000000-0005-0000-0000-000055000000}"/>
    <cellStyle name="SAPBEXtitle" xfId="85" xr:uid="{00000000-0005-0000-0000-000056000000}"/>
    <cellStyle name="SAPBEXundefined" xfId="86" xr:uid="{00000000-0005-0000-0000-000057000000}"/>
    <cellStyle name="Title" xfId="87" xr:uid="{00000000-0005-0000-0000-000058000000}"/>
    <cellStyle name="Total" xfId="88" xr:uid="{00000000-0005-0000-0000-000059000000}"/>
    <cellStyle name="Warning Text" xfId="89" xr:uid="{00000000-0005-0000-0000-00005A000000}"/>
  </cellStyles>
  <dxfs count="0"/>
  <tableStyles count="0" defaultTableStyle="TableStyleMedium9" defaultPivotStyle="PivotStyleLight16"/>
  <colors>
    <mruColors>
      <color rgb="FF99FFCC"/>
      <color rgb="FF0000FF"/>
      <color rgb="FFCCFFCC"/>
      <color rgb="FFCCFF99"/>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beata.gondarova/AppData/Documents%20and%20Settings/peter.viest/Local%20Settings/Temporary%20Internet%20Files/Documents%20and%20Settings/Rok_2008/V&#253;ro&#269;n&#233;_spr&#225;vy_2007/Tabu&#318;ky_VV&#352;_2007_pr&#225;zdne.xls"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indexed="35"/>
  </sheetPr>
  <dimension ref="A1:R28"/>
  <sheetViews>
    <sheetView zoomScale="90" zoomScaleNormal="90" workbookViewId="0">
      <pane xSplit="1" ySplit="1" topLeftCell="B2" activePane="bottomRight" state="frozen"/>
      <selection pane="topRight" activeCell="B1" sqref="B1"/>
      <selection pane="bottomLeft" activeCell="A3" sqref="A3"/>
      <selection pane="bottomRight"/>
    </sheetView>
  </sheetViews>
  <sheetFormatPr defaultRowHeight="15.75" x14ac:dyDescent="0.25"/>
  <cols>
    <col min="1" max="1" width="13.7109375" style="340" customWidth="1"/>
    <col min="2" max="16" width="9.140625" style="77"/>
    <col min="17" max="17" width="10.28515625" style="77" customWidth="1"/>
    <col min="18" max="18" width="19.42578125" style="77" customWidth="1"/>
    <col min="19" max="16384" width="9.140625" style="77"/>
  </cols>
  <sheetData>
    <row r="1" spans="1:18" ht="23.25" customHeight="1" x14ac:dyDescent="0.25">
      <c r="A1" s="171"/>
      <c r="B1" s="341" t="s">
        <v>1056</v>
      </c>
      <c r="C1" s="331"/>
      <c r="D1" s="331"/>
      <c r="E1" s="331"/>
      <c r="F1" s="331"/>
      <c r="G1" s="331"/>
      <c r="H1" s="331"/>
      <c r="I1" s="331"/>
      <c r="J1" s="331"/>
      <c r="K1" s="331"/>
      <c r="L1" s="332"/>
      <c r="M1" s="333"/>
      <c r="N1" s="333"/>
      <c r="O1" s="333"/>
      <c r="P1" s="333"/>
      <c r="Q1" s="334"/>
    </row>
    <row r="2" spans="1:18" ht="23.1" customHeight="1" x14ac:dyDescent="0.25">
      <c r="A2" s="193" t="s">
        <v>12</v>
      </c>
      <c r="B2" s="173" t="s">
        <v>1057</v>
      </c>
      <c r="C2" s="173"/>
      <c r="D2" s="173"/>
      <c r="E2" s="173"/>
      <c r="F2" s="173"/>
      <c r="G2" s="173"/>
      <c r="H2" s="173"/>
      <c r="I2" s="173"/>
      <c r="J2" s="173"/>
      <c r="K2" s="173"/>
      <c r="L2" s="173"/>
      <c r="M2" s="173"/>
      <c r="N2" s="173"/>
      <c r="O2" s="173"/>
      <c r="P2" s="173"/>
      <c r="Q2" s="336"/>
    </row>
    <row r="3" spans="1:18" ht="23.1" customHeight="1" x14ac:dyDescent="0.25">
      <c r="A3" s="193" t="s">
        <v>654</v>
      </c>
      <c r="B3" s="173" t="s">
        <v>1058</v>
      </c>
      <c r="C3" s="173"/>
      <c r="D3" s="173"/>
      <c r="E3" s="173"/>
      <c r="F3" s="173"/>
      <c r="G3" s="173"/>
      <c r="H3" s="173"/>
      <c r="I3" s="173"/>
      <c r="J3" s="173"/>
      <c r="K3" s="173"/>
      <c r="L3" s="173"/>
      <c r="M3" s="173"/>
      <c r="N3" s="173"/>
      <c r="O3" s="173"/>
      <c r="P3" s="173"/>
      <c r="Q3" s="336"/>
    </row>
    <row r="4" spans="1:18" ht="23.1" customHeight="1" x14ac:dyDescent="0.25">
      <c r="A4" s="193" t="s">
        <v>789</v>
      </c>
      <c r="B4" s="194" t="s">
        <v>788</v>
      </c>
      <c r="C4" s="194"/>
      <c r="D4" s="173"/>
      <c r="E4" s="173"/>
      <c r="F4" s="173"/>
      <c r="G4" s="173"/>
      <c r="H4" s="173"/>
      <c r="I4" s="173"/>
      <c r="J4" s="173"/>
      <c r="K4" s="173"/>
      <c r="L4" s="173"/>
      <c r="M4" s="173"/>
      <c r="N4" s="173"/>
      <c r="O4" s="173"/>
      <c r="P4" s="173"/>
      <c r="Q4" s="336"/>
      <c r="R4" s="512"/>
    </row>
    <row r="5" spans="1:18" ht="39.75" customHeight="1" x14ac:dyDescent="0.25">
      <c r="A5" s="192" t="s">
        <v>278</v>
      </c>
      <c r="B5" s="751" t="s">
        <v>1060</v>
      </c>
      <c r="C5" s="751"/>
      <c r="D5" s="751"/>
      <c r="E5" s="751"/>
      <c r="F5" s="751"/>
      <c r="G5" s="751"/>
      <c r="H5" s="751"/>
      <c r="I5" s="751"/>
      <c r="J5" s="751"/>
      <c r="K5" s="751"/>
      <c r="L5" s="751"/>
      <c r="M5" s="751"/>
      <c r="N5" s="751"/>
      <c r="O5" s="751"/>
      <c r="P5" s="751"/>
      <c r="Q5" s="752"/>
    </row>
    <row r="6" spans="1:18" ht="23.1" customHeight="1" x14ac:dyDescent="0.25">
      <c r="A6" s="192" t="s">
        <v>179</v>
      </c>
      <c r="B6" s="194" t="s">
        <v>1059</v>
      </c>
      <c r="C6" s="194"/>
      <c r="D6" s="194"/>
      <c r="E6" s="194"/>
      <c r="F6" s="194"/>
      <c r="G6" s="194"/>
      <c r="H6" s="194"/>
      <c r="I6" s="194"/>
      <c r="J6" s="194"/>
      <c r="K6" s="194"/>
      <c r="L6" s="194"/>
      <c r="M6" s="194"/>
      <c r="N6" s="194"/>
      <c r="O6" s="194"/>
      <c r="P6" s="194"/>
      <c r="Q6" s="337"/>
    </row>
    <row r="7" spans="1:18" ht="23.1" customHeight="1" x14ac:dyDescent="0.25">
      <c r="A7" s="192" t="s">
        <v>180</v>
      </c>
      <c r="B7" s="292" t="s">
        <v>1061</v>
      </c>
      <c r="C7" s="194"/>
      <c r="D7" s="194"/>
      <c r="E7" s="194"/>
      <c r="F7" s="194"/>
      <c r="G7" s="194"/>
      <c r="H7" s="194"/>
      <c r="I7" s="194"/>
      <c r="J7" s="194"/>
      <c r="K7" s="194"/>
      <c r="L7" s="194"/>
      <c r="M7" s="194"/>
      <c r="N7" s="194"/>
      <c r="O7" s="194"/>
      <c r="P7" s="194"/>
      <c r="Q7" s="337"/>
    </row>
    <row r="8" spans="1:18" ht="23.1" customHeight="1" x14ac:dyDescent="0.25">
      <c r="A8" s="172" t="s">
        <v>181</v>
      </c>
      <c r="B8" s="170" t="s">
        <v>1062</v>
      </c>
      <c r="C8" s="170"/>
      <c r="D8" s="170"/>
      <c r="E8" s="170"/>
      <c r="F8" s="170"/>
      <c r="G8" s="170"/>
      <c r="H8" s="170"/>
      <c r="I8" s="170"/>
      <c r="J8" s="170"/>
      <c r="K8" s="170"/>
      <c r="L8" s="170"/>
      <c r="M8" s="170"/>
      <c r="N8" s="170"/>
      <c r="O8" s="170"/>
      <c r="P8" s="170"/>
      <c r="Q8" s="335"/>
    </row>
    <row r="9" spans="1:18" ht="23.1" customHeight="1" x14ac:dyDescent="0.25">
      <c r="A9" s="192" t="s">
        <v>182</v>
      </c>
      <c r="B9" s="194" t="s">
        <v>1063</v>
      </c>
      <c r="C9" s="194"/>
      <c r="D9" s="194"/>
      <c r="E9" s="194"/>
      <c r="F9" s="194"/>
      <c r="G9" s="194"/>
      <c r="H9" s="194"/>
      <c r="I9" s="194"/>
      <c r="J9" s="194"/>
      <c r="K9" s="194"/>
      <c r="L9" s="194"/>
      <c r="M9" s="194"/>
      <c r="N9" s="194"/>
      <c r="O9" s="194"/>
      <c r="P9" s="194"/>
      <c r="Q9" s="337"/>
    </row>
    <row r="10" spans="1:18" ht="23.1" customHeight="1" x14ac:dyDescent="0.25">
      <c r="A10" s="192" t="s">
        <v>183</v>
      </c>
      <c r="B10" s="194" t="s">
        <v>1064</v>
      </c>
      <c r="C10" s="194"/>
      <c r="D10" s="194"/>
      <c r="E10" s="194"/>
      <c r="F10" s="194"/>
      <c r="G10" s="194"/>
      <c r="H10" s="194"/>
      <c r="I10" s="194"/>
      <c r="J10" s="194"/>
      <c r="K10" s="194"/>
      <c r="L10" s="194"/>
      <c r="M10" s="194"/>
      <c r="N10" s="194"/>
      <c r="O10" s="194"/>
      <c r="P10" s="194"/>
      <c r="Q10" s="337"/>
    </row>
    <row r="11" spans="1:18" ht="23.1" customHeight="1" x14ac:dyDescent="0.25">
      <c r="A11" s="172" t="s">
        <v>799</v>
      </c>
      <c r="B11" s="170" t="s">
        <v>1065</v>
      </c>
      <c r="C11" s="170"/>
      <c r="D11" s="170"/>
      <c r="E11" s="170"/>
      <c r="F11" s="170"/>
      <c r="G11" s="170"/>
      <c r="H11" s="170"/>
      <c r="I11" s="170"/>
      <c r="J11" s="170"/>
      <c r="K11" s="170"/>
      <c r="L11" s="170"/>
      <c r="M11" s="170"/>
      <c r="N11" s="170"/>
      <c r="O11" s="170"/>
      <c r="P11" s="170"/>
      <c r="Q11" s="335"/>
    </row>
    <row r="12" spans="1:18" ht="23.1" customHeight="1" x14ac:dyDescent="0.25">
      <c r="A12" s="192" t="s">
        <v>184</v>
      </c>
      <c r="B12" s="194" t="s">
        <v>1066</v>
      </c>
      <c r="C12" s="194"/>
      <c r="D12" s="194"/>
      <c r="E12" s="194"/>
      <c r="F12" s="194"/>
      <c r="G12" s="194"/>
      <c r="H12" s="194"/>
      <c r="I12" s="194"/>
      <c r="J12" s="194"/>
      <c r="K12" s="194"/>
      <c r="L12" s="194"/>
      <c r="M12" s="194"/>
      <c r="N12" s="194"/>
      <c r="O12" s="194"/>
      <c r="P12" s="194"/>
      <c r="Q12" s="337"/>
      <c r="R12" s="281"/>
    </row>
    <row r="13" spans="1:18" ht="23.1" customHeight="1" x14ac:dyDescent="0.25">
      <c r="A13" s="172" t="s">
        <v>166</v>
      </c>
      <c r="B13" s="170" t="s">
        <v>1067</v>
      </c>
      <c r="C13" s="170"/>
      <c r="D13" s="170"/>
      <c r="E13" s="170"/>
      <c r="F13" s="170"/>
      <c r="G13" s="170"/>
      <c r="H13" s="170"/>
      <c r="I13" s="170"/>
      <c r="J13" s="170"/>
      <c r="K13" s="170"/>
      <c r="L13" s="170"/>
      <c r="M13" s="170"/>
      <c r="N13" s="170"/>
      <c r="O13" s="170"/>
      <c r="P13" s="170"/>
      <c r="Q13" s="335"/>
    </row>
    <row r="14" spans="1:18" ht="23.1" customHeight="1" x14ac:dyDescent="0.25">
      <c r="A14" s="192" t="s">
        <v>0</v>
      </c>
      <c r="B14" s="194" t="s">
        <v>1068</v>
      </c>
      <c r="C14" s="194"/>
      <c r="D14" s="194"/>
      <c r="E14" s="194"/>
      <c r="F14" s="194"/>
      <c r="G14" s="194"/>
      <c r="H14" s="194"/>
      <c r="I14" s="194"/>
      <c r="J14" s="194"/>
      <c r="K14" s="194"/>
      <c r="L14" s="194"/>
      <c r="M14" s="194"/>
      <c r="N14" s="194"/>
      <c r="O14" s="194"/>
      <c r="P14" s="194"/>
      <c r="Q14" s="337"/>
    </row>
    <row r="15" spans="1:18" ht="23.1" customHeight="1" x14ac:dyDescent="0.25">
      <c r="A15" s="172" t="s">
        <v>1</v>
      </c>
      <c r="B15" s="170" t="s">
        <v>1069</v>
      </c>
      <c r="C15" s="170"/>
      <c r="D15" s="170"/>
      <c r="E15" s="170"/>
      <c r="F15" s="170"/>
      <c r="G15" s="170"/>
      <c r="H15" s="170"/>
      <c r="I15" s="170"/>
      <c r="J15" s="170"/>
      <c r="K15" s="170"/>
      <c r="L15" s="170"/>
      <c r="M15" s="170"/>
      <c r="N15" s="170"/>
      <c r="O15" s="170"/>
      <c r="P15" s="170"/>
      <c r="Q15" s="335"/>
    </row>
    <row r="16" spans="1:18" ht="23.1" customHeight="1" x14ac:dyDescent="0.25">
      <c r="A16" s="192" t="s">
        <v>2</v>
      </c>
      <c r="B16" s="194" t="s">
        <v>1070</v>
      </c>
      <c r="C16" s="194"/>
      <c r="D16" s="194"/>
      <c r="E16" s="194"/>
      <c r="F16" s="194"/>
      <c r="G16" s="194"/>
      <c r="H16" s="194"/>
      <c r="I16" s="194"/>
      <c r="J16" s="194"/>
      <c r="K16" s="194"/>
      <c r="L16" s="194"/>
      <c r="M16" s="194"/>
      <c r="N16" s="194"/>
      <c r="O16" s="194"/>
      <c r="P16" s="194"/>
      <c r="Q16" s="337"/>
    </row>
    <row r="17" spans="1:17" ht="23.1" customHeight="1" x14ac:dyDescent="0.25">
      <c r="A17" s="172" t="s">
        <v>3</v>
      </c>
      <c r="B17" s="170" t="s">
        <v>1071</v>
      </c>
      <c r="C17" s="170"/>
      <c r="D17" s="170"/>
      <c r="E17" s="170"/>
      <c r="F17" s="170"/>
      <c r="G17" s="170"/>
      <c r="H17" s="170"/>
      <c r="I17" s="170"/>
      <c r="J17" s="170"/>
      <c r="K17" s="170"/>
      <c r="L17" s="170"/>
      <c r="M17" s="170"/>
      <c r="N17" s="170"/>
      <c r="O17" s="170"/>
      <c r="P17" s="170"/>
      <c r="Q17" s="335"/>
    </row>
    <row r="18" spans="1:17" ht="23.1" customHeight="1" x14ac:dyDescent="0.25">
      <c r="A18" s="192" t="s">
        <v>4</v>
      </c>
      <c r="B18" s="194" t="s">
        <v>1072</v>
      </c>
      <c r="C18" s="194"/>
      <c r="D18" s="194"/>
      <c r="E18" s="194"/>
      <c r="F18" s="194"/>
      <c r="G18" s="194"/>
      <c r="H18" s="194"/>
      <c r="I18" s="194"/>
      <c r="J18" s="194"/>
      <c r="K18" s="194"/>
      <c r="L18" s="194"/>
      <c r="M18" s="194"/>
      <c r="N18" s="194"/>
      <c r="O18" s="194"/>
      <c r="P18" s="194"/>
      <c r="Q18" s="337"/>
    </row>
    <row r="19" spans="1:17" ht="23.1" customHeight="1" x14ac:dyDescent="0.25">
      <c r="A19" s="172" t="s">
        <v>5</v>
      </c>
      <c r="B19" s="170" t="s">
        <v>1073</v>
      </c>
      <c r="C19" s="170"/>
      <c r="D19" s="170"/>
      <c r="E19" s="170"/>
      <c r="F19" s="170"/>
      <c r="G19" s="170"/>
      <c r="H19" s="170"/>
      <c r="I19" s="170"/>
      <c r="J19" s="170"/>
      <c r="K19" s="170"/>
      <c r="L19" s="170"/>
      <c r="M19" s="170"/>
      <c r="N19" s="170"/>
      <c r="O19" s="170"/>
      <c r="P19" s="170"/>
      <c r="Q19" s="335"/>
    </row>
    <row r="20" spans="1:17" ht="32.450000000000003" customHeight="1" x14ac:dyDescent="0.25">
      <c r="A20" s="192" t="s">
        <v>62</v>
      </c>
      <c r="B20" s="755" t="s">
        <v>1074</v>
      </c>
      <c r="C20" s="755"/>
      <c r="D20" s="755"/>
      <c r="E20" s="755"/>
      <c r="F20" s="755"/>
      <c r="G20" s="755"/>
      <c r="H20" s="755"/>
      <c r="I20" s="755"/>
      <c r="J20" s="755"/>
      <c r="K20" s="755"/>
      <c r="L20" s="755"/>
      <c r="M20" s="755"/>
      <c r="N20" s="755"/>
      <c r="O20" s="755"/>
      <c r="P20" s="755"/>
      <c r="Q20" s="756"/>
    </row>
    <row r="21" spans="1:17" ht="33.6" customHeight="1" x14ac:dyDescent="0.25">
      <c r="A21" s="172" t="s">
        <v>6</v>
      </c>
      <c r="B21" s="753" t="s">
        <v>1075</v>
      </c>
      <c r="C21" s="753"/>
      <c r="D21" s="753"/>
      <c r="E21" s="753"/>
      <c r="F21" s="753"/>
      <c r="G21" s="753"/>
      <c r="H21" s="753"/>
      <c r="I21" s="753"/>
      <c r="J21" s="753"/>
      <c r="K21" s="753"/>
      <c r="L21" s="753"/>
      <c r="M21" s="753"/>
      <c r="N21" s="753"/>
      <c r="O21" s="753"/>
      <c r="P21" s="753"/>
      <c r="Q21" s="754"/>
    </row>
    <row r="22" spans="1:17" ht="23.1" customHeight="1" x14ac:dyDescent="0.25">
      <c r="A22" s="192" t="s">
        <v>7</v>
      </c>
      <c r="B22" s="194" t="s">
        <v>1076</v>
      </c>
      <c r="C22" s="194"/>
      <c r="D22" s="194"/>
      <c r="E22" s="194"/>
      <c r="F22" s="194"/>
      <c r="G22" s="194"/>
      <c r="H22" s="194"/>
      <c r="I22" s="194"/>
      <c r="J22" s="194"/>
      <c r="K22" s="194"/>
      <c r="L22" s="194"/>
      <c r="M22" s="194"/>
      <c r="N22" s="194"/>
      <c r="O22" s="194"/>
      <c r="P22" s="194"/>
      <c r="Q22" s="337"/>
    </row>
    <row r="23" spans="1:17" ht="23.1" customHeight="1" x14ac:dyDescent="0.25">
      <c r="A23" s="192" t="s">
        <v>8</v>
      </c>
      <c r="B23" s="170" t="s">
        <v>1077</v>
      </c>
      <c r="C23" s="170"/>
      <c r="D23" s="170"/>
      <c r="E23" s="170"/>
      <c r="F23" s="170"/>
      <c r="G23" s="170"/>
      <c r="H23" s="170"/>
      <c r="I23" s="170"/>
      <c r="J23" s="170"/>
      <c r="K23" s="170"/>
      <c r="L23" s="170"/>
      <c r="M23" s="170"/>
      <c r="N23" s="170"/>
      <c r="O23" s="170"/>
      <c r="P23" s="170"/>
      <c r="Q23" s="335"/>
    </row>
    <row r="24" spans="1:17" ht="23.1" customHeight="1" x14ac:dyDescent="0.25">
      <c r="A24" s="192" t="s">
        <v>9</v>
      </c>
      <c r="B24" s="194" t="s">
        <v>1078</v>
      </c>
      <c r="C24" s="194"/>
      <c r="D24" s="194"/>
      <c r="E24" s="194"/>
      <c r="F24" s="194"/>
      <c r="G24" s="194"/>
      <c r="H24" s="194"/>
      <c r="I24" s="194"/>
      <c r="J24" s="194"/>
      <c r="K24" s="194"/>
      <c r="L24" s="194"/>
      <c r="M24" s="194"/>
      <c r="N24" s="194"/>
      <c r="O24" s="194"/>
      <c r="P24" s="194"/>
      <c r="Q24" s="337"/>
    </row>
    <row r="25" spans="1:17" ht="23.1" customHeight="1" x14ac:dyDescent="0.25">
      <c r="A25" s="192" t="s">
        <v>496</v>
      </c>
      <c r="B25" s="170" t="s">
        <v>1079</v>
      </c>
      <c r="C25" s="170"/>
      <c r="D25" s="170"/>
      <c r="E25" s="170"/>
      <c r="F25" s="170"/>
      <c r="G25" s="170"/>
      <c r="H25" s="170"/>
      <c r="I25" s="170"/>
      <c r="J25" s="170"/>
      <c r="K25" s="170"/>
      <c r="L25" s="170"/>
      <c r="M25" s="170"/>
      <c r="N25" s="170"/>
      <c r="O25" s="170"/>
      <c r="P25" s="170"/>
      <c r="Q25" s="335"/>
    </row>
    <row r="26" spans="1:17" ht="23.1" customHeight="1" x14ac:dyDescent="0.25">
      <c r="A26" s="192" t="s">
        <v>497</v>
      </c>
      <c r="B26" s="194" t="s">
        <v>1080</v>
      </c>
      <c r="C26" s="330"/>
      <c r="D26" s="330"/>
      <c r="E26" s="330"/>
      <c r="F26" s="330"/>
      <c r="G26" s="330"/>
      <c r="H26" s="330"/>
      <c r="I26" s="330"/>
      <c r="J26" s="330"/>
      <c r="K26" s="330"/>
      <c r="L26" s="330"/>
      <c r="M26" s="330"/>
      <c r="N26" s="330"/>
      <c r="O26" s="330"/>
      <c r="P26" s="330"/>
      <c r="Q26" s="338"/>
    </row>
    <row r="27" spans="1:17" x14ac:dyDescent="0.25">
      <c r="A27" s="339"/>
    </row>
    <row r="28" spans="1:17" x14ac:dyDescent="0.25">
      <c r="A28" s="339"/>
    </row>
  </sheetData>
  <mergeCells count="3">
    <mergeCell ref="B5:Q5"/>
    <mergeCell ref="B21:Q21"/>
    <mergeCell ref="B20:Q20"/>
  </mergeCells>
  <phoneticPr fontId="6" type="noConversion"/>
  <hyperlinks>
    <hyperlink ref="B5" r:id="rId1" display="Tabuľky_VVŠ_2007_prázdne.xls" xr:uid="{00000000-0004-0000-0000-000000000000}"/>
    <hyperlink ref="A7" location="'T3-Výnosy'!A1" display="Tabuľka 3" xr:uid="{00000000-0004-0000-0000-000001000000}"/>
    <hyperlink ref="A6" location="'T2-Ostatné dot mimo MŠ SR'!A1" display="Tabuľka 2" xr:uid="{00000000-0004-0000-0000-000002000000}"/>
    <hyperlink ref="A8" location="'T4-Výnosy zo školného'!A1" display="Tabuľka 4" xr:uid="{00000000-0004-0000-0000-000003000000}"/>
    <hyperlink ref="A5" location="'T1-Dotácie podľa DZ'!A1" display="Tabuľka 1" xr:uid="{00000000-0004-0000-0000-000004000000}"/>
    <hyperlink ref="A9" location="'T5 - Analýza nákladov'!A1" display="Tabuľka 5" xr:uid="{00000000-0004-0000-0000-000005000000}"/>
    <hyperlink ref="A10" location="'T6-Zamestnanci_a_mzdy'!A1" display="Tabuľka 6" xr:uid="{00000000-0004-0000-0000-000006000000}"/>
    <hyperlink ref="A13" location="'T8-Soc_štipendiá'!A1" display="Tabuľka 8" xr:uid="{00000000-0004-0000-0000-000007000000}"/>
    <hyperlink ref="A14" location="'T9_ŠD '!A1" display="Tabuľka 9" xr:uid="{00000000-0004-0000-0000-000008000000}"/>
    <hyperlink ref="A15" location="'T10-ŠJ '!A1" display="Tabuľka 10" xr:uid="{00000000-0004-0000-0000-000009000000}"/>
    <hyperlink ref="A16" location="'T11-Zdroje KV'!A1" display="Tabuľka 11" xr:uid="{00000000-0004-0000-0000-00000A000000}"/>
    <hyperlink ref="A17" location="'T12-KV'!A1" display="Tabuľka 12" xr:uid="{00000000-0004-0000-0000-00000B000000}"/>
    <hyperlink ref="A18" location="'T13-Fondy'!A1" display="Tabuľka 13" xr:uid="{00000000-0004-0000-0000-00000C000000}"/>
    <hyperlink ref="A19" location="'T16 - Štruktúra hotovosti'!A1" display="Tabuľka 16" xr:uid="{00000000-0004-0000-0000-00000D000000}"/>
    <hyperlink ref="A20" location="'T17-Dotácie zo ŠF EU'!A1" display="Tabuľka 17" xr:uid="{00000000-0004-0000-0000-00000E000000}"/>
    <hyperlink ref="A21" location="'T18-Ostatné dotacie z kap MŠ SR'!A1" display="Tabuľka 18" xr:uid="{00000000-0004-0000-0000-00000F000000}"/>
    <hyperlink ref="A22" location="'T19-Štip_ z vlastných '!A1" display="Tabuľka 19" xr:uid="{00000000-0004-0000-0000-000010000000}"/>
    <hyperlink ref="A23" location="'T20_motivačné štipendiá_nová'!A1" display="Tabuľka 20" xr:uid="{00000000-0004-0000-0000-000011000000}"/>
    <hyperlink ref="A24" location="'T21-štruktúra_384'!A1" display="Tabuľka 21" xr:uid="{00000000-0004-0000-0000-000012000000}"/>
    <hyperlink ref="A3" location="Súvzťažnosti!A1" display="Súvzťažnosti" xr:uid="{00000000-0004-0000-0000-000013000000}"/>
    <hyperlink ref="A2" location="Vysvetlivky!A1" display="Vysvetlivky" xr:uid="{00000000-0004-0000-0000-000014000000}"/>
    <hyperlink ref="A25" location="T22_Výnosy_soc_oblasť!Oblasť_tlače" display="Tabuľka_22" xr:uid="{00000000-0004-0000-0000-000015000000}"/>
    <hyperlink ref="A26" location="T23_Náklady_soc_oblasť!A1" display="Tabuľka_­23" xr:uid="{00000000-0004-0000-0000-000016000000}"/>
    <hyperlink ref="A12" location="'T7_Doktorandi '!A1" display="Tabuľka 7" xr:uid="{00000000-0004-0000-0000-000017000000}"/>
    <hyperlink ref="A4" location="'Kódy z CRŠ'!A1" display="Kódy z CRŠ" xr:uid="{00000000-0004-0000-0000-000018000000}"/>
    <hyperlink ref="A11" location="'T6a-Zamestnanci_a_mzdy (ženy)'!A1" display="Tabuľka 6a" xr:uid="{00000000-0004-0000-0000-000019000000}"/>
  </hyperlinks>
  <pageMargins left="0.70866141732283472" right="0.43307086614173229" top="0.39" bottom="0.23622047244094491" header="0.23622047244094491" footer="0.19685039370078741"/>
  <pageSetup paperSize="9" scale="71" orientation="landscape"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993"/>
  <sheetViews>
    <sheetView zoomScale="80" zoomScaleNormal="80" zoomScaleSheetLayoutView="80" workbookViewId="0">
      <pane xSplit="2" ySplit="5" topLeftCell="C6" activePane="bottomRight" state="frozen"/>
      <selection pane="topRight" activeCell="C1" sqref="C1"/>
      <selection pane="bottomLeft" activeCell="A6" sqref="A6"/>
      <selection pane="bottomRight" activeCell="I94" sqref="I94"/>
    </sheetView>
  </sheetViews>
  <sheetFormatPr defaultColWidth="9.140625" defaultRowHeight="15.75" x14ac:dyDescent="0.25"/>
  <cols>
    <col min="1" max="1" width="8.42578125" style="566" customWidth="1"/>
    <col min="2" max="2" width="74.140625" style="567" customWidth="1"/>
    <col min="3" max="3" width="18" style="532" customWidth="1"/>
    <col min="4" max="7" width="17" style="532" customWidth="1"/>
    <col min="8" max="8" width="18" style="532" customWidth="1"/>
    <col min="9" max="9" width="15.7109375" style="533" customWidth="1"/>
    <col min="10" max="10" width="16.7109375" style="532" customWidth="1"/>
    <col min="11" max="11" width="9.140625" style="532"/>
    <col min="12" max="12" width="8.85546875" style="532" customWidth="1"/>
    <col min="13" max="16384" width="9.140625" style="532"/>
  </cols>
  <sheetData>
    <row r="1" spans="1:9" ht="35.1" customHeight="1" thickBot="1" x14ac:dyDescent="0.3">
      <c r="A1" s="797" t="s">
        <v>1143</v>
      </c>
      <c r="B1" s="798"/>
      <c r="C1" s="798"/>
      <c r="D1" s="798"/>
      <c r="E1" s="798"/>
      <c r="F1" s="798"/>
      <c r="G1" s="798"/>
      <c r="H1" s="799"/>
      <c r="I1" s="531"/>
    </row>
    <row r="2" spans="1:9" ht="32.450000000000003" customHeight="1" x14ac:dyDescent="0.25">
      <c r="A2" s="800" t="s">
        <v>1263</v>
      </c>
      <c r="B2" s="801"/>
      <c r="C2" s="801"/>
      <c r="D2" s="801"/>
      <c r="E2" s="801"/>
      <c r="F2" s="801"/>
      <c r="G2" s="801"/>
      <c r="H2" s="802"/>
    </row>
    <row r="3" spans="1:9" s="535" customFormat="1" ht="31.5" customHeight="1" x14ac:dyDescent="0.25">
      <c r="A3" s="803" t="s">
        <v>178</v>
      </c>
      <c r="B3" s="804" t="s">
        <v>296</v>
      </c>
      <c r="C3" s="806">
        <v>2019</v>
      </c>
      <c r="D3" s="806"/>
      <c r="E3" s="806">
        <v>2020</v>
      </c>
      <c r="F3" s="806"/>
      <c r="G3" s="807" t="s">
        <v>1141</v>
      </c>
      <c r="H3" s="808"/>
      <c r="I3" s="534"/>
    </row>
    <row r="4" spans="1:9" ht="31.5" customHeight="1" x14ac:dyDescent="0.25">
      <c r="A4" s="803"/>
      <c r="B4" s="805"/>
      <c r="C4" s="536" t="s">
        <v>297</v>
      </c>
      <c r="D4" s="536" t="s">
        <v>298</v>
      </c>
      <c r="E4" s="536" t="s">
        <v>297</v>
      </c>
      <c r="F4" s="536" t="s">
        <v>298</v>
      </c>
      <c r="G4" s="536" t="s">
        <v>297</v>
      </c>
      <c r="H4" s="537" t="s">
        <v>298</v>
      </c>
    </row>
    <row r="5" spans="1:9" x14ac:dyDescent="0.25">
      <c r="A5" s="538"/>
      <c r="B5" s="539"/>
      <c r="C5" s="540" t="s">
        <v>254</v>
      </c>
      <c r="D5" s="540" t="s">
        <v>255</v>
      </c>
      <c r="E5" s="540" t="s">
        <v>256</v>
      </c>
      <c r="F5" s="540" t="s">
        <v>263</v>
      </c>
      <c r="G5" s="540" t="s">
        <v>30</v>
      </c>
      <c r="H5" s="541" t="s">
        <v>31</v>
      </c>
    </row>
    <row r="6" spans="1:9" x14ac:dyDescent="0.25">
      <c r="A6" s="538">
        <v>1</v>
      </c>
      <c r="B6" s="542" t="s">
        <v>936</v>
      </c>
      <c r="C6" s="630">
        <f>SUM(C7:C18)</f>
        <v>589483.67999999993</v>
      </c>
      <c r="D6" s="630">
        <f>SUM(D7:D18)</f>
        <v>7229.67</v>
      </c>
      <c r="E6" s="630">
        <f>SUM(E7:E18)</f>
        <v>535590.74999999988</v>
      </c>
      <c r="F6" s="630">
        <f>SUM(F7:F18)</f>
        <v>2595.3000000000002</v>
      </c>
      <c r="G6" s="630">
        <f>E6-C6</f>
        <v>-53892.930000000051</v>
      </c>
      <c r="H6" s="631">
        <f>F6-D6</f>
        <v>-4634.37</v>
      </c>
    </row>
    <row r="7" spans="1:9" ht="17.25" customHeight="1" x14ac:dyDescent="0.25">
      <c r="A7" s="538">
        <f>A6+1</f>
        <v>2</v>
      </c>
      <c r="B7" s="543" t="s">
        <v>748</v>
      </c>
      <c r="C7" s="605">
        <v>91866.05</v>
      </c>
      <c r="D7" s="605">
        <v>1379.7</v>
      </c>
      <c r="E7" s="632">
        <v>107200.82</v>
      </c>
      <c r="F7" s="632">
        <v>0</v>
      </c>
      <c r="G7" s="633">
        <f>E7-C7</f>
        <v>15334.770000000004</v>
      </c>
      <c r="H7" s="634">
        <f>F7-D7</f>
        <v>-1379.7</v>
      </c>
    </row>
    <row r="8" spans="1:9" ht="30.6" customHeight="1" x14ac:dyDescent="0.25">
      <c r="A8" s="538">
        <f t="shared" ref="A8:A71" si="0">A7+1</f>
        <v>3</v>
      </c>
      <c r="B8" s="544" t="s">
        <v>844</v>
      </c>
      <c r="C8" s="605">
        <v>64613.17</v>
      </c>
      <c r="D8" s="605">
        <v>0</v>
      </c>
      <c r="E8" s="632">
        <v>10649.25</v>
      </c>
      <c r="F8" s="632">
        <v>37.520000000000003</v>
      </c>
      <c r="G8" s="633">
        <f t="shared" ref="G8:H71" si="1">E8-C8</f>
        <v>-53963.92</v>
      </c>
      <c r="H8" s="634">
        <f t="shared" si="1"/>
        <v>37.520000000000003</v>
      </c>
    </row>
    <row r="9" spans="1:9" x14ac:dyDescent="0.25">
      <c r="A9" s="538">
        <f t="shared" si="0"/>
        <v>4</v>
      </c>
      <c r="B9" s="543" t="s">
        <v>749</v>
      </c>
      <c r="C9" s="605">
        <v>17757.75</v>
      </c>
      <c r="D9" s="605">
        <v>48.1</v>
      </c>
      <c r="E9" s="632">
        <v>15931.5</v>
      </c>
      <c r="F9" s="632">
        <v>3.62</v>
      </c>
      <c r="G9" s="633">
        <f t="shared" si="1"/>
        <v>-1826.25</v>
      </c>
      <c r="H9" s="634">
        <f t="shared" si="1"/>
        <v>-44.480000000000004</v>
      </c>
    </row>
    <row r="10" spans="1:9" x14ac:dyDescent="0.25">
      <c r="A10" s="538">
        <f t="shared" si="0"/>
        <v>5</v>
      </c>
      <c r="B10" s="543" t="s">
        <v>750</v>
      </c>
      <c r="C10" s="605">
        <v>6178.4</v>
      </c>
      <c r="D10" s="605">
        <v>0</v>
      </c>
      <c r="E10" s="632">
        <v>6660.09</v>
      </c>
      <c r="F10" s="632">
        <v>0</v>
      </c>
      <c r="G10" s="633">
        <f t="shared" si="1"/>
        <v>481.69000000000051</v>
      </c>
      <c r="H10" s="634">
        <f t="shared" si="1"/>
        <v>0</v>
      </c>
    </row>
    <row r="11" spans="1:9" x14ac:dyDescent="0.25">
      <c r="A11" s="538">
        <f t="shared" si="0"/>
        <v>6</v>
      </c>
      <c r="B11" s="543" t="s">
        <v>751</v>
      </c>
      <c r="C11" s="605">
        <v>20315.05</v>
      </c>
      <c r="D11" s="605">
        <v>66.27</v>
      </c>
      <c r="E11" s="632">
        <v>4885.8100000000004</v>
      </c>
      <c r="F11" s="632">
        <v>41.52</v>
      </c>
      <c r="G11" s="633">
        <f t="shared" si="1"/>
        <v>-15429.239999999998</v>
      </c>
      <c r="H11" s="634">
        <f t="shared" si="1"/>
        <v>-24.749999999999993</v>
      </c>
    </row>
    <row r="12" spans="1:9" x14ac:dyDescent="0.25">
      <c r="A12" s="538">
        <f t="shared" si="0"/>
        <v>7</v>
      </c>
      <c r="B12" s="543" t="s">
        <v>752</v>
      </c>
      <c r="C12" s="605">
        <v>19589.62</v>
      </c>
      <c r="D12" s="605">
        <v>371.04</v>
      </c>
      <c r="E12" s="632">
        <v>26131.65</v>
      </c>
      <c r="F12" s="632">
        <v>243.86</v>
      </c>
      <c r="G12" s="633">
        <f t="shared" si="1"/>
        <v>6542.0300000000025</v>
      </c>
      <c r="H12" s="634">
        <f t="shared" si="1"/>
        <v>-127.18</v>
      </c>
    </row>
    <row r="13" spans="1:9" ht="31.5" x14ac:dyDescent="0.25">
      <c r="A13" s="538">
        <f t="shared" si="0"/>
        <v>8</v>
      </c>
      <c r="B13" s="543" t="s">
        <v>102</v>
      </c>
      <c r="C13" s="605">
        <v>5922.78</v>
      </c>
      <c r="D13" s="605">
        <v>0</v>
      </c>
      <c r="E13" s="632">
        <v>6067.86</v>
      </c>
      <c r="F13" s="632">
        <v>0.25</v>
      </c>
      <c r="G13" s="633">
        <f t="shared" si="1"/>
        <v>145.07999999999993</v>
      </c>
      <c r="H13" s="634">
        <f t="shared" si="1"/>
        <v>0.25</v>
      </c>
    </row>
    <row r="14" spans="1:9" x14ac:dyDescent="0.25">
      <c r="A14" s="538">
        <f t="shared" si="0"/>
        <v>9</v>
      </c>
      <c r="B14" s="543" t="s">
        <v>103</v>
      </c>
      <c r="C14" s="605">
        <v>89770.78</v>
      </c>
      <c r="D14" s="605">
        <v>3728.44</v>
      </c>
      <c r="E14" s="632">
        <v>33604.21</v>
      </c>
      <c r="F14" s="632">
        <v>2181.5300000000002</v>
      </c>
      <c r="G14" s="633">
        <f t="shared" si="1"/>
        <v>-56166.57</v>
      </c>
      <c r="H14" s="634">
        <f t="shared" si="1"/>
        <v>-1546.9099999999999</v>
      </c>
    </row>
    <row r="15" spans="1:9" x14ac:dyDescent="0.25">
      <c r="A15" s="538">
        <f t="shared" si="0"/>
        <v>10</v>
      </c>
      <c r="B15" s="545" t="s">
        <v>104</v>
      </c>
      <c r="C15" s="605">
        <v>101907.56</v>
      </c>
      <c r="D15" s="605">
        <v>363.75</v>
      </c>
      <c r="E15" s="632">
        <v>106059.63</v>
      </c>
      <c r="F15" s="632">
        <v>0</v>
      </c>
      <c r="G15" s="633">
        <f t="shared" si="1"/>
        <v>4152.070000000007</v>
      </c>
      <c r="H15" s="634">
        <f t="shared" si="1"/>
        <v>-363.75</v>
      </c>
    </row>
    <row r="16" spans="1:9" ht="16.149999999999999" customHeight="1" x14ac:dyDescent="0.25">
      <c r="A16" s="538">
        <f t="shared" si="0"/>
        <v>11</v>
      </c>
      <c r="B16" s="543" t="s">
        <v>105</v>
      </c>
      <c r="C16" s="605">
        <v>20026.259999999998</v>
      </c>
      <c r="D16" s="605">
        <v>0</v>
      </c>
      <c r="E16" s="632">
        <v>41911.919999999998</v>
      </c>
      <c r="F16" s="632">
        <v>0</v>
      </c>
      <c r="G16" s="633">
        <f t="shared" si="1"/>
        <v>21885.66</v>
      </c>
      <c r="H16" s="634">
        <f t="shared" si="1"/>
        <v>0</v>
      </c>
    </row>
    <row r="17" spans="1:9" ht="31.5" x14ac:dyDescent="0.25">
      <c r="A17" s="538">
        <f t="shared" si="0"/>
        <v>12</v>
      </c>
      <c r="B17" s="545" t="s">
        <v>1212</v>
      </c>
      <c r="C17" s="605">
        <v>136342.32</v>
      </c>
      <c r="D17" s="605">
        <v>1252.93</v>
      </c>
      <c r="E17" s="632">
        <v>157970.78</v>
      </c>
      <c r="F17" s="632">
        <v>61.26</v>
      </c>
      <c r="G17" s="633">
        <f t="shared" si="1"/>
        <v>21628.459999999992</v>
      </c>
      <c r="H17" s="634">
        <f t="shared" si="1"/>
        <v>-1191.67</v>
      </c>
      <c r="I17" s="546" t="s">
        <v>1213</v>
      </c>
    </row>
    <row r="18" spans="1:9" x14ac:dyDescent="0.25">
      <c r="A18" s="538">
        <f t="shared" si="0"/>
        <v>13</v>
      </c>
      <c r="B18" s="543" t="s">
        <v>1214</v>
      </c>
      <c r="C18" s="605">
        <v>15193.94</v>
      </c>
      <c r="D18" s="605">
        <v>19.440000000000001</v>
      </c>
      <c r="E18" s="632">
        <v>18517.23</v>
      </c>
      <c r="F18" s="632">
        <v>25.74</v>
      </c>
      <c r="G18" s="633">
        <f t="shared" si="1"/>
        <v>3323.2899999999991</v>
      </c>
      <c r="H18" s="634">
        <f t="shared" si="1"/>
        <v>6.2999999999999972</v>
      </c>
      <c r="I18" s="546" t="s">
        <v>1215</v>
      </c>
    </row>
    <row r="19" spans="1:9" x14ac:dyDescent="0.25">
      <c r="A19" s="538">
        <f t="shared" si="0"/>
        <v>14</v>
      </c>
      <c r="B19" s="542" t="s">
        <v>937</v>
      </c>
      <c r="C19" s="630">
        <f>SUM(C20:C25)</f>
        <v>341586.23000000004</v>
      </c>
      <c r="D19" s="630">
        <f>SUM(D20:D25)</f>
        <v>7713.1100000000006</v>
      </c>
      <c r="E19" s="630">
        <f>SUM(E20:E25)</f>
        <v>286891.78999999998</v>
      </c>
      <c r="F19" s="630">
        <f>SUM(F20:F25)</f>
        <v>9296.8900000000012</v>
      </c>
      <c r="G19" s="630">
        <f t="shared" si="1"/>
        <v>-54694.440000000061</v>
      </c>
      <c r="H19" s="631">
        <f t="shared" si="1"/>
        <v>1583.7800000000007</v>
      </c>
    </row>
    <row r="20" spans="1:9" x14ac:dyDescent="0.25">
      <c r="A20" s="538">
        <f t="shared" si="0"/>
        <v>15</v>
      </c>
      <c r="B20" s="543" t="s">
        <v>753</v>
      </c>
      <c r="C20" s="605">
        <v>152042.63</v>
      </c>
      <c r="D20" s="605">
        <v>3476.46</v>
      </c>
      <c r="E20" s="632">
        <v>120857.65</v>
      </c>
      <c r="F20" s="632">
        <v>2468.5100000000002</v>
      </c>
      <c r="G20" s="633">
        <f t="shared" si="1"/>
        <v>-31184.98000000001</v>
      </c>
      <c r="H20" s="634">
        <f t="shared" si="1"/>
        <v>-1007.9499999999998</v>
      </c>
    </row>
    <row r="21" spans="1:9" x14ac:dyDescent="0.25">
      <c r="A21" s="538">
        <f t="shared" si="0"/>
        <v>16</v>
      </c>
      <c r="B21" s="543" t="s">
        <v>754</v>
      </c>
      <c r="C21" s="605">
        <v>138065.53</v>
      </c>
      <c r="D21" s="605">
        <v>3731</v>
      </c>
      <c r="E21" s="632">
        <v>138198.99</v>
      </c>
      <c r="F21" s="632">
        <v>6215.94</v>
      </c>
      <c r="G21" s="633">
        <f t="shared" si="1"/>
        <v>133.45999999999185</v>
      </c>
      <c r="H21" s="634">
        <f t="shared" si="1"/>
        <v>2484.9399999999996</v>
      </c>
    </row>
    <row r="22" spans="1:9" x14ac:dyDescent="0.25">
      <c r="A22" s="538">
        <f t="shared" si="0"/>
        <v>17</v>
      </c>
      <c r="B22" s="543" t="s">
        <v>755</v>
      </c>
      <c r="C22" s="605">
        <v>11412.15</v>
      </c>
      <c r="D22" s="605">
        <v>415.97</v>
      </c>
      <c r="E22" s="632">
        <v>7266.69</v>
      </c>
      <c r="F22" s="632">
        <v>570.75</v>
      </c>
      <c r="G22" s="633">
        <f t="shared" si="1"/>
        <v>-4145.46</v>
      </c>
      <c r="H22" s="634">
        <f t="shared" si="1"/>
        <v>154.77999999999997</v>
      </c>
    </row>
    <row r="23" spans="1:9" x14ac:dyDescent="0.25">
      <c r="A23" s="538">
        <f t="shared" si="0"/>
        <v>18</v>
      </c>
      <c r="B23" s="543" t="s">
        <v>756</v>
      </c>
      <c r="C23" s="605">
        <v>40065.919999999998</v>
      </c>
      <c r="D23" s="605">
        <v>89.68</v>
      </c>
      <c r="E23" s="632">
        <v>20568.46</v>
      </c>
      <c r="F23" s="632">
        <v>41.69</v>
      </c>
      <c r="G23" s="633">
        <f t="shared" si="1"/>
        <v>-19497.46</v>
      </c>
      <c r="H23" s="634">
        <f t="shared" si="1"/>
        <v>-47.990000000000009</v>
      </c>
    </row>
    <row r="24" spans="1:9" x14ac:dyDescent="0.25">
      <c r="A24" s="538">
        <f t="shared" si="0"/>
        <v>19</v>
      </c>
      <c r="B24" s="543" t="s">
        <v>757</v>
      </c>
      <c r="C24" s="605">
        <v>0</v>
      </c>
      <c r="D24" s="605">
        <v>0</v>
      </c>
      <c r="E24" s="632">
        <v>0</v>
      </c>
      <c r="F24" s="632">
        <v>0</v>
      </c>
      <c r="G24" s="633">
        <f t="shared" si="1"/>
        <v>0</v>
      </c>
      <c r="H24" s="634">
        <f t="shared" si="1"/>
        <v>0</v>
      </c>
    </row>
    <row r="25" spans="1:9" x14ac:dyDescent="0.25">
      <c r="A25" s="538">
        <f t="shared" si="0"/>
        <v>20</v>
      </c>
      <c r="B25" s="543" t="s">
        <v>841</v>
      </c>
      <c r="C25" s="605">
        <v>0</v>
      </c>
      <c r="D25" s="605">
        <v>0</v>
      </c>
      <c r="E25" s="632">
        <v>0</v>
      </c>
      <c r="F25" s="632">
        <v>0</v>
      </c>
      <c r="G25" s="633">
        <f t="shared" si="1"/>
        <v>0</v>
      </c>
      <c r="H25" s="634">
        <f t="shared" si="1"/>
        <v>0</v>
      </c>
    </row>
    <row r="26" spans="1:9" x14ac:dyDescent="0.25">
      <c r="A26" s="538">
        <f t="shared" si="0"/>
        <v>21</v>
      </c>
      <c r="B26" s="542" t="s">
        <v>292</v>
      </c>
      <c r="C26" s="635" t="s">
        <v>282</v>
      </c>
      <c r="D26" s="635" t="s">
        <v>282</v>
      </c>
      <c r="E26" s="635" t="s">
        <v>282</v>
      </c>
      <c r="F26" s="635" t="s">
        <v>282</v>
      </c>
      <c r="G26" s="636" t="s">
        <v>145</v>
      </c>
      <c r="H26" s="637" t="s">
        <v>145</v>
      </c>
    </row>
    <row r="27" spans="1:9" x14ac:dyDescent="0.25">
      <c r="A27" s="538">
        <f t="shared" si="0"/>
        <v>22</v>
      </c>
      <c r="B27" s="542" t="s">
        <v>938</v>
      </c>
      <c r="C27" s="630">
        <f>SUM(C28:C31)</f>
        <v>8977.51</v>
      </c>
      <c r="D27" s="630">
        <f>SUM(D28:D31)</f>
        <v>15371.11</v>
      </c>
      <c r="E27" s="630">
        <f>SUM(E28:E31)</f>
        <v>14873.06</v>
      </c>
      <c r="F27" s="630">
        <f>SUM(F28:F31)</f>
        <v>15746.029999999999</v>
      </c>
      <c r="G27" s="630">
        <f t="shared" si="1"/>
        <v>5895.5499999999993</v>
      </c>
      <c r="H27" s="631">
        <f t="shared" si="1"/>
        <v>374.91999999999825</v>
      </c>
    </row>
    <row r="28" spans="1:9" x14ac:dyDescent="0.25">
      <c r="A28" s="538">
        <f t="shared" si="0"/>
        <v>23</v>
      </c>
      <c r="B28" s="543" t="s">
        <v>246</v>
      </c>
      <c r="C28" s="605">
        <v>0</v>
      </c>
      <c r="D28" s="605">
        <v>0</v>
      </c>
      <c r="E28" s="632">
        <v>0</v>
      </c>
      <c r="F28" s="632">
        <v>0</v>
      </c>
      <c r="G28" s="633">
        <f t="shared" si="1"/>
        <v>0</v>
      </c>
      <c r="H28" s="634">
        <f t="shared" si="1"/>
        <v>0</v>
      </c>
    </row>
    <row r="29" spans="1:9" x14ac:dyDescent="0.25">
      <c r="A29" s="538">
        <f t="shared" si="0"/>
        <v>24</v>
      </c>
      <c r="B29" s="544" t="s">
        <v>270</v>
      </c>
      <c r="C29" s="605">
        <v>0</v>
      </c>
      <c r="D29" s="605">
        <v>0</v>
      </c>
      <c r="E29" s="632">
        <v>0</v>
      </c>
      <c r="F29" s="632">
        <v>0</v>
      </c>
      <c r="G29" s="633">
        <f t="shared" si="1"/>
        <v>0</v>
      </c>
      <c r="H29" s="634">
        <f t="shared" si="1"/>
        <v>0</v>
      </c>
    </row>
    <row r="30" spans="1:9" x14ac:dyDescent="0.25">
      <c r="A30" s="538">
        <f t="shared" si="0"/>
        <v>25</v>
      </c>
      <c r="B30" s="544" t="s">
        <v>54</v>
      </c>
      <c r="C30" s="605">
        <v>0</v>
      </c>
      <c r="D30" s="605">
        <v>12222.58</v>
      </c>
      <c r="E30" s="632">
        <v>0</v>
      </c>
      <c r="F30" s="632">
        <v>3330.29</v>
      </c>
      <c r="G30" s="633">
        <f t="shared" si="1"/>
        <v>0</v>
      </c>
      <c r="H30" s="634">
        <f t="shared" si="1"/>
        <v>-8892.2900000000009</v>
      </c>
    </row>
    <row r="31" spans="1:9" x14ac:dyDescent="0.25">
      <c r="A31" s="538">
        <f t="shared" si="0"/>
        <v>26</v>
      </c>
      <c r="B31" s="543" t="s">
        <v>55</v>
      </c>
      <c r="C31" s="605">
        <v>8977.51</v>
      </c>
      <c r="D31" s="605">
        <v>3148.53</v>
      </c>
      <c r="E31" s="632">
        <v>14873.06</v>
      </c>
      <c r="F31" s="632">
        <v>12415.74</v>
      </c>
      <c r="G31" s="633">
        <f t="shared" si="1"/>
        <v>5895.5499999999993</v>
      </c>
      <c r="H31" s="634">
        <f t="shared" si="1"/>
        <v>9267.2099999999991</v>
      </c>
    </row>
    <row r="32" spans="1:9" x14ac:dyDescent="0.25">
      <c r="A32" s="538">
        <f t="shared" si="0"/>
        <v>27</v>
      </c>
      <c r="B32" s="542" t="s">
        <v>939</v>
      </c>
      <c r="C32" s="630">
        <f>SUM(C33:C39)</f>
        <v>130148.78</v>
      </c>
      <c r="D32" s="630">
        <f>SUM(D33:D39)</f>
        <v>1276.46</v>
      </c>
      <c r="E32" s="630">
        <f>SUM(E33:E39)</f>
        <v>106805.15000000001</v>
      </c>
      <c r="F32" s="630">
        <f>SUM(F33:F39)</f>
        <v>488.64</v>
      </c>
      <c r="G32" s="630">
        <f t="shared" si="1"/>
        <v>-23343.62999999999</v>
      </c>
      <c r="H32" s="631">
        <f t="shared" si="1"/>
        <v>-787.82</v>
      </c>
    </row>
    <row r="33" spans="1:9" x14ac:dyDescent="0.25">
      <c r="A33" s="538">
        <f t="shared" si="0"/>
        <v>28</v>
      </c>
      <c r="B33" s="543" t="s">
        <v>106</v>
      </c>
      <c r="C33" s="605">
        <v>36229.089999999997</v>
      </c>
      <c r="D33" s="605">
        <v>0</v>
      </c>
      <c r="E33" s="632">
        <v>54286.23</v>
      </c>
      <c r="F33" s="632">
        <v>12.51</v>
      </c>
      <c r="G33" s="633">
        <f t="shared" si="1"/>
        <v>18057.140000000007</v>
      </c>
      <c r="H33" s="634">
        <f t="shared" si="1"/>
        <v>12.51</v>
      </c>
    </row>
    <row r="34" spans="1:9" ht="31.5" x14ac:dyDescent="0.25">
      <c r="A34" s="538">
        <f t="shared" si="0"/>
        <v>29</v>
      </c>
      <c r="B34" s="543" t="s">
        <v>1216</v>
      </c>
      <c r="C34" s="605">
        <v>37430.67</v>
      </c>
      <c r="D34" s="605">
        <v>778.62</v>
      </c>
      <c r="E34" s="632">
        <v>24862.74</v>
      </c>
      <c r="F34" s="632">
        <v>56.37</v>
      </c>
      <c r="G34" s="633">
        <f t="shared" si="1"/>
        <v>-12567.929999999997</v>
      </c>
      <c r="H34" s="634">
        <f t="shared" si="1"/>
        <v>-722.25</v>
      </c>
      <c r="I34" s="546" t="s">
        <v>1217</v>
      </c>
    </row>
    <row r="35" spans="1:9" x14ac:dyDescent="0.25">
      <c r="A35" s="538">
        <f t="shared" si="0"/>
        <v>30</v>
      </c>
      <c r="B35" s="543" t="s">
        <v>107</v>
      </c>
      <c r="C35" s="605">
        <v>5065.74</v>
      </c>
      <c r="D35" s="605">
        <v>0</v>
      </c>
      <c r="E35" s="632">
        <v>3437.96</v>
      </c>
      <c r="F35" s="632">
        <v>0</v>
      </c>
      <c r="G35" s="633">
        <f t="shared" si="1"/>
        <v>-1627.7799999999997</v>
      </c>
      <c r="H35" s="634">
        <f t="shared" si="1"/>
        <v>0</v>
      </c>
    </row>
    <row r="36" spans="1:9" x14ac:dyDescent="0.25">
      <c r="A36" s="538">
        <f t="shared" si="0"/>
        <v>31</v>
      </c>
      <c r="B36" s="543" t="s">
        <v>108</v>
      </c>
      <c r="C36" s="605">
        <v>47123.47</v>
      </c>
      <c r="D36" s="605">
        <v>0</v>
      </c>
      <c r="E36" s="632">
        <v>12122.77</v>
      </c>
      <c r="F36" s="632">
        <v>0</v>
      </c>
      <c r="G36" s="633">
        <f t="shared" si="1"/>
        <v>-35000.699999999997</v>
      </c>
      <c r="H36" s="634">
        <f t="shared" si="1"/>
        <v>0</v>
      </c>
    </row>
    <row r="37" spans="1:9" ht="31.5" x14ac:dyDescent="0.25">
      <c r="A37" s="538">
        <f t="shared" si="0"/>
        <v>32</v>
      </c>
      <c r="B37" s="545" t="s">
        <v>109</v>
      </c>
      <c r="C37" s="605">
        <v>0</v>
      </c>
      <c r="D37" s="605">
        <v>0</v>
      </c>
      <c r="E37" s="632">
        <v>0</v>
      </c>
      <c r="F37" s="632">
        <v>0</v>
      </c>
      <c r="G37" s="633">
        <f t="shared" si="1"/>
        <v>0</v>
      </c>
      <c r="H37" s="634">
        <f t="shared" si="1"/>
        <v>0</v>
      </c>
    </row>
    <row r="38" spans="1:9" x14ac:dyDescent="0.25">
      <c r="A38" s="538">
        <f t="shared" si="0"/>
        <v>33</v>
      </c>
      <c r="B38" s="543" t="s">
        <v>793</v>
      </c>
      <c r="C38" s="605">
        <v>2326.2800000000002</v>
      </c>
      <c r="D38" s="605">
        <v>0</v>
      </c>
      <c r="E38" s="632">
        <v>5147.97</v>
      </c>
      <c r="F38" s="632">
        <v>0</v>
      </c>
      <c r="G38" s="633">
        <f t="shared" si="1"/>
        <v>2821.69</v>
      </c>
      <c r="H38" s="634">
        <f t="shared" si="1"/>
        <v>0</v>
      </c>
    </row>
    <row r="39" spans="1:9" x14ac:dyDescent="0.25">
      <c r="A39" s="538">
        <f t="shared" si="0"/>
        <v>34</v>
      </c>
      <c r="B39" s="543" t="s">
        <v>110</v>
      </c>
      <c r="C39" s="605">
        <v>1973.53</v>
      </c>
      <c r="D39" s="605">
        <v>497.84</v>
      </c>
      <c r="E39" s="632">
        <v>6947.48</v>
      </c>
      <c r="F39" s="632">
        <v>419.76</v>
      </c>
      <c r="G39" s="633">
        <f t="shared" si="1"/>
        <v>4973.95</v>
      </c>
      <c r="H39" s="634">
        <f t="shared" si="1"/>
        <v>-78.079999999999984</v>
      </c>
    </row>
    <row r="40" spans="1:9" x14ac:dyDescent="0.25">
      <c r="A40" s="538">
        <f t="shared" si="0"/>
        <v>35</v>
      </c>
      <c r="B40" s="542" t="s">
        <v>940</v>
      </c>
      <c r="C40" s="630">
        <f>C41+C42</f>
        <v>261280.93</v>
      </c>
      <c r="D40" s="630">
        <f>D41+D42</f>
        <v>251.1</v>
      </c>
      <c r="E40" s="630">
        <f>E41+E42</f>
        <v>37046.26</v>
      </c>
      <c r="F40" s="630">
        <f>F41+F42</f>
        <v>133.5</v>
      </c>
      <c r="G40" s="630">
        <f t="shared" si="1"/>
        <v>-224234.66999999998</v>
      </c>
      <c r="H40" s="631">
        <f t="shared" si="1"/>
        <v>-117.6</v>
      </c>
    </row>
    <row r="41" spans="1:9" x14ac:dyDescent="0.25">
      <c r="A41" s="538">
        <f t="shared" si="0"/>
        <v>36</v>
      </c>
      <c r="B41" s="543" t="s">
        <v>758</v>
      </c>
      <c r="C41" s="605">
        <v>26136.639999999999</v>
      </c>
      <c r="D41" s="605">
        <v>102.5</v>
      </c>
      <c r="E41" s="632">
        <v>10903.36</v>
      </c>
      <c r="F41" s="632">
        <v>133.5</v>
      </c>
      <c r="G41" s="633">
        <f t="shared" si="1"/>
        <v>-15233.279999999999</v>
      </c>
      <c r="H41" s="634">
        <f t="shared" si="1"/>
        <v>31</v>
      </c>
    </row>
    <row r="42" spans="1:9" x14ac:dyDescent="0.25">
      <c r="A42" s="538">
        <f t="shared" si="0"/>
        <v>37</v>
      </c>
      <c r="B42" s="543" t="s">
        <v>1218</v>
      </c>
      <c r="C42" s="605">
        <v>235144.29</v>
      </c>
      <c r="D42" s="605">
        <v>148.6</v>
      </c>
      <c r="E42" s="632">
        <v>26142.9</v>
      </c>
      <c r="F42" s="632">
        <v>0</v>
      </c>
      <c r="G42" s="633">
        <f t="shared" si="1"/>
        <v>-209001.39</v>
      </c>
      <c r="H42" s="634">
        <f t="shared" si="1"/>
        <v>-148.6</v>
      </c>
      <c r="I42" s="546" t="s">
        <v>1219</v>
      </c>
    </row>
    <row r="43" spans="1:9" x14ac:dyDescent="0.25">
      <c r="A43" s="538">
        <f t="shared" si="0"/>
        <v>38</v>
      </c>
      <c r="B43" s="542" t="s">
        <v>293</v>
      </c>
      <c r="C43" s="638">
        <v>24218.68</v>
      </c>
      <c r="D43" s="638">
        <v>210.9</v>
      </c>
      <c r="E43" s="639">
        <v>11188.41</v>
      </c>
      <c r="F43" s="639">
        <v>60.44</v>
      </c>
      <c r="G43" s="633">
        <f t="shared" si="1"/>
        <v>-13030.27</v>
      </c>
      <c r="H43" s="634">
        <f t="shared" si="1"/>
        <v>-150.46</v>
      </c>
    </row>
    <row r="44" spans="1:9" x14ac:dyDescent="0.25">
      <c r="A44" s="538">
        <f t="shared" si="0"/>
        <v>39</v>
      </c>
      <c r="B44" s="542" t="s">
        <v>941</v>
      </c>
      <c r="C44" s="630">
        <f>SUM(C45:C59)</f>
        <v>1264316.2400000002</v>
      </c>
      <c r="D44" s="630">
        <f>SUM(D45:D59)</f>
        <v>23313.38</v>
      </c>
      <c r="E44" s="630">
        <f>SUM(E45:E59)</f>
        <v>843093.11999999988</v>
      </c>
      <c r="F44" s="630">
        <f>SUM(F45:F59)</f>
        <v>22154.560000000001</v>
      </c>
      <c r="G44" s="630">
        <f t="shared" si="1"/>
        <v>-421223.12000000034</v>
      </c>
      <c r="H44" s="631">
        <f t="shared" si="1"/>
        <v>-1158.8199999999997</v>
      </c>
    </row>
    <row r="45" spans="1:9" x14ac:dyDescent="0.25">
      <c r="A45" s="538">
        <f t="shared" si="0"/>
        <v>40</v>
      </c>
      <c r="B45" s="543" t="s">
        <v>112</v>
      </c>
      <c r="C45" s="605">
        <v>152334.20000000001</v>
      </c>
      <c r="D45" s="605">
        <v>2519</v>
      </c>
      <c r="E45" s="632">
        <v>123653.23</v>
      </c>
      <c r="F45" s="632">
        <v>0</v>
      </c>
      <c r="G45" s="633">
        <f t="shared" si="1"/>
        <v>-28680.970000000016</v>
      </c>
      <c r="H45" s="634">
        <f t="shared" si="1"/>
        <v>-2519</v>
      </c>
    </row>
    <row r="46" spans="1:9" x14ac:dyDescent="0.25">
      <c r="A46" s="538">
        <f t="shared" si="0"/>
        <v>41</v>
      </c>
      <c r="B46" s="543" t="s">
        <v>111</v>
      </c>
      <c r="C46" s="605">
        <v>7954.29</v>
      </c>
      <c r="D46" s="605">
        <v>0</v>
      </c>
      <c r="E46" s="632">
        <v>76.900000000000006</v>
      </c>
      <c r="F46" s="632">
        <v>0</v>
      </c>
      <c r="G46" s="633">
        <f t="shared" si="1"/>
        <v>-7877.39</v>
      </c>
      <c r="H46" s="634">
        <f t="shared" si="1"/>
        <v>0</v>
      </c>
    </row>
    <row r="47" spans="1:9" x14ac:dyDescent="0.25">
      <c r="A47" s="538">
        <f t="shared" si="0"/>
        <v>42</v>
      </c>
      <c r="B47" s="543" t="s">
        <v>947</v>
      </c>
      <c r="C47" s="605">
        <v>30336.2</v>
      </c>
      <c r="D47" s="605">
        <v>355.64</v>
      </c>
      <c r="E47" s="632">
        <v>11286.98</v>
      </c>
      <c r="F47" s="632">
        <v>175</v>
      </c>
      <c r="G47" s="633">
        <f t="shared" si="1"/>
        <v>-19049.22</v>
      </c>
      <c r="H47" s="634">
        <f t="shared" si="1"/>
        <v>-180.64</v>
      </c>
    </row>
    <row r="48" spans="1:9" x14ac:dyDescent="0.25">
      <c r="A48" s="538">
        <f t="shared" si="0"/>
        <v>43</v>
      </c>
      <c r="B48" s="543" t="s">
        <v>113</v>
      </c>
      <c r="C48" s="605">
        <v>6096.6</v>
      </c>
      <c r="D48" s="605">
        <v>0</v>
      </c>
      <c r="E48" s="632">
        <v>3378.6</v>
      </c>
      <c r="F48" s="632">
        <v>0</v>
      </c>
      <c r="G48" s="633">
        <f t="shared" si="1"/>
        <v>-2718.0000000000005</v>
      </c>
      <c r="H48" s="634">
        <f t="shared" si="1"/>
        <v>0</v>
      </c>
    </row>
    <row r="49" spans="1:12" x14ac:dyDescent="0.25">
      <c r="A49" s="538">
        <f t="shared" si="0"/>
        <v>44</v>
      </c>
      <c r="B49" s="543" t="s">
        <v>759</v>
      </c>
      <c r="C49" s="605">
        <v>27642.18</v>
      </c>
      <c r="D49" s="605">
        <v>46.19</v>
      </c>
      <c r="E49" s="632">
        <v>27109.45</v>
      </c>
      <c r="F49" s="632">
        <v>17.079999999999998</v>
      </c>
      <c r="G49" s="633">
        <f t="shared" si="1"/>
        <v>-532.72999999999956</v>
      </c>
      <c r="H49" s="634">
        <f t="shared" si="1"/>
        <v>-29.11</v>
      </c>
    </row>
    <row r="50" spans="1:12" x14ac:dyDescent="0.25">
      <c r="A50" s="538">
        <f t="shared" si="0"/>
        <v>45</v>
      </c>
      <c r="B50" s="543" t="s">
        <v>114</v>
      </c>
      <c r="C50" s="605">
        <v>66852.98</v>
      </c>
      <c r="D50" s="605">
        <v>0</v>
      </c>
      <c r="E50" s="632">
        <v>84116.28</v>
      </c>
      <c r="F50" s="632">
        <v>0</v>
      </c>
      <c r="G50" s="633">
        <f t="shared" si="1"/>
        <v>17263.300000000003</v>
      </c>
      <c r="H50" s="634">
        <f t="shared" si="1"/>
        <v>0</v>
      </c>
    </row>
    <row r="51" spans="1:12" x14ac:dyDescent="0.25">
      <c r="A51" s="538">
        <f t="shared" si="0"/>
        <v>46</v>
      </c>
      <c r="B51" s="543" t="s">
        <v>760</v>
      </c>
      <c r="C51" s="605">
        <v>25488.35</v>
      </c>
      <c r="D51" s="605">
        <v>0</v>
      </c>
      <c r="E51" s="632">
        <v>25473.54</v>
      </c>
      <c r="F51" s="632">
        <v>0</v>
      </c>
      <c r="G51" s="633">
        <f t="shared" si="1"/>
        <v>-14.809999999997672</v>
      </c>
      <c r="H51" s="634">
        <f t="shared" si="1"/>
        <v>0</v>
      </c>
    </row>
    <row r="52" spans="1:12" x14ac:dyDescent="0.25">
      <c r="A52" s="538">
        <f t="shared" si="0"/>
        <v>47</v>
      </c>
      <c r="B52" s="543" t="s">
        <v>761</v>
      </c>
      <c r="C52" s="605">
        <v>1200.77</v>
      </c>
      <c r="D52" s="605">
        <v>13.03</v>
      </c>
      <c r="E52" s="632">
        <v>1712.97</v>
      </c>
      <c r="F52" s="632">
        <v>0</v>
      </c>
      <c r="G52" s="633">
        <f t="shared" si="1"/>
        <v>512.20000000000005</v>
      </c>
      <c r="H52" s="634">
        <f t="shared" si="1"/>
        <v>-13.03</v>
      </c>
    </row>
    <row r="53" spans="1:12" x14ac:dyDescent="0.25">
      <c r="A53" s="538">
        <f t="shared" si="0"/>
        <v>48</v>
      </c>
      <c r="B53" s="543" t="s">
        <v>115</v>
      </c>
      <c r="C53" s="605">
        <v>35840.03</v>
      </c>
      <c r="D53" s="605">
        <v>0</v>
      </c>
      <c r="E53" s="632">
        <v>54864.77</v>
      </c>
      <c r="F53" s="632">
        <v>0</v>
      </c>
      <c r="G53" s="633">
        <f t="shared" si="1"/>
        <v>19024.739999999998</v>
      </c>
      <c r="H53" s="634">
        <f t="shared" si="1"/>
        <v>0</v>
      </c>
    </row>
    <row r="54" spans="1:12" x14ac:dyDescent="0.25">
      <c r="A54" s="538">
        <f t="shared" si="0"/>
        <v>49</v>
      </c>
      <c r="B54" s="543" t="s">
        <v>116</v>
      </c>
      <c r="C54" s="605">
        <v>0</v>
      </c>
      <c r="D54" s="605">
        <v>0</v>
      </c>
      <c r="E54" s="632">
        <v>0</v>
      </c>
      <c r="F54" s="632">
        <v>0</v>
      </c>
      <c r="G54" s="633">
        <f t="shared" si="1"/>
        <v>0</v>
      </c>
      <c r="H54" s="634">
        <f t="shared" si="1"/>
        <v>0</v>
      </c>
    </row>
    <row r="55" spans="1:12" x14ac:dyDescent="0.25">
      <c r="A55" s="538">
        <f t="shared" si="0"/>
        <v>50</v>
      </c>
      <c r="B55" s="543" t="s">
        <v>842</v>
      </c>
      <c r="C55" s="605">
        <v>40864.65</v>
      </c>
      <c r="D55" s="605">
        <v>0</v>
      </c>
      <c r="E55" s="632">
        <v>1175.3</v>
      </c>
      <c r="F55" s="632">
        <v>0</v>
      </c>
      <c r="G55" s="633">
        <f t="shared" si="1"/>
        <v>-39689.35</v>
      </c>
      <c r="H55" s="634">
        <f t="shared" si="1"/>
        <v>0</v>
      </c>
    </row>
    <row r="56" spans="1:12" x14ac:dyDescent="0.25">
      <c r="A56" s="538">
        <f t="shared" si="0"/>
        <v>51</v>
      </c>
      <c r="B56" s="543" t="s">
        <v>91</v>
      </c>
      <c r="C56" s="605">
        <v>15352.52</v>
      </c>
      <c r="D56" s="605">
        <v>83.25</v>
      </c>
      <c r="E56" s="632">
        <v>13785.62</v>
      </c>
      <c r="F56" s="632">
        <v>0</v>
      </c>
      <c r="G56" s="633">
        <f t="shared" si="1"/>
        <v>-1566.8999999999996</v>
      </c>
      <c r="H56" s="634">
        <f t="shared" si="1"/>
        <v>-83.25</v>
      </c>
    </row>
    <row r="57" spans="1:12" x14ac:dyDescent="0.25">
      <c r="A57" s="538">
        <f t="shared" si="0"/>
        <v>52</v>
      </c>
      <c r="B57" s="543" t="s">
        <v>92</v>
      </c>
      <c r="C57" s="605">
        <v>3284</v>
      </c>
      <c r="D57" s="605">
        <v>0</v>
      </c>
      <c r="E57" s="632">
        <v>1156</v>
      </c>
      <c r="F57" s="632">
        <v>0</v>
      </c>
      <c r="G57" s="633">
        <f t="shared" si="1"/>
        <v>-2128</v>
      </c>
      <c r="H57" s="634">
        <f t="shared" si="1"/>
        <v>0</v>
      </c>
    </row>
    <row r="58" spans="1:12" ht="47.25" x14ac:dyDescent="0.25">
      <c r="A58" s="538">
        <f t="shared" si="0"/>
        <v>53</v>
      </c>
      <c r="B58" s="543" t="s">
        <v>918</v>
      </c>
      <c r="C58" s="605">
        <v>847934.68</v>
      </c>
      <c r="D58" s="605">
        <v>20296.27</v>
      </c>
      <c r="E58" s="632">
        <v>493708.98</v>
      </c>
      <c r="F58" s="632">
        <v>21962.48</v>
      </c>
      <c r="G58" s="633">
        <f t="shared" si="1"/>
        <v>-354225.70000000007</v>
      </c>
      <c r="H58" s="634">
        <f t="shared" si="1"/>
        <v>1666.2099999999991</v>
      </c>
      <c r="J58" s="796"/>
      <c r="K58" s="796"/>
      <c r="L58" s="796"/>
    </row>
    <row r="59" spans="1:12" x14ac:dyDescent="0.25">
      <c r="A59" s="538">
        <f t="shared" si="0"/>
        <v>54</v>
      </c>
      <c r="B59" s="543" t="s">
        <v>912</v>
      </c>
      <c r="C59" s="605">
        <v>3134.79</v>
      </c>
      <c r="D59" s="605">
        <v>0</v>
      </c>
      <c r="E59" s="632">
        <v>1594.5</v>
      </c>
      <c r="F59" s="632">
        <v>0</v>
      </c>
      <c r="G59" s="633">
        <f t="shared" si="1"/>
        <v>-1540.29</v>
      </c>
      <c r="H59" s="634">
        <f t="shared" si="1"/>
        <v>0</v>
      </c>
    </row>
    <row r="60" spans="1:12" x14ac:dyDescent="0.25">
      <c r="A60" s="538">
        <f t="shared" si="0"/>
        <v>55</v>
      </c>
      <c r="B60" s="542" t="s">
        <v>942</v>
      </c>
      <c r="C60" s="630">
        <f>C61+C62</f>
        <v>8773171.3399999999</v>
      </c>
      <c r="D60" s="630">
        <f>D61+D62</f>
        <v>73997.709999999992</v>
      </c>
      <c r="E60" s="630">
        <f>E61+E62</f>
        <v>9031129.4199999999</v>
      </c>
      <c r="F60" s="630">
        <f>F61+F62</f>
        <v>26034.74</v>
      </c>
      <c r="G60" s="630">
        <f t="shared" si="1"/>
        <v>257958.08000000007</v>
      </c>
      <c r="H60" s="631">
        <f t="shared" si="1"/>
        <v>-47962.969999999987</v>
      </c>
    </row>
    <row r="61" spans="1:12" x14ac:dyDescent="0.25">
      <c r="A61" s="538">
        <f t="shared" si="0"/>
        <v>56</v>
      </c>
      <c r="B61" s="543" t="s">
        <v>1220</v>
      </c>
      <c r="C61" s="605">
        <v>8458999.7799999993</v>
      </c>
      <c r="D61" s="605">
        <v>72630.53</v>
      </c>
      <c r="E61" s="632">
        <v>8695233.5500000007</v>
      </c>
      <c r="F61" s="632">
        <v>24544.74</v>
      </c>
      <c r="G61" s="633">
        <f t="shared" si="1"/>
        <v>236233.77000000142</v>
      </c>
      <c r="H61" s="634">
        <f t="shared" si="1"/>
        <v>-48085.789999999994</v>
      </c>
      <c r="I61" s="546" t="s">
        <v>1221</v>
      </c>
    </row>
    <row r="62" spans="1:12" x14ac:dyDescent="0.25">
      <c r="A62" s="538">
        <f t="shared" si="0"/>
        <v>57</v>
      </c>
      <c r="B62" s="542" t="s">
        <v>943</v>
      </c>
      <c r="C62" s="630">
        <f>SUM(C63:C65)</f>
        <v>314171.56</v>
      </c>
      <c r="D62" s="630">
        <f>SUM(D63:D65)</f>
        <v>1367.18</v>
      </c>
      <c r="E62" s="630">
        <f>SUM(E63:E65)</f>
        <v>335895.87</v>
      </c>
      <c r="F62" s="630">
        <f>SUM(F63:F65)</f>
        <v>1490</v>
      </c>
      <c r="G62" s="630">
        <f t="shared" si="1"/>
        <v>21724.309999999998</v>
      </c>
      <c r="H62" s="631">
        <f t="shared" si="1"/>
        <v>122.81999999999994</v>
      </c>
    </row>
    <row r="63" spans="1:12" s="549" customFormat="1" x14ac:dyDescent="0.2">
      <c r="A63" s="538">
        <f t="shared" si="0"/>
        <v>58</v>
      </c>
      <c r="B63" s="547" t="s">
        <v>13</v>
      </c>
      <c r="C63" s="605">
        <v>62354.73</v>
      </c>
      <c r="D63" s="605">
        <v>1170</v>
      </c>
      <c r="E63" s="640">
        <v>72761.66</v>
      </c>
      <c r="F63" s="640">
        <v>990</v>
      </c>
      <c r="G63" s="633">
        <f t="shared" si="1"/>
        <v>10406.93</v>
      </c>
      <c r="H63" s="634">
        <f t="shared" si="1"/>
        <v>-180</v>
      </c>
      <c r="I63" s="548"/>
    </row>
    <row r="64" spans="1:12" ht="31.5" x14ac:dyDescent="0.25">
      <c r="A64" s="538">
        <f t="shared" si="0"/>
        <v>59</v>
      </c>
      <c r="B64" s="547" t="s">
        <v>14</v>
      </c>
      <c r="C64" s="605">
        <v>248944.53</v>
      </c>
      <c r="D64" s="605">
        <v>197.18</v>
      </c>
      <c r="E64" s="632">
        <v>261301.41</v>
      </c>
      <c r="F64" s="632">
        <v>500</v>
      </c>
      <c r="G64" s="633">
        <f t="shared" si="1"/>
        <v>12356.880000000005</v>
      </c>
      <c r="H64" s="634">
        <f t="shared" si="1"/>
        <v>302.82</v>
      </c>
    </row>
    <row r="65" spans="1:9" x14ac:dyDescent="0.25">
      <c r="A65" s="538">
        <f t="shared" si="0"/>
        <v>60</v>
      </c>
      <c r="B65" s="543" t="s">
        <v>215</v>
      </c>
      <c r="C65" s="605">
        <v>2872.3</v>
      </c>
      <c r="D65" s="605">
        <v>0</v>
      </c>
      <c r="E65" s="632">
        <v>1832.8</v>
      </c>
      <c r="F65" s="632">
        <v>0</v>
      </c>
      <c r="G65" s="633">
        <f t="shared" si="1"/>
        <v>-1039.5000000000002</v>
      </c>
      <c r="H65" s="634">
        <f t="shared" si="1"/>
        <v>0</v>
      </c>
    </row>
    <row r="66" spans="1:9" x14ac:dyDescent="0.25">
      <c r="A66" s="538">
        <f t="shared" si="0"/>
        <v>61</v>
      </c>
      <c r="B66" s="542" t="s">
        <v>155</v>
      </c>
      <c r="C66" s="605">
        <v>3008345</v>
      </c>
      <c r="D66" s="605">
        <v>25639.21</v>
      </c>
      <c r="E66" s="632">
        <v>2952302.83</v>
      </c>
      <c r="F66" s="632">
        <v>8961.74</v>
      </c>
      <c r="G66" s="633">
        <f t="shared" si="1"/>
        <v>-56042.169999999925</v>
      </c>
      <c r="H66" s="634">
        <f t="shared" si="1"/>
        <v>-16677.47</v>
      </c>
    </row>
    <row r="67" spans="1:9" x14ac:dyDescent="0.25">
      <c r="A67" s="538">
        <f t="shared" si="0"/>
        <v>62</v>
      </c>
      <c r="B67" s="542" t="s">
        <v>28</v>
      </c>
      <c r="C67" s="605">
        <v>49117.88</v>
      </c>
      <c r="D67" s="605">
        <v>217.12</v>
      </c>
      <c r="E67" s="632">
        <v>49545.99</v>
      </c>
      <c r="F67" s="632">
        <v>27.78</v>
      </c>
      <c r="G67" s="633">
        <f t="shared" si="1"/>
        <v>428.11000000000058</v>
      </c>
      <c r="H67" s="634">
        <f t="shared" si="1"/>
        <v>-189.34</v>
      </c>
    </row>
    <row r="68" spans="1:9" ht="18.75" customHeight="1" x14ac:dyDescent="0.25">
      <c r="A68" s="538">
        <f t="shared" si="0"/>
        <v>63</v>
      </c>
      <c r="B68" s="542" t="s">
        <v>944</v>
      </c>
      <c r="C68" s="630">
        <f>SUM(C69:C74)</f>
        <v>397189.23</v>
      </c>
      <c r="D68" s="630">
        <f>SUM(D69:D74)</f>
        <v>771.43999999999994</v>
      </c>
      <c r="E68" s="630">
        <f>SUM(E69:E74)</f>
        <v>321545.81</v>
      </c>
      <c r="F68" s="630">
        <f>SUM(F69:F74)</f>
        <v>209.85</v>
      </c>
      <c r="G68" s="630">
        <f t="shared" si="1"/>
        <v>-75643.419999999984</v>
      </c>
      <c r="H68" s="631">
        <f t="shared" si="1"/>
        <v>-561.58999999999992</v>
      </c>
    </row>
    <row r="69" spans="1:9" x14ac:dyDescent="0.25">
      <c r="A69" s="538">
        <f t="shared" si="0"/>
        <v>64</v>
      </c>
      <c r="B69" s="543" t="s">
        <v>79</v>
      </c>
      <c r="C69" s="605">
        <v>109178.37</v>
      </c>
      <c r="D69" s="605">
        <v>232.63</v>
      </c>
      <c r="E69" s="632">
        <v>111579.16</v>
      </c>
      <c r="F69" s="632">
        <v>37.840000000000003</v>
      </c>
      <c r="G69" s="633">
        <f t="shared" si="1"/>
        <v>2400.7900000000081</v>
      </c>
      <c r="H69" s="634">
        <f t="shared" si="1"/>
        <v>-194.79</v>
      </c>
    </row>
    <row r="70" spans="1:9" x14ac:dyDescent="0.25">
      <c r="A70" s="538">
        <f t="shared" si="0"/>
        <v>65</v>
      </c>
      <c r="B70" s="543" t="s">
        <v>887</v>
      </c>
      <c r="C70" s="605">
        <v>131211.54999999999</v>
      </c>
      <c r="D70" s="605">
        <v>399.25</v>
      </c>
      <c r="E70" s="632">
        <v>96165.94</v>
      </c>
      <c r="F70" s="632">
        <v>153.76</v>
      </c>
      <c r="G70" s="633">
        <f t="shared" si="1"/>
        <v>-35045.609999999986</v>
      </c>
      <c r="H70" s="634">
        <f t="shared" si="1"/>
        <v>-245.49</v>
      </c>
    </row>
    <row r="71" spans="1:9" x14ac:dyDescent="0.25">
      <c r="A71" s="538">
        <f t="shared" si="0"/>
        <v>66</v>
      </c>
      <c r="B71" s="543" t="s">
        <v>117</v>
      </c>
      <c r="C71" s="605">
        <v>93763.5</v>
      </c>
      <c r="D71" s="605">
        <v>0</v>
      </c>
      <c r="E71" s="632">
        <v>65335.4</v>
      </c>
      <c r="F71" s="632">
        <v>0</v>
      </c>
      <c r="G71" s="633">
        <f t="shared" si="1"/>
        <v>-28428.1</v>
      </c>
      <c r="H71" s="634">
        <f t="shared" si="1"/>
        <v>0</v>
      </c>
    </row>
    <row r="72" spans="1:9" x14ac:dyDescent="0.25">
      <c r="A72" s="538">
        <f t="shared" ref="A72:A104" si="2">A71+1</f>
        <v>67</v>
      </c>
      <c r="B72" s="543" t="s">
        <v>118</v>
      </c>
      <c r="C72" s="605">
        <v>24142.26</v>
      </c>
      <c r="D72" s="605">
        <v>122.13</v>
      </c>
      <c r="E72" s="632">
        <v>15167.73</v>
      </c>
      <c r="F72" s="632">
        <v>18.25</v>
      </c>
      <c r="G72" s="633">
        <f t="shared" ref="G72:H103" si="3">E72-C72</f>
        <v>-8974.5299999999988</v>
      </c>
      <c r="H72" s="634">
        <f t="shared" si="3"/>
        <v>-103.88</v>
      </c>
    </row>
    <row r="73" spans="1:9" x14ac:dyDescent="0.25">
      <c r="A73" s="538">
        <f t="shared" si="2"/>
        <v>68</v>
      </c>
      <c r="B73" s="543" t="s">
        <v>119</v>
      </c>
      <c r="C73" s="605">
        <v>2383.86</v>
      </c>
      <c r="D73" s="605">
        <v>4.1399999999999997</v>
      </c>
      <c r="E73" s="632">
        <v>2226.87</v>
      </c>
      <c r="F73" s="632">
        <v>0</v>
      </c>
      <c r="G73" s="633">
        <f t="shared" si="3"/>
        <v>-156.99000000000024</v>
      </c>
      <c r="H73" s="634">
        <f t="shared" si="3"/>
        <v>-4.1399999999999997</v>
      </c>
    </row>
    <row r="74" spans="1:9" x14ac:dyDescent="0.25">
      <c r="A74" s="538">
        <f t="shared" si="2"/>
        <v>69</v>
      </c>
      <c r="B74" s="543" t="s">
        <v>1222</v>
      </c>
      <c r="C74" s="632">
        <v>36509.69</v>
      </c>
      <c r="D74" s="632">
        <v>13.29</v>
      </c>
      <c r="E74" s="632">
        <v>31070.71</v>
      </c>
      <c r="F74" s="632">
        <v>0</v>
      </c>
      <c r="G74" s="633">
        <f t="shared" si="3"/>
        <v>-5438.9800000000032</v>
      </c>
      <c r="H74" s="634">
        <f t="shared" si="3"/>
        <v>-13.29</v>
      </c>
    </row>
    <row r="75" spans="1:9" x14ac:dyDescent="0.25">
      <c r="A75" s="538">
        <f t="shared" si="2"/>
        <v>70</v>
      </c>
      <c r="B75" s="542" t="s">
        <v>42</v>
      </c>
      <c r="C75" s="605">
        <v>0</v>
      </c>
      <c r="D75" s="605">
        <v>0</v>
      </c>
      <c r="E75" s="632">
        <v>0</v>
      </c>
      <c r="F75" s="632">
        <v>0</v>
      </c>
      <c r="G75" s="633">
        <f t="shared" si="3"/>
        <v>0</v>
      </c>
      <c r="H75" s="634">
        <f t="shared" si="3"/>
        <v>0</v>
      </c>
      <c r="I75" s="546" t="s">
        <v>1223</v>
      </c>
    </row>
    <row r="76" spans="1:9" x14ac:dyDescent="0.25">
      <c r="A76" s="538">
        <f t="shared" si="2"/>
        <v>71</v>
      </c>
      <c r="B76" s="542" t="s">
        <v>343</v>
      </c>
      <c r="C76" s="605">
        <v>0</v>
      </c>
      <c r="D76" s="605">
        <v>0</v>
      </c>
      <c r="E76" s="632">
        <v>0</v>
      </c>
      <c r="F76" s="632">
        <v>0</v>
      </c>
      <c r="G76" s="633">
        <f t="shared" si="3"/>
        <v>0</v>
      </c>
      <c r="H76" s="634">
        <f t="shared" si="3"/>
        <v>0</v>
      </c>
    </row>
    <row r="77" spans="1:9" x14ac:dyDescent="0.25">
      <c r="A77" s="538">
        <f t="shared" si="2"/>
        <v>72</v>
      </c>
      <c r="B77" s="542" t="s">
        <v>156</v>
      </c>
      <c r="C77" s="605">
        <v>0</v>
      </c>
      <c r="D77" s="605">
        <v>1865.64</v>
      </c>
      <c r="E77" s="632">
        <v>0</v>
      </c>
      <c r="F77" s="632">
        <v>3156.29</v>
      </c>
      <c r="G77" s="633">
        <f t="shared" si="3"/>
        <v>0</v>
      </c>
      <c r="H77" s="634">
        <f t="shared" si="3"/>
        <v>1290.6499999999999</v>
      </c>
    </row>
    <row r="78" spans="1:9" x14ac:dyDescent="0.25">
      <c r="A78" s="538">
        <f t="shared" si="2"/>
        <v>73</v>
      </c>
      <c r="B78" s="542" t="s">
        <v>267</v>
      </c>
      <c r="C78" s="605">
        <v>15561.53</v>
      </c>
      <c r="D78" s="605">
        <v>141.36000000000001</v>
      </c>
      <c r="E78" s="632">
        <v>37797.79</v>
      </c>
      <c r="F78" s="632">
        <v>32.69</v>
      </c>
      <c r="G78" s="633">
        <f t="shared" si="3"/>
        <v>22236.260000000002</v>
      </c>
      <c r="H78" s="634">
        <f t="shared" si="3"/>
        <v>-108.67000000000002</v>
      </c>
    </row>
    <row r="79" spans="1:9" x14ac:dyDescent="0.25">
      <c r="A79" s="538">
        <f t="shared" si="2"/>
        <v>74</v>
      </c>
      <c r="B79" s="542" t="s">
        <v>934</v>
      </c>
      <c r="C79" s="630">
        <f>C80+C81</f>
        <v>955329.16</v>
      </c>
      <c r="D79" s="630">
        <f>D80+D81</f>
        <v>827.26</v>
      </c>
      <c r="E79" s="630">
        <f>E80+E81</f>
        <v>835341.98</v>
      </c>
      <c r="F79" s="630">
        <f>F80+F81</f>
        <v>346.75</v>
      </c>
      <c r="G79" s="630">
        <f t="shared" si="3"/>
        <v>-119987.18000000005</v>
      </c>
      <c r="H79" s="631">
        <f t="shared" si="3"/>
        <v>-480.51</v>
      </c>
    </row>
    <row r="80" spans="1:9" ht="16.5" customHeight="1" x14ac:dyDescent="0.25">
      <c r="A80" s="538">
        <f t="shared" si="2"/>
        <v>75</v>
      </c>
      <c r="B80" s="542" t="s">
        <v>1224</v>
      </c>
      <c r="C80" s="638">
        <v>221348.39</v>
      </c>
      <c r="D80" s="638">
        <v>762</v>
      </c>
      <c r="E80" s="639">
        <v>109640.24</v>
      </c>
      <c r="F80" s="639">
        <v>293.10000000000002</v>
      </c>
      <c r="G80" s="633">
        <f t="shared" si="3"/>
        <v>-111708.15000000001</v>
      </c>
      <c r="H80" s="634">
        <f t="shared" si="3"/>
        <v>-468.9</v>
      </c>
      <c r="I80" s="546" t="s">
        <v>1225</v>
      </c>
    </row>
    <row r="81" spans="1:13" x14ac:dyDescent="0.25">
      <c r="A81" s="538">
        <f t="shared" si="2"/>
        <v>76</v>
      </c>
      <c r="B81" s="542" t="s">
        <v>15</v>
      </c>
      <c r="C81" s="630">
        <f>SUM(C82:C89)</f>
        <v>733980.77</v>
      </c>
      <c r="D81" s="630">
        <f>SUM(D82:D89)</f>
        <v>65.260000000000005</v>
      </c>
      <c r="E81" s="630">
        <f>SUM(E82:E89)</f>
        <v>725701.74</v>
      </c>
      <c r="F81" s="630">
        <f>SUM(F82:F89)</f>
        <v>53.65</v>
      </c>
      <c r="G81" s="630">
        <f t="shared" si="3"/>
        <v>-8279.0300000000279</v>
      </c>
      <c r="H81" s="631">
        <f t="shared" si="3"/>
        <v>-11.610000000000007</v>
      </c>
      <c r="I81" s="546"/>
    </row>
    <row r="82" spans="1:13" ht="16.5" customHeight="1" x14ac:dyDescent="0.25">
      <c r="A82" s="538">
        <f t="shared" si="2"/>
        <v>77</v>
      </c>
      <c r="B82" s="543" t="s">
        <v>729</v>
      </c>
      <c r="C82" s="605">
        <v>451509.5</v>
      </c>
      <c r="D82" s="605">
        <v>0</v>
      </c>
      <c r="E82" s="632">
        <v>473024.04</v>
      </c>
      <c r="F82" s="632">
        <v>0</v>
      </c>
      <c r="G82" s="633">
        <f t="shared" si="3"/>
        <v>21514.539999999979</v>
      </c>
      <c r="H82" s="634">
        <f t="shared" si="3"/>
        <v>0</v>
      </c>
      <c r="J82" s="533" t="s">
        <v>955</v>
      </c>
    </row>
    <row r="83" spans="1:13" x14ac:dyDescent="0.25">
      <c r="A83" s="538">
        <f t="shared" si="2"/>
        <v>78</v>
      </c>
      <c r="B83" s="543" t="s">
        <v>120</v>
      </c>
      <c r="C83" s="605">
        <v>1557.27</v>
      </c>
      <c r="D83" s="605">
        <v>62.25</v>
      </c>
      <c r="E83" s="632">
        <v>1002.37</v>
      </c>
      <c r="F83" s="632">
        <v>53.65</v>
      </c>
      <c r="G83" s="633">
        <f t="shared" si="3"/>
        <v>-554.9</v>
      </c>
      <c r="H83" s="634">
        <f t="shared" si="3"/>
        <v>-8.6000000000000014</v>
      </c>
    </row>
    <row r="84" spans="1:13" x14ac:dyDescent="0.25">
      <c r="A84" s="538">
        <f t="shared" si="2"/>
        <v>79</v>
      </c>
      <c r="B84" s="543" t="s">
        <v>121</v>
      </c>
      <c r="C84" s="605">
        <v>0</v>
      </c>
      <c r="D84" s="605">
        <v>0</v>
      </c>
      <c r="E84" s="632">
        <v>0</v>
      </c>
      <c r="F84" s="632">
        <v>0</v>
      </c>
      <c r="G84" s="633">
        <f t="shared" si="3"/>
        <v>0</v>
      </c>
      <c r="H84" s="634">
        <f t="shared" si="3"/>
        <v>0</v>
      </c>
    </row>
    <row r="85" spans="1:13" ht="31.5" x14ac:dyDescent="0.25">
      <c r="A85" s="538">
        <f t="shared" si="2"/>
        <v>80</v>
      </c>
      <c r="B85" s="543" t="s">
        <v>794</v>
      </c>
      <c r="C85" s="605">
        <v>25912.01</v>
      </c>
      <c r="D85" s="605">
        <v>0</v>
      </c>
      <c r="E85" s="632">
        <v>21815.79</v>
      </c>
      <c r="F85" s="632">
        <v>0</v>
      </c>
      <c r="G85" s="633">
        <f t="shared" si="3"/>
        <v>-4096.2199999999975</v>
      </c>
      <c r="H85" s="634">
        <f t="shared" si="3"/>
        <v>0</v>
      </c>
      <c r="I85" s="550"/>
      <c r="J85" s="551"/>
      <c r="K85" s="551"/>
      <c r="L85" s="551"/>
      <c r="M85" s="551"/>
    </row>
    <row r="86" spans="1:13" x14ac:dyDescent="0.25">
      <c r="A86" s="538">
        <f t="shared" si="2"/>
        <v>81</v>
      </c>
      <c r="B86" s="543" t="s">
        <v>1226</v>
      </c>
      <c r="C86" s="605">
        <v>77700</v>
      </c>
      <c r="D86" s="605">
        <v>0</v>
      </c>
      <c r="E86" s="632">
        <v>70455</v>
      </c>
      <c r="F86" s="632">
        <v>0</v>
      </c>
      <c r="G86" s="633">
        <f t="shared" si="3"/>
        <v>-7245</v>
      </c>
      <c r="H86" s="634">
        <f t="shared" si="3"/>
        <v>0</v>
      </c>
      <c r="I86" s="531"/>
      <c r="K86" s="546" t="s">
        <v>1227</v>
      </c>
    </row>
    <row r="87" spans="1:13" x14ac:dyDescent="0.25">
      <c r="A87" s="538" t="s">
        <v>846</v>
      </c>
      <c r="B87" s="543" t="s">
        <v>845</v>
      </c>
      <c r="C87" s="605">
        <v>0</v>
      </c>
      <c r="D87" s="605">
        <v>0</v>
      </c>
      <c r="E87" s="632">
        <v>0</v>
      </c>
      <c r="F87" s="632">
        <v>0</v>
      </c>
      <c r="G87" s="633">
        <f t="shared" si="3"/>
        <v>0</v>
      </c>
      <c r="H87" s="634">
        <f t="shared" si="3"/>
        <v>0</v>
      </c>
      <c r="I87" s="531"/>
      <c r="J87" s="552"/>
    </row>
    <row r="88" spans="1:13" x14ac:dyDescent="0.25">
      <c r="A88" s="538">
        <f>A86+1</f>
        <v>82</v>
      </c>
      <c r="B88" s="543" t="s">
        <v>848</v>
      </c>
      <c r="C88" s="605">
        <v>26660</v>
      </c>
      <c r="D88" s="605">
        <v>0</v>
      </c>
      <c r="E88" s="632">
        <v>12520</v>
      </c>
      <c r="F88" s="632">
        <v>0</v>
      </c>
      <c r="G88" s="633">
        <f t="shared" si="3"/>
        <v>-14140</v>
      </c>
      <c r="H88" s="634">
        <f t="shared" si="3"/>
        <v>0</v>
      </c>
      <c r="I88" s="531"/>
    </row>
    <row r="89" spans="1:13" x14ac:dyDescent="0.25">
      <c r="A89" s="538">
        <f t="shared" si="2"/>
        <v>83</v>
      </c>
      <c r="B89" s="543" t="s">
        <v>1228</v>
      </c>
      <c r="C89" s="605">
        <v>150641.99</v>
      </c>
      <c r="D89" s="605">
        <v>3.01</v>
      </c>
      <c r="E89" s="632">
        <v>146884.54</v>
      </c>
      <c r="F89" s="632">
        <v>0</v>
      </c>
      <c r="G89" s="633">
        <f t="shared" si="3"/>
        <v>-3757.4499999999825</v>
      </c>
      <c r="H89" s="634">
        <f t="shared" si="3"/>
        <v>-3.01</v>
      </c>
      <c r="I89" s="531"/>
      <c r="K89" s="546" t="s">
        <v>1229</v>
      </c>
    </row>
    <row r="90" spans="1:13" ht="31.5" x14ac:dyDescent="0.25">
      <c r="A90" s="538">
        <f t="shared" si="2"/>
        <v>84</v>
      </c>
      <c r="B90" s="542" t="s">
        <v>935</v>
      </c>
      <c r="C90" s="630">
        <f>SUM(C91:C100)</f>
        <v>1879345.18</v>
      </c>
      <c r="D90" s="630">
        <f>SUM(D91:D100)</f>
        <v>541</v>
      </c>
      <c r="E90" s="630">
        <f>SUM(E91:E100)</f>
        <v>1643065.3000000003</v>
      </c>
      <c r="F90" s="630">
        <f>SUM(F91:F100)</f>
        <v>1213</v>
      </c>
      <c r="G90" s="630">
        <f t="shared" si="3"/>
        <v>-236279.87999999966</v>
      </c>
      <c r="H90" s="631">
        <f t="shared" si="3"/>
        <v>672</v>
      </c>
      <c r="I90" s="531"/>
    </row>
    <row r="91" spans="1:13" ht="31.5" customHeight="1" x14ac:dyDescent="0.25">
      <c r="A91" s="553">
        <f t="shared" si="2"/>
        <v>85</v>
      </c>
      <c r="B91" s="543" t="s">
        <v>762</v>
      </c>
      <c r="C91" s="605">
        <v>454727.89</v>
      </c>
      <c r="D91" s="605">
        <v>0</v>
      </c>
      <c r="E91" s="632">
        <v>481020.78</v>
      </c>
      <c r="F91" s="632">
        <v>0</v>
      </c>
      <c r="G91" s="633">
        <f t="shared" si="3"/>
        <v>26292.890000000014</v>
      </c>
      <c r="H91" s="634">
        <f t="shared" si="3"/>
        <v>0</v>
      </c>
      <c r="I91" s="546" t="s">
        <v>1230</v>
      </c>
      <c r="K91" s="552" t="s">
        <v>1231</v>
      </c>
      <c r="L91" s="552"/>
      <c r="M91" s="552"/>
    </row>
    <row r="92" spans="1:13" ht="33.75" customHeight="1" x14ac:dyDescent="0.25">
      <c r="A92" s="538">
        <f t="shared" si="2"/>
        <v>86</v>
      </c>
      <c r="B92" s="554" t="s">
        <v>1326</v>
      </c>
      <c r="C92" s="605">
        <v>277393.83</v>
      </c>
      <c r="D92" s="605">
        <v>541</v>
      </c>
      <c r="E92" s="632">
        <v>286589.87</v>
      </c>
      <c r="F92" s="632">
        <v>1213</v>
      </c>
      <c r="G92" s="633">
        <f t="shared" si="3"/>
        <v>9196.039999999979</v>
      </c>
      <c r="H92" s="634">
        <f t="shared" si="3"/>
        <v>672</v>
      </c>
      <c r="I92" s="546"/>
      <c r="J92" s="546" t="s">
        <v>1232</v>
      </c>
      <c r="K92" s="552" t="s">
        <v>1233</v>
      </c>
      <c r="L92" s="552"/>
      <c r="M92" s="552"/>
    </row>
    <row r="93" spans="1:13" ht="31.5" x14ac:dyDescent="0.25">
      <c r="A93" s="553" t="s">
        <v>667</v>
      </c>
      <c r="B93" s="554" t="s">
        <v>1234</v>
      </c>
      <c r="C93" s="605">
        <v>576255.96</v>
      </c>
      <c r="D93" s="605">
        <v>0</v>
      </c>
      <c r="E93" s="632">
        <v>189082.17</v>
      </c>
      <c r="F93" s="632">
        <v>0</v>
      </c>
      <c r="G93" s="633">
        <f>E93-C93</f>
        <v>-387173.78999999992</v>
      </c>
      <c r="H93" s="634">
        <f>F93-D93</f>
        <v>0</v>
      </c>
      <c r="I93" s="546" t="s">
        <v>1235</v>
      </c>
    </row>
    <row r="94" spans="1:13" ht="31.5" x14ac:dyDescent="0.25">
      <c r="A94" s="602" t="s">
        <v>1329</v>
      </c>
      <c r="B94" s="601" t="s">
        <v>1325</v>
      </c>
      <c r="C94" s="605">
        <v>0</v>
      </c>
      <c r="D94" s="605">
        <v>0</v>
      </c>
      <c r="E94" s="632">
        <v>8128</v>
      </c>
      <c r="F94" s="632">
        <v>0</v>
      </c>
      <c r="G94" s="633">
        <f>E94-C94</f>
        <v>8128</v>
      </c>
      <c r="H94" s="634">
        <f>F94-D94</f>
        <v>0</v>
      </c>
      <c r="I94" s="552" t="s">
        <v>1327</v>
      </c>
    </row>
    <row r="95" spans="1:13" ht="15.75" customHeight="1" x14ac:dyDescent="0.25">
      <c r="A95" s="538">
        <f>A92+1</f>
        <v>87</v>
      </c>
      <c r="B95" s="543" t="s">
        <v>843</v>
      </c>
      <c r="C95" s="605">
        <v>0</v>
      </c>
      <c r="D95" s="605">
        <v>0</v>
      </c>
      <c r="E95" s="632">
        <v>0</v>
      </c>
      <c r="F95" s="632">
        <v>0</v>
      </c>
      <c r="G95" s="633">
        <f t="shared" si="3"/>
        <v>0</v>
      </c>
      <c r="H95" s="634">
        <f t="shared" si="3"/>
        <v>0</v>
      </c>
      <c r="I95" s="546"/>
    </row>
    <row r="96" spans="1:13" x14ac:dyDescent="0.25">
      <c r="A96" s="538">
        <f t="shared" si="2"/>
        <v>88</v>
      </c>
      <c r="B96" s="543" t="s">
        <v>148</v>
      </c>
      <c r="C96" s="605">
        <v>0</v>
      </c>
      <c r="D96" s="605">
        <v>0</v>
      </c>
      <c r="E96" s="632">
        <v>0</v>
      </c>
      <c r="F96" s="632">
        <v>0</v>
      </c>
      <c r="G96" s="633">
        <f t="shared" si="3"/>
        <v>0</v>
      </c>
      <c r="H96" s="634">
        <f t="shared" si="3"/>
        <v>0</v>
      </c>
    </row>
    <row r="97" spans="1:10" x14ac:dyDescent="0.25">
      <c r="A97" s="538">
        <f t="shared" si="2"/>
        <v>89</v>
      </c>
      <c r="B97" s="543" t="s">
        <v>149</v>
      </c>
      <c r="C97" s="605">
        <v>570967.5</v>
      </c>
      <c r="D97" s="605">
        <v>0</v>
      </c>
      <c r="E97" s="632">
        <v>634307.17000000004</v>
      </c>
      <c r="F97" s="632">
        <v>0</v>
      </c>
      <c r="G97" s="633">
        <f t="shared" si="3"/>
        <v>63339.670000000042</v>
      </c>
      <c r="H97" s="634">
        <f t="shared" si="3"/>
        <v>0</v>
      </c>
    </row>
    <row r="98" spans="1:10" ht="31.5" x14ac:dyDescent="0.25">
      <c r="A98" s="538">
        <f t="shared" si="2"/>
        <v>90</v>
      </c>
      <c r="B98" s="555" t="s">
        <v>847</v>
      </c>
      <c r="C98" s="605">
        <v>0</v>
      </c>
      <c r="D98" s="605">
        <v>0</v>
      </c>
      <c r="E98" s="632">
        <v>0</v>
      </c>
      <c r="F98" s="632">
        <v>0</v>
      </c>
      <c r="G98" s="633">
        <f t="shared" si="3"/>
        <v>0</v>
      </c>
      <c r="H98" s="634">
        <f t="shared" si="3"/>
        <v>0</v>
      </c>
      <c r="I98" s="556"/>
    </row>
    <row r="99" spans="1:10" ht="40.5" customHeight="1" x14ac:dyDescent="0.25">
      <c r="A99" s="538">
        <f t="shared" si="2"/>
        <v>91</v>
      </c>
      <c r="B99" s="545" t="s">
        <v>804</v>
      </c>
      <c r="C99" s="605">
        <v>0</v>
      </c>
      <c r="D99" s="605">
        <v>0</v>
      </c>
      <c r="E99" s="632">
        <v>43937.31</v>
      </c>
      <c r="F99" s="632">
        <v>0</v>
      </c>
      <c r="G99" s="633">
        <f t="shared" si="3"/>
        <v>43937.31</v>
      </c>
      <c r="H99" s="634">
        <f t="shared" si="3"/>
        <v>0</v>
      </c>
    </row>
    <row r="100" spans="1:10" ht="16.5" customHeight="1" x14ac:dyDescent="0.25">
      <c r="A100" s="538">
        <f>A99+1</f>
        <v>92</v>
      </c>
      <c r="B100" s="543" t="s">
        <v>801</v>
      </c>
      <c r="C100" s="605">
        <v>0</v>
      </c>
      <c r="D100" s="605">
        <v>0</v>
      </c>
      <c r="E100" s="632">
        <v>0</v>
      </c>
      <c r="F100" s="632">
        <v>0</v>
      </c>
      <c r="G100" s="633">
        <f t="shared" si="3"/>
        <v>0</v>
      </c>
      <c r="H100" s="634">
        <f t="shared" si="3"/>
        <v>0</v>
      </c>
    </row>
    <row r="101" spans="1:10" ht="16.149999999999999" customHeight="1" x14ac:dyDescent="0.25">
      <c r="A101" s="538">
        <f t="shared" si="2"/>
        <v>93</v>
      </c>
      <c r="B101" s="542" t="s">
        <v>888</v>
      </c>
      <c r="C101" s="605">
        <v>0</v>
      </c>
      <c r="D101" s="605">
        <v>0</v>
      </c>
      <c r="E101" s="632">
        <v>0</v>
      </c>
      <c r="F101" s="632">
        <v>0</v>
      </c>
      <c r="G101" s="633">
        <f t="shared" si="3"/>
        <v>0</v>
      </c>
      <c r="H101" s="634">
        <f t="shared" si="3"/>
        <v>0</v>
      </c>
    </row>
    <row r="102" spans="1:10" ht="16.149999999999999" customHeight="1" x14ac:dyDescent="0.25">
      <c r="A102" s="538">
        <f t="shared" si="2"/>
        <v>94</v>
      </c>
      <c r="B102" s="542" t="s">
        <v>1236</v>
      </c>
      <c r="C102" s="605">
        <v>0</v>
      </c>
      <c r="D102" s="605">
        <v>6347.89</v>
      </c>
      <c r="E102" s="632">
        <v>0</v>
      </c>
      <c r="F102" s="632">
        <v>5227.93</v>
      </c>
      <c r="G102" s="633">
        <f t="shared" si="3"/>
        <v>0</v>
      </c>
      <c r="H102" s="634">
        <f t="shared" si="3"/>
        <v>-1119.96</v>
      </c>
      <c r="I102" s="546" t="s">
        <v>1237</v>
      </c>
      <c r="J102" s="552" t="s">
        <v>1211</v>
      </c>
    </row>
    <row r="103" spans="1:10" x14ac:dyDescent="0.25">
      <c r="A103" s="538">
        <f t="shared" si="2"/>
        <v>95</v>
      </c>
      <c r="B103" s="542" t="s">
        <v>889</v>
      </c>
      <c r="C103" s="632">
        <v>3.44</v>
      </c>
      <c r="D103" s="632">
        <v>3275.69</v>
      </c>
      <c r="E103" s="632">
        <v>5.24</v>
      </c>
      <c r="F103" s="632">
        <v>10275.19</v>
      </c>
      <c r="G103" s="633">
        <f t="shared" si="3"/>
        <v>1.8000000000000003</v>
      </c>
      <c r="H103" s="634">
        <f t="shared" si="3"/>
        <v>6999.5</v>
      </c>
    </row>
    <row r="104" spans="1:10" ht="34.5" customHeight="1" thickBot="1" x14ac:dyDescent="0.3">
      <c r="A104" s="538">
        <f t="shared" si="2"/>
        <v>96</v>
      </c>
      <c r="B104" s="557" t="s">
        <v>1238</v>
      </c>
      <c r="C104" s="641">
        <f>C6+C19+C27+C32+C40+C43+C44+C60+C66+C67+C68+C75+C76+C77+C78+C79+C90+C101+C102+C103</f>
        <v>17698074.810000002</v>
      </c>
      <c r="D104" s="641">
        <f>D6+D19+D27+D32+D40+D43+D44+D60+D66+D67+D68+D75+D76+D77+D78+D79+D90+D101+D102+D103-D102</f>
        <v>162642.16</v>
      </c>
      <c r="E104" s="641">
        <f>E6+E19+E27+E32+E40+E43+E44+E60+E66+E67+E68+E75+E76+E77+E78+E79+E90+E101+E102+E103</f>
        <v>16706222.9</v>
      </c>
      <c r="F104" s="641">
        <f>F6+F19+F27+F32+F40+F43+F44+F60+F66+F67+F68+F75+F76+F77+F78+F79+F90+F101+F102+F103-F102</f>
        <v>100733.39000000001</v>
      </c>
      <c r="G104" s="641">
        <f>E104-C104</f>
        <v>-991851.91000000201</v>
      </c>
      <c r="H104" s="642">
        <f>F104-D104</f>
        <v>-61908.76999999999</v>
      </c>
      <c r="I104" s="558"/>
    </row>
    <row r="105" spans="1:10" x14ac:dyDescent="0.25">
      <c r="A105" s="559"/>
      <c r="B105" s="560"/>
      <c r="D105" s="561">
        <f>C104+D104-C103-D103</f>
        <v>17857437.84</v>
      </c>
      <c r="E105" s="562"/>
      <c r="F105" s="561">
        <f>E104+F104-E103-F103</f>
        <v>16796675.859999999</v>
      </c>
      <c r="I105" s="563" t="s">
        <v>1318</v>
      </c>
    </row>
    <row r="106" spans="1:10" ht="31.5" x14ac:dyDescent="0.25">
      <c r="A106" s="564" t="s">
        <v>763</v>
      </c>
      <c r="B106" s="565" t="s">
        <v>890</v>
      </c>
      <c r="G106" s="597"/>
      <c r="I106" s="780" t="s">
        <v>1319</v>
      </c>
      <c r="J106" s="780"/>
    </row>
    <row r="107" spans="1:10" x14ac:dyDescent="0.25">
      <c r="A107" s="569" t="s">
        <v>1311</v>
      </c>
      <c r="I107" s="780"/>
      <c r="J107" s="780"/>
    </row>
    <row r="108" spans="1:10" ht="28.5" customHeight="1" x14ac:dyDescent="0.25">
      <c r="A108" s="809" t="s">
        <v>1328</v>
      </c>
      <c r="B108" s="809"/>
      <c r="C108" s="809"/>
      <c r="D108" s="809"/>
      <c r="E108" s="809"/>
      <c r="F108" s="809"/>
      <c r="G108" s="809"/>
      <c r="H108" s="809"/>
      <c r="I108" s="780"/>
      <c r="J108" s="780"/>
    </row>
    <row r="974" spans="6:6" x14ac:dyDescent="0.25">
      <c r="F974" s="532" t="s">
        <v>347</v>
      </c>
    </row>
    <row r="993" spans="4:4" x14ac:dyDescent="0.25">
      <c r="D993" s="532" t="s">
        <v>346</v>
      </c>
    </row>
  </sheetData>
  <mergeCells count="10">
    <mergeCell ref="I106:J108"/>
    <mergeCell ref="J58:L58"/>
    <mergeCell ref="A1:H1"/>
    <mergeCell ref="A2:H2"/>
    <mergeCell ref="A3:A4"/>
    <mergeCell ref="B3:B4"/>
    <mergeCell ref="C3:D3"/>
    <mergeCell ref="E3:F3"/>
    <mergeCell ref="G3:H3"/>
    <mergeCell ref="A108:H108"/>
  </mergeCells>
  <printOptions horizontalCentered="1" gridLines="1"/>
  <pageMargins left="0.19685039370078741" right="0.19685039370078741" top="0.59055118110236227" bottom="0.39370078740157483" header="0.39370078740157483" footer="0.23622047244094491"/>
  <pageSetup paperSize="9" scale="70" fitToWidth="3" fitToHeight="3" orientation="landscape" r:id="rId1"/>
  <headerFooter alignWithMargins="0">
    <oddFooter xml:space="preserve">&amp;C &amp;P z &amp;N  </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10">
    <tabColor indexed="42"/>
    <pageSetUpPr fitToPage="1"/>
  </sheetPr>
  <dimension ref="A1:O38"/>
  <sheetViews>
    <sheetView zoomScale="87" zoomScaleNormal="87" workbookViewId="0">
      <pane xSplit="2" ySplit="6" topLeftCell="C7" activePane="bottomRight" state="frozen"/>
      <selection pane="topRight" activeCell="C1" sqref="C1"/>
      <selection pane="bottomLeft" activeCell="A7" sqref="A7"/>
      <selection pane="bottomRight" activeCell="E22" sqref="E22"/>
    </sheetView>
  </sheetViews>
  <sheetFormatPr defaultRowHeight="15.75" x14ac:dyDescent="0.2"/>
  <cols>
    <col min="1" max="1" width="5.5703125" style="22" customWidth="1"/>
    <col min="2" max="2" width="65.42578125" style="46" customWidth="1"/>
    <col min="3" max="3" width="14.7109375" style="17" customWidth="1"/>
    <col min="4" max="4" width="14" style="17" customWidth="1"/>
    <col min="5" max="5" width="15.85546875" style="17" customWidth="1"/>
    <col min="6" max="6" width="15.7109375" style="17" customWidth="1"/>
    <col min="7" max="7" width="19.140625" style="17" customWidth="1"/>
    <col min="8" max="8" width="18.7109375" style="17" customWidth="1"/>
    <col min="9" max="9" width="16.28515625" style="17" customWidth="1"/>
    <col min="10" max="10" width="17.7109375" style="17" bestFit="1" customWidth="1"/>
    <col min="11" max="11" width="13.28515625" style="17" customWidth="1"/>
    <col min="12" max="13" width="9.85546875" style="17" customWidth="1"/>
    <col min="14" max="14" width="9.140625" style="17" customWidth="1"/>
    <col min="15" max="16384" width="9.140625" style="17"/>
  </cols>
  <sheetData>
    <row r="1" spans="1:15" ht="35.1" customHeight="1" thickBot="1" x14ac:dyDescent="0.25">
      <c r="A1" s="834" t="s">
        <v>1144</v>
      </c>
      <c r="B1" s="835"/>
      <c r="C1" s="835"/>
      <c r="D1" s="835"/>
      <c r="E1" s="835"/>
      <c r="F1" s="835"/>
      <c r="G1" s="835"/>
      <c r="H1" s="835"/>
      <c r="I1" s="835"/>
      <c r="J1" s="835"/>
      <c r="K1" s="835"/>
    </row>
    <row r="2" spans="1:15" ht="35.450000000000003" customHeight="1" thickBot="1" x14ac:dyDescent="0.25">
      <c r="A2" s="836" t="s">
        <v>1263</v>
      </c>
      <c r="B2" s="837"/>
      <c r="C2" s="837"/>
      <c r="D2" s="837"/>
      <c r="E2" s="837"/>
      <c r="F2" s="837"/>
      <c r="G2" s="837"/>
      <c r="H2" s="837"/>
      <c r="I2" s="837"/>
      <c r="J2" s="837"/>
      <c r="K2" s="838"/>
      <c r="L2" s="390"/>
      <c r="M2" s="390"/>
      <c r="N2" s="390"/>
    </row>
    <row r="3" spans="1:15" ht="32.25" customHeight="1" x14ac:dyDescent="0.2">
      <c r="A3" s="823" t="s">
        <v>178</v>
      </c>
      <c r="B3" s="792" t="s">
        <v>206</v>
      </c>
      <c r="C3" s="812" t="s">
        <v>1145</v>
      </c>
      <c r="D3" s="812"/>
      <c r="E3" s="812"/>
      <c r="F3" s="812"/>
      <c r="G3" s="812" t="s">
        <v>702</v>
      </c>
      <c r="H3" s="813" t="s">
        <v>271</v>
      </c>
      <c r="I3" s="812" t="s">
        <v>704</v>
      </c>
      <c r="J3" s="839" t="s">
        <v>705</v>
      </c>
      <c r="K3" s="815" t="s">
        <v>795</v>
      </c>
      <c r="L3" s="825" t="s">
        <v>914</v>
      </c>
      <c r="M3" s="828" t="s">
        <v>933</v>
      </c>
      <c r="N3" s="831" t="s">
        <v>915</v>
      </c>
      <c r="O3" s="416"/>
    </row>
    <row r="4" spans="1:15" ht="34.5" customHeight="1" x14ac:dyDescent="0.2">
      <c r="A4" s="824"/>
      <c r="B4" s="822"/>
      <c r="C4" s="818" t="s">
        <v>204</v>
      </c>
      <c r="D4" s="13" t="s">
        <v>271</v>
      </c>
      <c r="E4" s="818" t="s">
        <v>205</v>
      </c>
      <c r="F4" s="818" t="s">
        <v>160</v>
      </c>
      <c r="G4" s="818"/>
      <c r="H4" s="814"/>
      <c r="I4" s="818"/>
      <c r="J4" s="840"/>
      <c r="K4" s="815"/>
      <c r="L4" s="826"/>
      <c r="M4" s="829"/>
      <c r="N4" s="832"/>
      <c r="O4" s="416"/>
    </row>
    <row r="5" spans="1:15" s="66" customFormat="1" ht="63.75" thickBot="1" x14ac:dyDescent="0.25">
      <c r="A5" s="824"/>
      <c r="B5" s="822"/>
      <c r="C5" s="818"/>
      <c r="D5" s="13" t="s">
        <v>656</v>
      </c>
      <c r="E5" s="818"/>
      <c r="F5" s="818"/>
      <c r="G5" s="818"/>
      <c r="H5" s="13" t="s">
        <v>703</v>
      </c>
      <c r="I5" s="818"/>
      <c r="J5" s="840"/>
      <c r="K5" s="816"/>
      <c r="L5" s="827"/>
      <c r="M5" s="830"/>
      <c r="N5" s="833"/>
      <c r="O5" s="418"/>
    </row>
    <row r="6" spans="1:15" s="67" customFormat="1" ht="18" customHeight="1" thickBot="1" x14ac:dyDescent="0.25">
      <c r="A6" s="122"/>
      <c r="B6" s="55"/>
      <c r="C6" s="15" t="s">
        <v>254</v>
      </c>
      <c r="D6" s="15" t="s">
        <v>255</v>
      </c>
      <c r="E6" s="15" t="s">
        <v>256</v>
      </c>
      <c r="F6" s="15" t="s">
        <v>161</v>
      </c>
      <c r="G6" s="15" t="s">
        <v>257</v>
      </c>
      <c r="H6" s="15" t="s">
        <v>258</v>
      </c>
      <c r="I6" s="15" t="s">
        <v>259</v>
      </c>
      <c r="J6" s="271" t="s">
        <v>162</v>
      </c>
      <c r="K6" s="319" t="s">
        <v>796</v>
      </c>
    </row>
    <row r="7" spans="1:15" s="20" customFormat="1" x14ac:dyDescent="0.2">
      <c r="A7" s="28">
        <v>1</v>
      </c>
      <c r="B7" s="42" t="s">
        <v>250</v>
      </c>
      <c r="C7" s="578">
        <f>SUM(C8:C12)</f>
        <v>258.5</v>
      </c>
      <c r="D7" s="578">
        <f>SUM(D8:D12)</f>
        <v>254.4</v>
      </c>
      <c r="E7" s="578">
        <f>SUM(E8:E12)</f>
        <v>5.3000000000000007</v>
      </c>
      <c r="F7" s="578">
        <f t="shared" ref="F7:F13" si="0">C7+E7</f>
        <v>263.8</v>
      </c>
      <c r="G7" s="53">
        <f>SUM(G8:G12)</f>
        <v>5468123</v>
      </c>
      <c r="H7" s="53">
        <f>SUM(H8:H12)</f>
        <v>5290291</v>
      </c>
      <c r="I7" s="53">
        <f>SUM(I8:I12)</f>
        <v>254982</v>
      </c>
      <c r="J7" s="128">
        <f t="shared" ref="J7:J13" si="1">G7+I7</f>
        <v>5723105</v>
      </c>
      <c r="K7" s="317">
        <f>IF(F7=0,0,J7/F7/12)</f>
        <v>1807.9052944149607</v>
      </c>
      <c r="L7" s="382">
        <v>1326</v>
      </c>
      <c r="M7" s="383">
        <v>1581</v>
      </c>
      <c r="N7" s="384">
        <v>1906</v>
      </c>
    </row>
    <row r="8" spans="1:15" x14ac:dyDescent="0.2">
      <c r="A8" s="28">
        <v>2</v>
      </c>
      <c r="B8" s="25" t="s">
        <v>797</v>
      </c>
      <c r="C8" s="579">
        <v>45.1</v>
      </c>
      <c r="D8" s="579">
        <v>44.2</v>
      </c>
      <c r="E8" s="579">
        <v>0.5</v>
      </c>
      <c r="F8" s="578">
        <f t="shared" si="0"/>
        <v>45.6</v>
      </c>
      <c r="G8" s="126">
        <v>1251614</v>
      </c>
      <c r="H8" s="126">
        <v>1208887</v>
      </c>
      <c r="I8" s="126">
        <v>47037</v>
      </c>
      <c r="J8" s="128">
        <f t="shared" si="1"/>
        <v>1298651</v>
      </c>
      <c r="K8" s="317">
        <f t="shared" ref="K8:K30" si="2">IF(F8=0,0,J8/F8/12)</f>
        <v>2373.2657163742692</v>
      </c>
      <c r="L8" s="385">
        <v>1900</v>
      </c>
      <c r="M8" s="381">
        <v>2084</v>
      </c>
      <c r="N8" s="386">
        <v>2695</v>
      </c>
    </row>
    <row r="9" spans="1:15" x14ac:dyDescent="0.2">
      <c r="A9" s="28">
        <v>3</v>
      </c>
      <c r="B9" s="25" t="s">
        <v>207</v>
      </c>
      <c r="C9" s="579">
        <v>76.599999999999994</v>
      </c>
      <c r="D9" s="579">
        <v>76.3</v>
      </c>
      <c r="E9" s="579">
        <v>1.6</v>
      </c>
      <c r="F9" s="578">
        <f t="shared" si="0"/>
        <v>78.199999999999989</v>
      </c>
      <c r="G9" s="126">
        <v>1804480</v>
      </c>
      <c r="H9" s="126">
        <v>1743513</v>
      </c>
      <c r="I9" s="126">
        <v>78390</v>
      </c>
      <c r="J9" s="128">
        <f t="shared" si="1"/>
        <v>1882870</v>
      </c>
      <c r="K9" s="317">
        <f t="shared" si="2"/>
        <v>2006.4684569479969</v>
      </c>
      <c r="L9" s="385">
        <v>1575</v>
      </c>
      <c r="M9" s="381">
        <v>1761</v>
      </c>
      <c r="N9" s="386">
        <v>2163</v>
      </c>
    </row>
    <row r="10" spans="1:15" x14ac:dyDescent="0.2">
      <c r="A10" s="28">
        <v>4</v>
      </c>
      <c r="B10" s="25" t="s">
        <v>208</v>
      </c>
      <c r="C10" s="579">
        <v>133.30000000000001</v>
      </c>
      <c r="D10" s="579">
        <v>130.4</v>
      </c>
      <c r="E10" s="579">
        <v>3.2</v>
      </c>
      <c r="F10" s="578">
        <f t="shared" si="0"/>
        <v>136.5</v>
      </c>
      <c r="G10" s="126">
        <v>2360551</v>
      </c>
      <c r="H10" s="126">
        <v>2286413</v>
      </c>
      <c r="I10" s="126">
        <v>128930</v>
      </c>
      <c r="J10" s="128">
        <f t="shared" si="1"/>
        <v>2489481</v>
      </c>
      <c r="K10" s="317">
        <f t="shared" si="2"/>
        <v>1519.8296703296703</v>
      </c>
      <c r="L10" s="385">
        <v>1269</v>
      </c>
      <c r="M10" s="381">
        <v>1366</v>
      </c>
      <c r="N10" s="386">
        <v>1605</v>
      </c>
    </row>
    <row r="11" spans="1:15" x14ac:dyDescent="0.2">
      <c r="A11" s="28">
        <v>5</v>
      </c>
      <c r="B11" s="25" t="s">
        <v>209</v>
      </c>
      <c r="C11" s="579">
        <v>2.5</v>
      </c>
      <c r="D11" s="579">
        <v>2.5</v>
      </c>
      <c r="E11" s="579">
        <v>0</v>
      </c>
      <c r="F11" s="578">
        <f t="shared" si="0"/>
        <v>2.5</v>
      </c>
      <c r="G11" s="126">
        <v>37500</v>
      </c>
      <c r="H11" s="126">
        <v>37500</v>
      </c>
      <c r="I11" s="126">
        <v>625</v>
      </c>
      <c r="J11" s="128">
        <f t="shared" si="1"/>
        <v>38125</v>
      </c>
      <c r="K11" s="317">
        <f t="shared" si="2"/>
        <v>1270.8333333333333</v>
      </c>
      <c r="L11" s="385">
        <v>968</v>
      </c>
      <c r="M11" s="381">
        <v>1128</v>
      </c>
      <c r="N11" s="386">
        <v>1304</v>
      </c>
    </row>
    <row r="12" spans="1:15" x14ac:dyDescent="0.2">
      <c r="A12" s="28">
        <v>6</v>
      </c>
      <c r="B12" s="25" t="s">
        <v>210</v>
      </c>
      <c r="C12" s="579">
        <v>1</v>
      </c>
      <c r="D12" s="579">
        <v>1</v>
      </c>
      <c r="E12" s="579">
        <v>0</v>
      </c>
      <c r="F12" s="578">
        <f t="shared" si="0"/>
        <v>1</v>
      </c>
      <c r="G12" s="126">
        <v>13978</v>
      </c>
      <c r="H12" s="126">
        <v>13978</v>
      </c>
      <c r="I12" s="583">
        <v>0</v>
      </c>
      <c r="J12" s="128">
        <f t="shared" si="1"/>
        <v>13978</v>
      </c>
      <c r="K12" s="317">
        <f t="shared" si="2"/>
        <v>1164.8333333333333</v>
      </c>
      <c r="L12" s="385">
        <v>1164</v>
      </c>
      <c r="M12" s="381">
        <v>1164</v>
      </c>
      <c r="N12" s="386">
        <v>1164</v>
      </c>
    </row>
    <row r="13" spans="1:15" x14ac:dyDescent="0.2">
      <c r="A13" s="28">
        <v>7</v>
      </c>
      <c r="B13" s="42" t="s">
        <v>56</v>
      </c>
      <c r="C13" s="579">
        <v>31.6</v>
      </c>
      <c r="D13" s="579">
        <v>31.6</v>
      </c>
      <c r="E13" s="579">
        <v>0.3</v>
      </c>
      <c r="F13" s="578">
        <f t="shared" si="0"/>
        <v>31.900000000000002</v>
      </c>
      <c r="G13" s="126">
        <v>453122</v>
      </c>
      <c r="H13" s="126">
        <v>451472</v>
      </c>
      <c r="I13" s="126">
        <v>11403</v>
      </c>
      <c r="J13" s="128">
        <f t="shared" si="1"/>
        <v>464525</v>
      </c>
      <c r="K13" s="317">
        <f t="shared" si="2"/>
        <v>1213.492685475444</v>
      </c>
      <c r="L13" s="385">
        <v>955</v>
      </c>
      <c r="M13" s="381">
        <v>1123</v>
      </c>
      <c r="N13" s="386">
        <v>1358</v>
      </c>
    </row>
    <row r="14" spans="1:15" x14ac:dyDescent="0.2">
      <c r="A14" s="28"/>
      <c r="B14" s="25" t="s">
        <v>271</v>
      </c>
      <c r="C14" s="580"/>
      <c r="D14" s="580"/>
      <c r="E14" s="580"/>
      <c r="F14" s="581"/>
      <c r="G14" s="127"/>
      <c r="H14" s="127"/>
      <c r="I14" s="127"/>
      <c r="J14" s="273"/>
      <c r="K14" s="317"/>
      <c r="L14" s="385"/>
      <c r="M14" s="381"/>
      <c r="N14" s="386"/>
    </row>
    <row r="15" spans="1:15" x14ac:dyDescent="0.2">
      <c r="A15" s="28">
        <v>8</v>
      </c>
      <c r="B15" s="25" t="s">
        <v>60</v>
      </c>
      <c r="C15" s="579">
        <v>12.8</v>
      </c>
      <c r="D15" s="579">
        <v>12.8</v>
      </c>
      <c r="E15" s="579">
        <v>0.2</v>
      </c>
      <c r="F15" s="578">
        <f t="shared" ref="F15:F21" si="3">C15+E15</f>
        <v>13</v>
      </c>
      <c r="G15" s="126">
        <v>214990</v>
      </c>
      <c r="H15" s="126">
        <v>214240</v>
      </c>
      <c r="I15" s="126">
        <v>9464</v>
      </c>
      <c r="J15" s="128">
        <f t="shared" ref="J15:J21" si="4">G15+I15</f>
        <v>224454</v>
      </c>
      <c r="K15" s="317">
        <f t="shared" si="2"/>
        <v>1438.8076923076924</v>
      </c>
      <c r="L15" s="385">
        <v>1141</v>
      </c>
      <c r="M15" s="381">
        <v>1387</v>
      </c>
      <c r="N15" s="386">
        <v>1586</v>
      </c>
    </row>
    <row r="16" spans="1:15" x14ac:dyDescent="0.2">
      <c r="A16" s="28">
        <v>9</v>
      </c>
      <c r="B16" s="42" t="s">
        <v>251</v>
      </c>
      <c r="C16" s="578">
        <f>SUM(C17:C19)</f>
        <v>97.6</v>
      </c>
      <c r="D16" s="578">
        <f>SUM(D17:D19)</f>
        <v>97.6</v>
      </c>
      <c r="E16" s="578">
        <f>SUM(E17:E19)</f>
        <v>1.6</v>
      </c>
      <c r="F16" s="578">
        <f t="shared" si="3"/>
        <v>99.199999999999989</v>
      </c>
      <c r="G16" s="53">
        <f>SUM(G17:G19)</f>
        <v>1595121</v>
      </c>
      <c r="H16" s="53">
        <f>SUM(H17:H19)</f>
        <v>1584998</v>
      </c>
      <c r="I16" s="53">
        <f>SUM(I17:I19)</f>
        <v>35413</v>
      </c>
      <c r="J16" s="128">
        <f t="shared" si="4"/>
        <v>1630534</v>
      </c>
      <c r="K16" s="317">
        <f t="shared" si="2"/>
        <v>1369.7362231182797</v>
      </c>
      <c r="L16" s="385">
        <v>975</v>
      </c>
      <c r="M16" s="381">
        <v>1155</v>
      </c>
      <c r="N16" s="386">
        <v>1435</v>
      </c>
    </row>
    <row r="17" spans="1:14" x14ac:dyDescent="0.2">
      <c r="A17" s="28">
        <v>10</v>
      </c>
      <c r="B17" s="25" t="s">
        <v>211</v>
      </c>
      <c r="C17" s="579">
        <v>41.2</v>
      </c>
      <c r="D17" s="579">
        <v>41.2</v>
      </c>
      <c r="E17" s="579">
        <v>0</v>
      </c>
      <c r="F17" s="578">
        <f t="shared" si="3"/>
        <v>41.2</v>
      </c>
      <c r="G17" s="126">
        <v>745990</v>
      </c>
      <c r="H17" s="126">
        <v>745790</v>
      </c>
      <c r="I17" s="126">
        <v>7716</v>
      </c>
      <c r="J17" s="128">
        <f t="shared" si="4"/>
        <v>753706</v>
      </c>
      <c r="K17" s="317">
        <f t="shared" si="2"/>
        <v>1524.4862459546923</v>
      </c>
      <c r="L17" s="385">
        <v>974</v>
      </c>
      <c r="M17" s="381">
        <v>1151</v>
      </c>
      <c r="N17" s="386">
        <v>1707</v>
      </c>
    </row>
    <row r="18" spans="1:14" x14ac:dyDescent="0.2">
      <c r="A18" s="28">
        <v>11</v>
      </c>
      <c r="B18" s="25" t="s">
        <v>163</v>
      </c>
      <c r="C18" s="579">
        <v>56.4</v>
      </c>
      <c r="D18" s="579">
        <v>56.4</v>
      </c>
      <c r="E18" s="579">
        <v>1.6</v>
      </c>
      <c r="F18" s="578">
        <f t="shared" si="3"/>
        <v>58</v>
      </c>
      <c r="G18" s="126">
        <v>849131</v>
      </c>
      <c r="H18" s="126">
        <v>839208</v>
      </c>
      <c r="I18" s="126">
        <v>27697</v>
      </c>
      <c r="J18" s="128">
        <f t="shared" si="4"/>
        <v>876828</v>
      </c>
      <c r="K18" s="317">
        <f t="shared" si="2"/>
        <v>1259.8103448275863</v>
      </c>
      <c r="L18" s="385">
        <v>975</v>
      </c>
      <c r="M18" s="381">
        <v>1155</v>
      </c>
      <c r="N18" s="386">
        <v>1358</v>
      </c>
    </row>
    <row r="19" spans="1:14" x14ac:dyDescent="0.2">
      <c r="A19" s="28">
        <v>12</v>
      </c>
      <c r="B19" s="25" t="s">
        <v>151</v>
      </c>
      <c r="C19" s="579">
        <v>0</v>
      </c>
      <c r="D19" s="579">
        <v>0</v>
      </c>
      <c r="E19" s="579">
        <v>0</v>
      </c>
      <c r="F19" s="578">
        <f t="shared" si="3"/>
        <v>0</v>
      </c>
      <c r="G19" s="583">
        <v>0</v>
      </c>
      <c r="H19" s="583">
        <v>0</v>
      </c>
      <c r="I19" s="583">
        <v>0</v>
      </c>
      <c r="J19" s="128">
        <f t="shared" si="4"/>
        <v>0</v>
      </c>
      <c r="K19" s="317">
        <f t="shared" si="2"/>
        <v>0</v>
      </c>
      <c r="L19" s="385">
        <v>0</v>
      </c>
      <c r="M19" s="381">
        <v>0</v>
      </c>
      <c r="N19" s="386">
        <v>0</v>
      </c>
    </row>
    <row r="20" spans="1:14" x14ac:dyDescent="0.2">
      <c r="A20" s="28">
        <v>13</v>
      </c>
      <c r="B20" s="42" t="s">
        <v>248</v>
      </c>
      <c r="C20" s="579">
        <v>10.1</v>
      </c>
      <c r="D20" s="579">
        <v>9.6999999999999993</v>
      </c>
      <c r="E20" s="579">
        <v>0.5</v>
      </c>
      <c r="F20" s="578">
        <f t="shared" si="3"/>
        <v>10.6</v>
      </c>
      <c r="G20" s="126">
        <v>191206</v>
      </c>
      <c r="H20" s="126">
        <v>180039</v>
      </c>
      <c r="I20" s="126">
        <v>9955</v>
      </c>
      <c r="J20" s="128">
        <f t="shared" si="4"/>
        <v>201161</v>
      </c>
      <c r="K20" s="317">
        <f t="shared" si="2"/>
        <v>1581.4544025157231</v>
      </c>
      <c r="L20" s="385">
        <v>1294</v>
      </c>
      <c r="M20" s="381">
        <v>1463</v>
      </c>
      <c r="N20" s="386">
        <v>1784</v>
      </c>
    </row>
    <row r="21" spans="1:14" ht="31.5" x14ac:dyDescent="0.2">
      <c r="A21" s="28">
        <v>14</v>
      </c>
      <c r="B21" s="42" t="s">
        <v>57</v>
      </c>
      <c r="C21" s="579">
        <v>45.2</v>
      </c>
      <c r="D21" s="579">
        <v>45.2</v>
      </c>
      <c r="E21" s="579">
        <v>0</v>
      </c>
      <c r="F21" s="578">
        <f t="shared" si="3"/>
        <v>45.2</v>
      </c>
      <c r="G21" s="126">
        <v>429890</v>
      </c>
      <c r="H21" s="126">
        <v>429890</v>
      </c>
      <c r="I21" s="126">
        <v>1550</v>
      </c>
      <c r="J21" s="128">
        <f t="shared" si="4"/>
        <v>431440</v>
      </c>
      <c r="K21" s="317">
        <f t="shared" si="2"/>
        <v>795.42772861356934</v>
      </c>
      <c r="L21" s="385">
        <v>687</v>
      </c>
      <c r="M21" s="381">
        <v>762</v>
      </c>
      <c r="N21" s="386">
        <v>831</v>
      </c>
    </row>
    <row r="22" spans="1:14" ht="47.25" x14ac:dyDescent="0.2">
      <c r="A22" s="28">
        <v>15</v>
      </c>
      <c r="B22" s="42" t="s">
        <v>289</v>
      </c>
      <c r="C22" s="578">
        <f>SUM(C23:C26)</f>
        <v>0</v>
      </c>
      <c r="D22" s="578">
        <f>SUM(D23:D26)</f>
        <v>0</v>
      </c>
      <c r="E22" s="578">
        <f>SUM(E23:E26)</f>
        <v>0</v>
      </c>
      <c r="F22" s="578">
        <f>SUM(F27:F27)</f>
        <v>0</v>
      </c>
      <c r="G22" s="53">
        <f>SUM(G23:G26)</f>
        <v>0</v>
      </c>
      <c r="H22" s="53">
        <f>SUM(H23:H26)</f>
        <v>0</v>
      </c>
      <c r="I22" s="53">
        <f>SUM(I23:I26)</f>
        <v>0</v>
      </c>
      <c r="J22" s="128">
        <f>SUM(J23:J26)</f>
        <v>0</v>
      </c>
      <c r="K22" s="317">
        <f t="shared" si="2"/>
        <v>0</v>
      </c>
      <c r="L22" s="467" t="s">
        <v>282</v>
      </c>
      <c r="M22" s="23" t="s">
        <v>282</v>
      </c>
      <c r="N22" s="470" t="s">
        <v>282</v>
      </c>
    </row>
    <row r="23" spans="1:14" x14ac:dyDescent="0.2">
      <c r="A23" s="28" t="s">
        <v>249</v>
      </c>
      <c r="B23" s="43" t="s">
        <v>1267</v>
      </c>
      <c r="C23" s="579">
        <v>0</v>
      </c>
      <c r="D23" s="579">
        <v>0</v>
      </c>
      <c r="E23" s="579">
        <v>0</v>
      </c>
      <c r="F23" s="578">
        <f t="shared" ref="F23:F29" si="5">C23+E23</f>
        <v>0</v>
      </c>
      <c r="G23" s="583">
        <v>0</v>
      </c>
      <c r="H23" s="583">
        <v>0</v>
      </c>
      <c r="I23" s="583">
        <v>0</v>
      </c>
      <c r="J23" s="128">
        <f>G23+I23</f>
        <v>0</v>
      </c>
      <c r="K23" s="317">
        <f t="shared" si="2"/>
        <v>0</v>
      </c>
      <c r="L23" s="467" t="s">
        <v>282</v>
      </c>
      <c r="M23" s="23" t="s">
        <v>282</v>
      </c>
      <c r="N23" s="470" t="s">
        <v>282</v>
      </c>
    </row>
    <row r="24" spans="1:14" x14ac:dyDescent="0.2">
      <c r="A24" s="28" t="s">
        <v>356</v>
      </c>
      <c r="B24" s="43" t="s">
        <v>1254</v>
      </c>
      <c r="C24" s="579">
        <v>0</v>
      </c>
      <c r="D24" s="579">
        <v>0</v>
      </c>
      <c r="E24" s="579">
        <v>0</v>
      </c>
      <c r="F24" s="578">
        <f t="shared" si="5"/>
        <v>0</v>
      </c>
      <c r="G24" s="583">
        <v>0</v>
      </c>
      <c r="H24" s="583">
        <v>0</v>
      </c>
      <c r="I24" s="583">
        <v>0</v>
      </c>
      <c r="J24" s="128">
        <f>G24+I24</f>
        <v>0</v>
      </c>
      <c r="K24" s="317">
        <f t="shared" si="2"/>
        <v>0</v>
      </c>
      <c r="L24" s="467" t="s">
        <v>282</v>
      </c>
      <c r="M24" s="23" t="s">
        <v>282</v>
      </c>
      <c r="N24" s="470" t="s">
        <v>282</v>
      </c>
    </row>
    <row r="25" spans="1:14" x14ac:dyDescent="0.2">
      <c r="A25" s="28" t="s">
        <v>357</v>
      </c>
      <c r="B25" s="43" t="s">
        <v>1254</v>
      </c>
      <c r="C25" s="579">
        <v>0</v>
      </c>
      <c r="D25" s="579">
        <v>0</v>
      </c>
      <c r="E25" s="579">
        <v>0</v>
      </c>
      <c r="F25" s="578">
        <f t="shared" si="5"/>
        <v>0</v>
      </c>
      <c r="G25" s="583">
        <v>0</v>
      </c>
      <c r="H25" s="583">
        <v>0</v>
      </c>
      <c r="I25" s="583">
        <v>0</v>
      </c>
      <c r="J25" s="128">
        <f>G25+I25</f>
        <v>0</v>
      </c>
      <c r="K25" s="317">
        <f t="shared" si="2"/>
        <v>0</v>
      </c>
      <c r="L25" s="467" t="s">
        <v>282</v>
      </c>
      <c r="M25" s="23" t="s">
        <v>282</v>
      </c>
      <c r="N25" s="470" t="s">
        <v>282</v>
      </c>
    </row>
    <row r="26" spans="1:14" ht="16.5" customHeight="1" x14ac:dyDescent="0.2">
      <c r="A26" s="28" t="s">
        <v>358</v>
      </c>
      <c r="B26" s="43" t="s">
        <v>1254</v>
      </c>
      <c r="C26" s="579">
        <v>0</v>
      </c>
      <c r="D26" s="579">
        <v>0</v>
      </c>
      <c r="E26" s="579">
        <v>0</v>
      </c>
      <c r="F26" s="578">
        <f t="shared" si="5"/>
        <v>0</v>
      </c>
      <c r="G26" s="583">
        <v>0</v>
      </c>
      <c r="H26" s="583">
        <v>0</v>
      </c>
      <c r="I26" s="583">
        <v>0</v>
      </c>
      <c r="J26" s="128">
        <f>G26+I26</f>
        <v>0</v>
      </c>
      <c r="K26" s="317">
        <f t="shared" si="2"/>
        <v>0</v>
      </c>
      <c r="L26" s="467" t="s">
        <v>282</v>
      </c>
      <c r="M26" s="23" t="s">
        <v>282</v>
      </c>
      <c r="N26" s="470" t="s">
        <v>282</v>
      </c>
    </row>
    <row r="27" spans="1:14" x14ac:dyDescent="0.2">
      <c r="A27" s="28"/>
      <c r="B27" s="25"/>
      <c r="C27" s="580"/>
      <c r="D27" s="580"/>
      <c r="E27" s="580"/>
      <c r="F27" s="581">
        <f t="shared" si="5"/>
        <v>0</v>
      </c>
      <c r="G27" s="584"/>
      <c r="H27" s="584"/>
      <c r="I27" s="584"/>
      <c r="J27" s="273"/>
      <c r="K27" s="317"/>
      <c r="L27" s="468"/>
      <c r="M27" s="381"/>
      <c r="N27" s="469"/>
    </row>
    <row r="28" spans="1:14" x14ac:dyDescent="0.2">
      <c r="A28" s="28">
        <v>16</v>
      </c>
      <c r="B28" s="42" t="s">
        <v>58</v>
      </c>
      <c r="C28" s="579">
        <v>10.8</v>
      </c>
      <c r="D28" s="579">
        <v>10.8</v>
      </c>
      <c r="E28" s="579">
        <v>1.2</v>
      </c>
      <c r="F28" s="578">
        <f t="shared" si="5"/>
        <v>12</v>
      </c>
      <c r="G28" s="126">
        <v>138131</v>
      </c>
      <c r="H28" s="126">
        <v>138131</v>
      </c>
      <c r="I28" s="126">
        <v>13674</v>
      </c>
      <c r="J28" s="128">
        <f>G28+I28</f>
        <v>151805</v>
      </c>
      <c r="K28" s="317">
        <f t="shared" si="2"/>
        <v>1054.2013888888889</v>
      </c>
      <c r="L28" s="385">
        <v>735</v>
      </c>
      <c r="M28" s="381">
        <v>1147</v>
      </c>
      <c r="N28" s="386">
        <v>1252</v>
      </c>
    </row>
    <row r="29" spans="1:14" x14ac:dyDescent="0.2">
      <c r="A29" s="28">
        <v>17</v>
      </c>
      <c r="B29" s="42" t="s">
        <v>59</v>
      </c>
      <c r="C29" s="579">
        <v>0</v>
      </c>
      <c r="D29" s="579">
        <v>0</v>
      </c>
      <c r="E29" s="579">
        <v>11</v>
      </c>
      <c r="F29" s="578">
        <f t="shared" si="5"/>
        <v>11</v>
      </c>
      <c r="G29" s="583">
        <v>0</v>
      </c>
      <c r="H29" s="583">
        <v>0</v>
      </c>
      <c r="I29" s="583">
        <v>108366</v>
      </c>
      <c r="J29" s="128">
        <f>G29+I29</f>
        <v>108366</v>
      </c>
      <c r="K29" s="317">
        <f t="shared" si="2"/>
        <v>820.9545454545455</v>
      </c>
      <c r="L29" s="385">
        <v>713</v>
      </c>
      <c r="M29" s="381">
        <v>805</v>
      </c>
      <c r="N29" s="386">
        <v>900</v>
      </c>
    </row>
    <row r="30" spans="1:14" ht="16.5" thickBot="1" x14ac:dyDescent="0.25">
      <c r="A30" s="29">
        <v>18</v>
      </c>
      <c r="B30" s="44" t="s">
        <v>290</v>
      </c>
      <c r="C30" s="582">
        <f t="shared" ref="C30:J30" si="6">C7+C13+C16+C20+C21+C28+C29</f>
        <v>453.80000000000007</v>
      </c>
      <c r="D30" s="582">
        <f t="shared" si="6"/>
        <v>449.3</v>
      </c>
      <c r="E30" s="582">
        <f t="shared" si="6"/>
        <v>19.899999999999999</v>
      </c>
      <c r="F30" s="582">
        <f t="shared" si="6"/>
        <v>473.7</v>
      </c>
      <c r="G30" s="54">
        <f t="shared" si="6"/>
        <v>8275593</v>
      </c>
      <c r="H30" s="54">
        <f t="shared" si="6"/>
        <v>8074821</v>
      </c>
      <c r="I30" s="54">
        <f t="shared" si="6"/>
        <v>435343</v>
      </c>
      <c r="J30" s="129">
        <f t="shared" si="6"/>
        <v>8710936</v>
      </c>
      <c r="K30" s="318">
        <f t="shared" si="2"/>
        <v>1532.428400534797</v>
      </c>
      <c r="L30" s="387">
        <v>1171</v>
      </c>
      <c r="M30" s="388">
        <v>1417</v>
      </c>
      <c r="N30" s="389">
        <v>1788</v>
      </c>
    </row>
    <row r="31" spans="1:14" ht="16.5" thickBot="1" x14ac:dyDescent="0.25">
      <c r="A31" s="16"/>
      <c r="B31" s="16"/>
      <c r="C31" s="19"/>
      <c r="D31" s="16"/>
      <c r="E31" s="16"/>
      <c r="F31" s="19"/>
      <c r="G31" s="19"/>
      <c r="H31" s="19"/>
      <c r="I31" s="19"/>
      <c r="J31" s="19"/>
    </row>
    <row r="32" spans="1:14" ht="16.5" thickBot="1" x14ac:dyDescent="0.3">
      <c r="A32" s="810" t="s">
        <v>10</v>
      </c>
      <c r="B32" s="811"/>
      <c r="C32" s="811"/>
      <c r="D32" s="811"/>
      <c r="E32" s="811"/>
      <c r="F32" s="811"/>
      <c r="G32" s="811"/>
      <c r="H32" s="811"/>
      <c r="I32" s="811"/>
      <c r="J32" s="811"/>
      <c r="L32" s="471" t="s">
        <v>916</v>
      </c>
      <c r="M32" s="472"/>
      <c r="N32" s="473"/>
    </row>
    <row r="33" spans="1:10" x14ac:dyDescent="0.25">
      <c r="A33" s="819" t="s">
        <v>798</v>
      </c>
      <c r="B33" s="820"/>
      <c r="C33" s="820"/>
      <c r="D33" s="820"/>
      <c r="E33" s="820"/>
      <c r="F33" s="820"/>
      <c r="G33" s="820"/>
      <c r="H33" s="820"/>
      <c r="I33" s="820"/>
      <c r="J33" s="821"/>
    </row>
    <row r="34" spans="1:10" ht="50.25" customHeight="1" x14ac:dyDescent="0.2">
      <c r="B34" s="817" t="s">
        <v>1001</v>
      </c>
      <c r="C34" s="817"/>
      <c r="D34" s="817"/>
      <c r="E34" s="817"/>
      <c r="F34" s="817"/>
      <c r="G34" s="817"/>
      <c r="H34" s="817"/>
      <c r="I34" s="817"/>
      <c r="J34" s="817"/>
    </row>
    <row r="35" spans="1:10" x14ac:dyDescent="0.2">
      <c r="B35" s="488" t="s">
        <v>684</v>
      </c>
      <c r="C35" s="489"/>
      <c r="D35" s="489"/>
      <c r="E35" s="489"/>
      <c r="F35" s="489"/>
      <c r="G35" s="489"/>
      <c r="H35" s="489"/>
      <c r="I35" s="489"/>
      <c r="J35" s="489"/>
    </row>
    <row r="36" spans="1:10" x14ac:dyDescent="0.2">
      <c r="B36" s="488" t="s">
        <v>685</v>
      </c>
      <c r="C36" s="489"/>
      <c r="D36" s="489"/>
      <c r="E36" s="489"/>
      <c r="F36" s="489"/>
      <c r="G36" s="489"/>
      <c r="H36" s="489"/>
      <c r="I36" s="489"/>
      <c r="J36" s="489"/>
    </row>
    <row r="37" spans="1:10" x14ac:dyDescent="0.2">
      <c r="B37" s="488" t="s">
        <v>686</v>
      </c>
      <c r="C37" s="489"/>
      <c r="D37" s="489"/>
      <c r="E37" s="489"/>
      <c r="F37" s="489"/>
      <c r="G37" s="489"/>
      <c r="H37" s="489"/>
      <c r="I37" s="489"/>
      <c r="J37" s="489"/>
    </row>
    <row r="38" spans="1:10" x14ac:dyDescent="0.2">
      <c r="A38" s="569" t="s">
        <v>1268</v>
      </c>
      <c r="B38" s="490"/>
      <c r="C38" s="489"/>
      <c r="D38" s="489"/>
      <c r="E38" s="489"/>
      <c r="F38" s="489"/>
      <c r="G38" s="489"/>
      <c r="H38" s="489"/>
      <c r="I38" s="489"/>
      <c r="J38" s="489"/>
    </row>
  </sheetData>
  <mergeCells count="19">
    <mergeCell ref="L3:L5"/>
    <mergeCell ref="M3:M5"/>
    <mergeCell ref="N3:N5"/>
    <mergeCell ref="A1:K1"/>
    <mergeCell ref="A2:K2"/>
    <mergeCell ref="J3:J5"/>
    <mergeCell ref="A32:J32"/>
    <mergeCell ref="C3:F3"/>
    <mergeCell ref="H3:H4"/>
    <mergeCell ref="K3:K5"/>
    <mergeCell ref="B34:J34"/>
    <mergeCell ref="G3:G5"/>
    <mergeCell ref="I3:I5"/>
    <mergeCell ref="C4:C5"/>
    <mergeCell ref="A33:J33"/>
    <mergeCell ref="E4:E5"/>
    <mergeCell ref="F4:F5"/>
    <mergeCell ref="B3:B5"/>
    <mergeCell ref="A3:A5"/>
  </mergeCells>
  <phoneticPr fontId="0" type="noConversion"/>
  <printOptions gridLines="1"/>
  <pageMargins left="0.47244094488188981" right="0.31496062992125984" top="0.74803149606299213" bottom="0.39370078740157483" header="0.51181102362204722" footer="0.27559055118110237"/>
  <pageSetup paperSize="9" scale="5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7"/>
  <sheetViews>
    <sheetView zoomScale="86" zoomScaleNormal="86" workbookViewId="0">
      <pane xSplit="2" ySplit="6" topLeftCell="C7" activePane="bottomRight" state="frozen"/>
      <selection pane="topRight" activeCell="C1" sqref="C1"/>
      <selection pane="bottomLeft" activeCell="A7" sqref="A7"/>
      <selection pane="bottomRight" activeCell="H22" sqref="H22"/>
    </sheetView>
  </sheetViews>
  <sheetFormatPr defaultRowHeight="15.75" x14ac:dyDescent="0.2"/>
  <cols>
    <col min="1" max="1" width="5.5703125" style="22" customWidth="1"/>
    <col min="2" max="2" width="60.28515625" style="46" customWidth="1"/>
    <col min="3" max="3" width="14.7109375" style="17" customWidth="1"/>
    <col min="4" max="4" width="14" style="17" customWidth="1"/>
    <col min="5" max="5" width="15.85546875" style="17" customWidth="1"/>
    <col min="6" max="6" width="15.7109375" style="17" customWidth="1"/>
    <col min="7" max="7" width="19.140625" style="17" customWidth="1"/>
    <col min="8" max="8" width="18.7109375" style="17" customWidth="1"/>
    <col min="9" max="9" width="16.28515625" style="17" customWidth="1"/>
    <col min="10" max="10" width="17.7109375" style="17" bestFit="1" customWidth="1"/>
    <col min="11" max="11" width="13.28515625" style="17" customWidth="1"/>
    <col min="12" max="12" width="12.42578125" style="17" customWidth="1"/>
    <col min="13" max="13" width="9.7109375" style="17" customWidth="1"/>
    <col min="14" max="14" width="9" style="17" customWidth="1"/>
    <col min="15" max="15" width="8.7109375" style="17" customWidth="1"/>
    <col min="16" max="16" width="3.5703125" style="17" customWidth="1"/>
    <col min="17" max="18" width="3.85546875" style="17" customWidth="1"/>
    <col min="19" max="16384" width="9.140625" style="17"/>
  </cols>
  <sheetData>
    <row r="1" spans="1:15" ht="35.1" customHeight="1" thickBot="1" x14ac:dyDescent="0.25">
      <c r="A1" s="844" t="s">
        <v>1146</v>
      </c>
      <c r="B1" s="845"/>
      <c r="C1" s="845"/>
      <c r="D1" s="845"/>
      <c r="E1" s="845"/>
      <c r="F1" s="845"/>
      <c r="G1" s="845"/>
      <c r="H1" s="845"/>
      <c r="I1" s="845"/>
      <c r="J1" s="845"/>
      <c r="K1" s="845"/>
    </row>
    <row r="2" spans="1:15" ht="35.450000000000003" customHeight="1" thickBot="1" x14ac:dyDescent="0.25">
      <c r="A2" s="836" t="s">
        <v>1263</v>
      </c>
      <c r="B2" s="837"/>
      <c r="C2" s="837"/>
      <c r="D2" s="837"/>
      <c r="E2" s="837"/>
      <c r="F2" s="837"/>
      <c r="G2" s="837"/>
      <c r="H2" s="837"/>
      <c r="I2" s="837"/>
      <c r="J2" s="837"/>
      <c r="K2" s="837"/>
      <c r="L2" s="477" t="s">
        <v>825</v>
      </c>
      <c r="M2" s="405"/>
      <c r="N2" s="405"/>
      <c r="O2" s="405"/>
    </row>
    <row r="3" spans="1:15" ht="21" customHeight="1" x14ac:dyDescent="0.2">
      <c r="A3" s="823" t="s">
        <v>178</v>
      </c>
      <c r="B3" s="846" t="s">
        <v>932</v>
      </c>
      <c r="C3" s="812" t="s">
        <v>1147</v>
      </c>
      <c r="D3" s="812"/>
      <c r="E3" s="812"/>
      <c r="F3" s="812"/>
      <c r="G3" s="812" t="s">
        <v>702</v>
      </c>
      <c r="H3" s="813" t="s">
        <v>271</v>
      </c>
      <c r="I3" s="812" t="s">
        <v>704</v>
      </c>
      <c r="J3" s="839" t="s">
        <v>705</v>
      </c>
      <c r="K3" s="848" t="s">
        <v>826</v>
      </c>
      <c r="L3" s="842" t="s">
        <v>988</v>
      </c>
      <c r="M3" s="825" t="s">
        <v>914</v>
      </c>
      <c r="N3" s="828" t="s">
        <v>933</v>
      </c>
      <c r="O3" s="831" t="s">
        <v>915</v>
      </c>
    </row>
    <row r="4" spans="1:15" ht="34.5" customHeight="1" x14ac:dyDescent="0.2">
      <c r="A4" s="824"/>
      <c r="B4" s="847"/>
      <c r="C4" s="818" t="s">
        <v>827</v>
      </c>
      <c r="D4" s="13" t="s">
        <v>271</v>
      </c>
      <c r="E4" s="818" t="s">
        <v>829</v>
      </c>
      <c r="F4" s="818" t="s">
        <v>830</v>
      </c>
      <c r="G4" s="818"/>
      <c r="H4" s="814"/>
      <c r="I4" s="818"/>
      <c r="J4" s="840"/>
      <c r="K4" s="848"/>
      <c r="L4" s="842"/>
      <c r="M4" s="826"/>
      <c r="N4" s="829"/>
      <c r="O4" s="832"/>
    </row>
    <row r="5" spans="1:15" s="66" customFormat="1" ht="63.75" thickBot="1" x14ac:dyDescent="0.25">
      <c r="A5" s="824"/>
      <c r="B5" s="847"/>
      <c r="C5" s="818"/>
      <c r="D5" s="81" t="s">
        <v>828</v>
      </c>
      <c r="E5" s="818"/>
      <c r="F5" s="818"/>
      <c r="G5" s="818"/>
      <c r="H5" s="13" t="s">
        <v>703</v>
      </c>
      <c r="I5" s="818"/>
      <c r="J5" s="840"/>
      <c r="K5" s="849"/>
      <c r="L5" s="843"/>
      <c r="M5" s="827"/>
      <c r="N5" s="830"/>
      <c r="O5" s="833"/>
    </row>
    <row r="6" spans="1:15" s="67" customFormat="1" ht="18" customHeight="1" thickBot="1" x14ac:dyDescent="0.25">
      <c r="A6" s="122"/>
      <c r="B6" s="55"/>
      <c r="C6" s="15" t="s">
        <v>254</v>
      </c>
      <c r="D6" s="15" t="s">
        <v>255</v>
      </c>
      <c r="E6" s="15" t="s">
        <v>256</v>
      </c>
      <c r="F6" s="15" t="s">
        <v>161</v>
      </c>
      <c r="G6" s="15" t="s">
        <v>257</v>
      </c>
      <c r="H6" s="15" t="s">
        <v>258</v>
      </c>
      <c r="I6" s="15" t="s">
        <v>259</v>
      </c>
      <c r="J6" s="271" t="s">
        <v>162</v>
      </c>
      <c r="K6" s="320" t="s">
        <v>796</v>
      </c>
      <c r="L6" s="474" t="s">
        <v>673</v>
      </c>
      <c r="M6" s="406"/>
      <c r="N6" s="406"/>
      <c r="O6" s="406"/>
    </row>
    <row r="7" spans="1:15" s="20" customFormat="1" x14ac:dyDescent="0.2">
      <c r="A7" s="28">
        <v>1</v>
      </c>
      <c r="B7" s="42" t="s">
        <v>250</v>
      </c>
      <c r="C7" s="578">
        <f>SUM(C8:C12)</f>
        <v>131.316</v>
      </c>
      <c r="D7" s="578">
        <f>SUM(D8:D12)</f>
        <v>129.24700000000001</v>
      </c>
      <c r="E7" s="578">
        <f>SUM(E8:E12)</f>
        <v>1.2909999999999999</v>
      </c>
      <c r="F7" s="578">
        <f t="shared" ref="F7:F13" si="0">C7+E7</f>
        <v>132.607</v>
      </c>
      <c r="G7" s="53">
        <f>SUM(G8:G12)</f>
        <v>2712127.51</v>
      </c>
      <c r="H7" s="53">
        <f>SUM(H8:H12)</f>
        <v>2636196.5499999998</v>
      </c>
      <c r="I7" s="53">
        <f>SUM(I8:I12)</f>
        <v>90541.489999999991</v>
      </c>
      <c r="J7" s="128">
        <f t="shared" ref="J7:J13" si="1">G7+I7</f>
        <v>2802669</v>
      </c>
      <c r="K7" s="317">
        <f>IF(F7=0,0,J7/F7/12)</f>
        <v>1761.2626030300059</v>
      </c>
      <c r="L7" s="475">
        <f>IF('T6-Zamestnanci_a_mzdy'!F7-'T6a-Zamestnanci_a_mzdy (ženy)'!F7=0,0,('T6-Zamestnanci_a_mzdy'!J7-'T6a-Zamestnanci_a_mzdy (ženy)'!J7)/('T6-Zamestnanci_a_mzdy'!F7-'T6a-Zamestnanci_a_mzdy (ženy)'!F7)/12)</f>
        <v>1855.050701383966</v>
      </c>
      <c r="M7" s="407">
        <v>1328</v>
      </c>
      <c r="N7" s="408">
        <v>1558</v>
      </c>
      <c r="O7" s="409">
        <v>1866</v>
      </c>
    </row>
    <row r="8" spans="1:15" ht="31.5" x14ac:dyDescent="0.2">
      <c r="A8" s="28">
        <v>2</v>
      </c>
      <c r="B8" s="25" t="s">
        <v>797</v>
      </c>
      <c r="C8" s="579">
        <v>16.346</v>
      </c>
      <c r="D8" s="579">
        <v>16.327000000000002</v>
      </c>
      <c r="E8" s="579">
        <v>7.6999999999999999E-2</v>
      </c>
      <c r="F8" s="578">
        <f t="shared" si="0"/>
        <v>16.423000000000002</v>
      </c>
      <c r="G8" s="643">
        <v>427220.69</v>
      </c>
      <c r="H8" s="643">
        <v>419809.49</v>
      </c>
      <c r="I8" s="643">
        <v>7071</v>
      </c>
      <c r="J8" s="128">
        <f t="shared" si="1"/>
        <v>434291.69</v>
      </c>
      <c r="K8" s="317">
        <f t="shared" ref="K8:K30" si="2">IF(F8=0,0,J8/F8/12)</f>
        <v>2203.6761959853052</v>
      </c>
      <c r="L8" s="475">
        <f>IF('T6-Zamestnanci_a_mzdy'!F8-'T6a-Zamestnanci_a_mzdy (ženy)'!F8=0,0,('T6-Zamestnanci_a_mzdy'!J8-'T6a-Zamestnanci_a_mzdy (ženy)'!J8)/('T6-Zamestnanci_a_mzdy'!F8-'T6a-Zamestnanci_a_mzdy (ženy)'!F8)/12)</f>
        <v>2468.7233951400076</v>
      </c>
      <c r="M8" s="410">
        <v>1904</v>
      </c>
      <c r="N8" s="411">
        <v>1995</v>
      </c>
      <c r="O8" s="412">
        <v>2652</v>
      </c>
    </row>
    <row r="9" spans="1:15" x14ac:dyDescent="0.2">
      <c r="A9" s="28">
        <v>3</v>
      </c>
      <c r="B9" s="25" t="s">
        <v>207</v>
      </c>
      <c r="C9" s="579">
        <v>38.247</v>
      </c>
      <c r="D9" s="579">
        <v>38.186999999999998</v>
      </c>
      <c r="E9" s="579">
        <v>1.4E-2</v>
      </c>
      <c r="F9" s="578">
        <f t="shared" si="0"/>
        <v>38.261000000000003</v>
      </c>
      <c r="G9" s="643">
        <v>918455.32</v>
      </c>
      <c r="H9" s="643">
        <v>887894.12</v>
      </c>
      <c r="I9" s="643">
        <v>23063.82</v>
      </c>
      <c r="J9" s="128">
        <f t="shared" si="1"/>
        <v>941519.1399999999</v>
      </c>
      <c r="K9" s="317">
        <f t="shared" si="2"/>
        <v>2050.6502269499838</v>
      </c>
      <c r="L9" s="475">
        <f>IF('T6-Zamestnanci_a_mzdy'!F9-'T6a-Zamestnanci_a_mzdy (ženy)'!F9=0,0,('T6-Zamestnanci_a_mzdy'!J9-'T6a-Zamestnanci_a_mzdy (ženy)'!J9)/('T6-Zamestnanci_a_mzdy'!F9-'T6a-Zamestnanci_a_mzdy (ženy)'!F9)/12)</f>
        <v>1964.1429429880575</v>
      </c>
      <c r="M9" s="410">
        <v>1620</v>
      </c>
      <c r="N9" s="411">
        <v>1848</v>
      </c>
      <c r="O9" s="412">
        <v>2163</v>
      </c>
    </row>
    <row r="10" spans="1:15" ht="31.5" x14ac:dyDescent="0.2">
      <c r="A10" s="28">
        <v>4</v>
      </c>
      <c r="B10" s="25" t="s">
        <v>208</v>
      </c>
      <c r="C10" s="579">
        <v>75.638999999999996</v>
      </c>
      <c r="D10" s="579">
        <v>73.649000000000001</v>
      </c>
      <c r="E10" s="579">
        <v>1.2</v>
      </c>
      <c r="F10" s="578">
        <f t="shared" si="0"/>
        <v>76.838999999999999</v>
      </c>
      <c r="G10" s="643">
        <v>1350294.68</v>
      </c>
      <c r="H10" s="643">
        <v>1312336.1200000001</v>
      </c>
      <c r="I10" s="643">
        <v>59781.67</v>
      </c>
      <c r="J10" s="128">
        <f t="shared" si="1"/>
        <v>1410076.3499999999</v>
      </c>
      <c r="K10" s="317">
        <f t="shared" si="2"/>
        <v>1529.254187326748</v>
      </c>
      <c r="L10" s="475">
        <f>IF('T6-Zamestnanci_a_mzdy'!F10-'T6a-Zamestnanci_a_mzdy (ženy)'!F10=0,0,('T6-Zamestnanci_a_mzdy'!J10-'T6a-Zamestnanci_a_mzdy (ženy)'!J10)/('T6-Zamestnanci_a_mzdy'!F10-'T6a-Zamestnanci_a_mzdy (ženy)'!F10)/12)</f>
        <v>1507.6915824407906</v>
      </c>
      <c r="M10" s="410">
        <v>1261</v>
      </c>
      <c r="N10" s="411">
        <v>1386</v>
      </c>
      <c r="O10" s="412">
        <v>1587</v>
      </c>
    </row>
    <row r="11" spans="1:15" x14ac:dyDescent="0.2">
      <c r="A11" s="28">
        <v>5</v>
      </c>
      <c r="B11" s="25" t="s">
        <v>209</v>
      </c>
      <c r="C11" s="579">
        <v>1.0840000000000001</v>
      </c>
      <c r="D11" s="579">
        <v>1.0840000000000001</v>
      </c>
      <c r="E11" s="579">
        <v>0</v>
      </c>
      <c r="F11" s="578">
        <f t="shared" si="0"/>
        <v>1.0840000000000001</v>
      </c>
      <c r="G11" s="643">
        <v>16156.82</v>
      </c>
      <c r="H11" s="643">
        <v>16156.82</v>
      </c>
      <c r="I11" s="643">
        <v>625</v>
      </c>
      <c r="J11" s="128">
        <f t="shared" si="1"/>
        <v>16781.82</v>
      </c>
      <c r="K11" s="317">
        <f t="shared" si="2"/>
        <v>1290.1153136531364</v>
      </c>
      <c r="L11" s="475">
        <f>IF('T6-Zamestnanci_a_mzdy'!F11-'T6a-Zamestnanci_a_mzdy (ženy)'!F11=0,0,('T6-Zamestnanci_a_mzdy'!J11-'T6a-Zamestnanci_a_mzdy (ženy)'!J11)/('T6-Zamestnanci_a_mzdy'!F11-'T6a-Zamestnanci_a_mzdy (ženy)'!F11)/12)</f>
        <v>1256.0722693032017</v>
      </c>
      <c r="M11" s="410">
        <v>1128</v>
      </c>
      <c r="N11" s="411">
        <v>1128</v>
      </c>
      <c r="O11" s="412">
        <v>1304</v>
      </c>
    </row>
    <row r="12" spans="1:15" x14ac:dyDescent="0.2">
      <c r="A12" s="28">
        <v>6</v>
      </c>
      <c r="B12" s="25" t="s">
        <v>210</v>
      </c>
      <c r="C12" s="579">
        <v>0</v>
      </c>
      <c r="D12" s="579">
        <v>0</v>
      </c>
      <c r="E12" s="579">
        <v>0</v>
      </c>
      <c r="F12" s="578">
        <f t="shared" si="0"/>
        <v>0</v>
      </c>
      <c r="G12" s="643">
        <v>0</v>
      </c>
      <c r="H12" s="643">
        <v>0</v>
      </c>
      <c r="I12" s="643">
        <v>0</v>
      </c>
      <c r="J12" s="128">
        <f t="shared" si="1"/>
        <v>0</v>
      </c>
      <c r="K12" s="317">
        <f t="shared" si="2"/>
        <v>0</v>
      </c>
      <c r="L12" s="475">
        <f>IF('T6-Zamestnanci_a_mzdy'!F12-'T6a-Zamestnanci_a_mzdy (ženy)'!F12=0,0,('T6-Zamestnanci_a_mzdy'!J12-'T6a-Zamestnanci_a_mzdy (ženy)'!J12)/('T6-Zamestnanci_a_mzdy'!F12-'T6a-Zamestnanci_a_mzdy (ženy)'!F12)/12)</f>
        <v>1164.8333333333333</v>
      </c>
      <c r="M12" s="410">
        <v>0</v>
      </c>
      <c r="N12" s="411">
        <v>0</v>
      </c>
      <c r="O12" s="412">
        <v>0</v>
      </c>
    </row>
    <row r="13" spans="1:15" x14ac:dyDescent="0.2">
      <c r="A13" s="28">
        <v>7</v>
      </c>
      <c r="B13" s="42" t="s">
        <v>56</v>
      </c>
      <c r="C13" s="579">
        <v>17.667000000000002</v>
      </c>
      <c r="D13" s="579">
        <v>17.667000000000002</v>
      </c>
      <c r="E13" s="579">
        <v>0</v>
      </c>
      <c r="F13" s="578">
        <f t="shared" si="0"/>
        <v>17.667000000000002</v>
      </c>
      <c r="G13" s="643">
        <v>235377.51</v>
      </c>
      <c r="H13" s="643">
        <v>234477.51</v>
      </c>
      <c r="I13" s="643">
        <v>1900</v>
      </c>
      <c r="J13" s="128">
        <f t="shared" si="1"/>
        <v>237277.51</v>
      </c>
      <c r="K13" s="317">
        <f t="shared" si="2"/>
        <v>1119.2124205203675</v>
      </c>
      <c r="L13" s="475">
        <f>IF('T6-Zamestnanci_a_mzdy'!F13-'T6a-Zamestnanci_a_mzdy (ženy)'!F13=0,0,('T6-Zamestnanci_a_mzdy'!J13-'T6a-Zamestnanci_a_mzdy (ženy)'!J13)/('T6-Zamestnanci_a_mzdy'!F13-'T6a-Zamestnanci_a_mzdy (ženy)'!F13)/12)</f>
        <v>1330.5199770486427</v>
      </c>
      <c r="M13" s="410">
        <v>925</v>
      </c>
      <c r="N13" s="411">
        <v>1000</v>
      </c>
      <c r="O13" s="412">
        <v>1147</v>
      </c>
    </row>
    <row r="14" spans="1:15" x14ac:dyDescent="0.2">
      <c r="A14" s="28"/>
      <c r="B14" s="25" t="s">
        <v>271</v>
      </c>
      <c r="C14" s="580"/>
      <c r="D14" s="580"/>
      <c r="E14" s="580"/>
      <c r="F14" s="581"/>
      <c r="G14" s="644"/>
      <c r="H14" s="644"/>
      <c r="I14" s="644"/>
      <c r="J14" s="273"/>
      <c r="K14" s="273"/>
      <c r="L14" s="475"/>
      <c r="M14" s="410"/>
      <c r="N14" s="411"/>
      <c r="O14" s="412"/>
    </row>
    <row r="15" spans="1:15" x14ac:dyDescent="0.2">
      <c r="A15" s="28">
        <v>8</v>
      </c>
      <c r="B15" s="25" t="s">
        <v>60</v>
      </c>
      <c r="C15" s="579">
        <v>2</v>
      </c>
      <c r="D15" s="579">
        <v>2</v>
      </c>
      <c r="E15" s="579">
        <v>0</v>
      </c>
      <c r="F15" s="578">
        <f t="shared" ref="F15:F21" si="3">C15+E15</f>
        <v>2</v>
      </c>
      <c r="G15" s="643">
        <v>37477.449999999997</v>
      </c>
      <c r="H15" s="643">
        <v>37477.449999999997</v>
      </c>
      <c r="I15" s="643">
        <v>1900</v>
      </c>
      <c r="J15" s="128">
        <f t="shared" ref="J15:J21" si="4">G15+I15</f>
        <v>39377.449999999997</v>
      </c>
      <c r="K15" s="317">
        <f t="shared" si="2"/>
        <v>1640.7270833333332</v>
      </c>
      <c r="L15" s="475">
        <f>IF('T6-Zamestnanci_a_mzdy'!F15-'T6a-Zamestnanci_a_mzdy (ženy)'!F15=0,0,('T6-Zamestnanci_a_mzdy'!J15-'T6a-Zamestnanci_a_mzdy (ženy)'!J15)/('T6-Zamestnanci_a_mzdy'!F15-'T6a-Zamestnanci_a_mzdy (ženy)'!F15)/12)</f>
        <v>1402.0950757575756</v>
      </c>
      <c r="M15" s="410">
        <v>1387</v>
      </c>
      <c r="N15" s="411">
        <v>1387</v>
      </c>
      <c r="O15" s="412">
        <v>1895</v>
      </c>
    </row>
    <row r="16" spans="1:15" x14ac:dyDescent="0.2">
      <c r="A16" s="28">
        <v>9</v>
      </c>
      <c r="B16" s="42" t="s">
        <v>251</v>
      </c>
      <c r="C16" s="578">
        <f>SUM(C17:C19)</f>
        <v>91.015000000000001</v>
      </c>
      <c r="D16" s="578">
        <f>SUM(D17:D19)</f>
        <v>90.961999999999989</v>
      </c>
      <c r="E16" s="578">
        <f>SUM(E17:E19)</f>
        <v>1.5580000000000001</v>
      </c>
      <c r="F16" s="578">
        <f t="shared" si="3"/>
        <v>92.573000000000008</v>
      </c>
      <c r="G16" s="53">
        <f>SUM(G17:G19)</f>
        <v>1387696.97</v>
      </c>
      <c r="H16" s="53">
        <f>SUM(H17:H19)</f>
        <v>1378473.87</v>
      </c>
      <c r="I16" s="53">
        <f>SUM(I17:I19)</f>
        <v>34080.07</v>
      </c>
      <c r="J16" s="128">
        <f t="shared" si="4"/>
        <v>1421777.04</v>
      </c>
      <c r="K16" s="317">
        <f t="shared" si="2"/>
        <v>1279.8701565251206</v>
      </c>
      <c r="L16" s="475">
        <f>IF('T6-Zamestnanci_a_mzdy'!F16-'T6a-Zamestnanci_a_mzdy (ženy)'!F16=0,0,('T6-Zamestnanci_a_mzdy'!J16-'T6a-Zamestnanci_a_mzdy (ženy)'!J16)/('T6-Zamestnanci_a_mzdy'!F16-'T6a-Zamestnanci_a_mzdy (ženy)'!F16)/12)</f>
        <v>2625.0812333383706</v>
      </c>
      <c r="M16" s="410">
        <v>969</v>
      </c>
      <c r="N16" s="411">
        <v>1145</v>
      </c>
      <c r="O16" s="412">
        <v>1372</v>
      </c>
    </row>
    <row r="17" spans="1:15" x14ac:dyDescent="0.2">
      <c r="A17" s="28">
        <v>10</v>
      </c>
      <c r="B17" s="25" t="s">
        <v>211</v>
      </c>
      <c r="C17" s="579">
        <v>36.548999999999999</v>
      </c>
      <c r="D17" s="579">
        <v>36.548999999999999</v>
      </c>
      <c r="E17" s="579">
        <v>0</v>
      </c>
      <c r="F17" s="578">
        <f t="shared" si="3"/>
        <v>36.548999999999999</v>
      </c>
      <c r="G17" s="643">
        <v>565883.88</v>
      </c>
      <c r="H17" s="643">
        <v>565683.88</v>
      </c>
      <c r="I17" s="643">
        <v>6383.76</v>
      </c>
      <c r="J17" s="128">
        <f t="shared" si="4"/>
        <v>572267.64</v>
      </c>
      <c r="K17" s="317">
        <f t="shared" si="2"/>
        <v>1304.7954800404937</v>
      </c>
      <c r="L17" s="475">
        <f>IF('T6-Zamestnanci_a_mzdy'!F17-'T6a-Zamestnanci_a_mzdy (ženy)'!F17=0,0,('T6-Zamestnanci_a_mzdy'!J17-'T6a-Zamestnanci_a_mzdy (ženy)'!J17)/('T6-Zamestnanci_a_mzdy'!F17-'T6a-Zamestnanci_a_mzdy (ženy)'!F17)/12)</f>
        <v>3250.8843976205808</v>
      </c>
      <c r="M17" s="410">
        <v>940</v>
      </c>
      <c r="N17" s="411">
        <v>1113</v>
      </c>
      <c r="O17" s="412">
        <v>1370</v>
      </c>
    </row>
    <row r="18" spans="1:15" x14ac:dyDescent="0.2">
      <c r="A18" s="28">
        <v>11</v>
      </c>
      <c r="B18" s="25" t="s">
        <v>163</v>
      </c>
      <c r="C18" s="579">
        <v>54.466000000000001</v>
      </c>
      <c r="D18" s="579">
        <v>54.412999999999997</v>
      </c>
      <c r="E18" s="579">
        <v>1.5580000000000001</v>
      </c>
      <c r="F18" s="578">
        <f t="shared" si="3"/>
        <v>56.024000000000001</v>
      </c>
      <c r="G18" s="643">
        <v>821813.09</v>
      </c>
      <c r="H18" s="643">
        <v>812789.99</v>
      </c>
      <c r="I18" s="643">
        <v>27696.31</v>
      </c>
      <c r="J18" s="128">
        <f t="shared" si="4"/>
        <v>849509.4</v>
      </c>
      <c r="K18" s="317">
        <f t="shared" si="2"/>
        <v>1263.6093459945739</v>
      </c>
      <c r="L18" s="475">
        <f>IF('T6-Zamestnanci_a_mzdy'!F18-'T6a-Zamestnanci_a_mzdy (ženy)'!F18=0,0,('T6-Zamestnanci_a_mzdy'!J18-'T6a-Zamestnanci_a_mzdy (ženy)'!J18)/('T6-Zamestnanci_a_mzdy'!F18-'T6a-Zamestnanci_a_mzdy (ženy)'!F18)/12)</f>
        <v>1152.1002024291495</v>
      </c>
      <c r="M18" s="410">
        <v>975</v>
      </c>
      <c r="N18" s="411">
        <v>1155</v>
      </c>
      <c r="O18" s="412">
        <v>1372</v>
      </c>
    </row>
    <row r="19" spans="1:15" x14ac:dyDescent="0.2">
      <c r="A19" s="28">
        <v>12</v>
      </c>
      <c r="B19" s="25" t="s">
        <v>151</v>
      </c>
      <c r="C19" s="579">
        <v>0</v>
      </c>
      <c r="D19" s="579">
        <v>0</v>
      </c>
      <c r="E19" s="579">
        <v>0</v>
      </c>
      <c r="F19" s="578">
        <f t="shared" si="3"/>
        <v>0</v>
      </c>
      <c r="G19" s="643">
        <v>0</v>
      </c>
      <c r="H19" s="643">
        <v>0</v>
      </c>
      <c r="I19" s="643">
        <v>0</v>
      </c>
      <c r="J19" s="128">
        <f t="shared" si="4"/>
        <v>0</v>
      </c>
      <c r="K19" s="317">
        <f t="shared" si="2"/>
        <v>0</v>
      </c>
      <c r="L19" s="475">
        <f>IF('T6-Zamestnanci_a_mzdy'!F19-'T6a-Zamestnanci_a_mzdy (ženy)'!F19=0,0,('T6-Zamestnanci_a_mzdy'!J19-'T6a-Zamestnanci_a_mzdy (ženy)'!J19)/('T6-Zamestnanci_a_mzdy'!F19-'T6a-Zamestnanci_a_mzdy (ženy)'!F19)/12)</f>
        <v>0</v>
      </c>
      <c r="M19" s="410">
        <v>0</v>
      </c>
      <c r="N19" s="411">
        <v>0</v>
      </c>
      <c r="O19" s="412">
        <v>0</v>
      </c>
    </row>
    <row r="20" spans="1:15" x14ac:dyDescent="0.2">
      <c r="A20" s="28">
        <v>13</v>
      </c>
      <c r="B20" s="42" t="s">
        <v>248</v>
      </c>
      <c r="C20" s="579">
        <v>4.9610000000000003</v>
      </c>
      <c r="D20" s="579">
        <v>4.907</v>
      </c>
      <c r="E20" s="579">
        <v>0.46100000000000002</v>
      </c>
      <c r="F20" s="578">
        <f t="shared" si="3"/>
        <v>5.4220000000000006</v>
      </c>
      <c r="G20" s="643">
        <v>92046.92</v>
      </c>
      <c r="H20" s="643">
        <v>86423.360000000001</v>
      </c>
      <c r="I20" s="643">
        <v>8279.3799999999992</v>
      </c>
      <c r="J20" s="128">
        <f t="shared" si="4"/>
        <v>100326.3</v>
      </c>
      <c r="K20" s="317">
        <f t="shared" si="2"/>
        <v>1541.9632976761341</v>
      </c>
      <c r="L20" s="475">
        <f>IF('T6-Zamestnanci_a_mzdy'!F20-'T6a-Zamestnanci_a_mzdy (ženy)'!F20=0,0,('T6-Zamestnanci_a_mzdy'!J20-'T6a-Zamestnanci_a_mzdy (ženy)'!J20)/('T6-Zamestnanci_a_mzdy'!F20-'T6a-Zamestnanci_a_mzdy (ženy)'!F20)/12)</f>
        <v>1622.8064246169695</v>
      </c>
      <c r="M20" s="410">
        <v>1209</v>
      </c>
      <c r="N20" s="411">
        <v>1339</v>
      </c>
      <c r="O20" s="412">
        <v>1458</v>
      </c>
    </row>
    <row r="21" spans="1:15" ht="31.5" x14ac:dyDescent="0.2">
      <c r="A21" s="28">
        <v>14</v>
      </c>
      <c r="B21" s="42" t="s">
        <v>57</v>
      </c>
      <c r="C21" s="579">
        <v>23.033000000000001</v>
      </c>
      <c r="D21" s="579">
        <v>23.033000000000001</v>
      </c>
      <c r="E21" s="579">
        <v>0</v>
      </c>
      <c r="F21" s="578">
        <f t="shared" si="3"/>
        <v>23.033000000000001</v>
      </c>
      <c r="G21" s="643">
        <v>188141.73</v>
      </c>
      <c r="H21" s="643">
        <v>188141.73</v>
      </c>
      <c r="I21" s="643">
        <v>450</v>
      </c>
      <c r="J21" s="128">
        <f t="shared" si="4"/>
        <v>188591.73</v>
      </c>
      <c r="K21" s="317">
        <f t="shared" si="2"/>
        <v>682.32438240784961</v>
      </c>
      <c r="L21" s="475">
        <f>IF('T6-Zamestnanci_a_mzdy'!F21-'T6a-Zamestnanci_a_mzdy (ženy)'!F21=0,0,('T6-Zamestnanci_a_mzdy'!J21-'T6a-Zamestnanci_a_mzdy (ženy)'!J21)/('T6-Zamestnanci_a_mzdy'!F21-'T6a-Zamestnanci_a_mzdy (ženy)'!F21)/12)</f>
        <v>912.9496924858272</v>
      </c>
      <c r="M21" s="410">
        <v>687</v>
      </c>
      <c r="N21" s="411">
        <v>726</v>
      </c>
      <c r="O21" s="412">
        <v>751</v>
      </c>
    </row>
    <row r="22" spans="1:15" ht="47.25" x14ac:dyDescent="0.2">
      <c r="A22" s="28">
        <v>15</v>
      </c>
      <c r="B22" s="42" t="s">
        <v>289</v>
      </c>
      <c r="C22" s="578">
        <f>SUM(C23:C26)</f>
        <v>0</v>
      </c>
      <c r="D22" s="578">
        <f>SUM(D23:D26)</f>
        <v>0</v>
      </c>
      <c r="E22" s="578">
        <f>SUM(E23:E26)</f>
        <v>0</v>
      </c>
      <c r="F22" s="578">
        <f>SUM(F27:F27)</f>
        <v>0</v>
      </c>
      <c r="G22" s="53">
        <f>SUM(G23:G26)</f>
        <v>0</v>
      </c>
      <c r="H22" s="53">
        <f>SUM(H23:H26)</f>
        <v>0</v>
      </c>
      <c r="I22" s="53">
        <f>SUM(I23:I26)</f>
        <v>0</v>
      </c>
      <c r="J22" s="128">
        <f>SUM(J23:J26)</f>
        <v>0</v>
      </c>
      <c r="K22" s="317">
        <f t="shared" si="2"/>
        <v>0</v>
      </c>
      <c r="L22" s="475">
        <f>IF('T6-Zamestnanci_a_mzdy'!F22-'T6a-Zamestnanci_a_mzdy (ženy)'!F22=0,0,('T6-Zamestnanci_a_mzdy'!J22-'T6a-Zamestnanci_a_mzdy (ženy)'!J22)/('T6-Zamestnanci_a_mzdy'!F22-'T6a-Zamestnanci_a_mzdy (ženy)'!F22)/12)</f>
        <v>0</v>
      </c>
      <c r="M22" s="478" t="s">
        <v>282</v>
      </c>
      <c r="N22" s="462" t="s">
        <v>282</v>
      </c>
      <c r="O22" s="481" t="s">
        <v>282</v>
      </c>
    </row>
    <row r="23" spans="1:15" x14ac:dyDescent="0.2">
      <c r="A23" s="28" t="s">
        <v>249</v>
      </c>
      <c r="B23" s="43" t="s">
        <v>1267</v>
      </c>
      <c r="C23" s="579">
        <v>0</v>
      </c>
      <c r="D23" s="579">
        <v>0</v>
      </c>
      <c r="E23" s="579">
        <v>0</v>
      </c>
      <c r="F23" s="578">
        <f t="shared" ref="F23:F29" si="5">C23+E23</f>
        <v>0</v>
      </c>
      <c r="G23" s="643">
        <v>0</v>
      </c>
      <c r="H23" s="643">
        <v>0</v>
      </c>
      <c r="I23" s="643">
        <v>0</v>
      </c>
      <c r="J23" s="128">
        <f>G23+I23</f>
        <v>0</v>
      </c>
      <c r="K23" s="317">
        <f t="shared" si="2"/>
        <v>0</v>
      </c>
      <c r="L23" s="475">
        <f>IF('T6-Zamestnanci_a_mzdy'!F23-'T6a-Zamestnanci_a_mzdy (ženy)'!F23=0,0,('T6-Zamestnanci_a_mzdy'!J23-'T6a-Zamestnanci_a_mzdy (ženy)'!J23)/('T6-Zamestnanci_a_mzdy'!F23-'T6a-Zamestnanci_a_mzdy (ženy)'!F23)/12)</f>
        <v>0</v>
      </c>
      <c r="M23" s="478" t="s">
        <v>282</v>
      </c>
      <c r="N23" s="462" t="s">
        <v>282</v>
      </c>
      <c r="O23" s="481" t="s">
        <v>282</v>
      </c>
    </row>
    <row r="24" spans="1:15" x14ac:dyDescent="0.2">
      <c r="A24" s="28" t="s">
        <v>356</v>
      </c>
      <c r="B24" s="43" t="s">
        <v>1254</v>
      </c>
      <c r="C24" s="579">
        <v>0</v>
      </c>
      <c r="D24" s="579">
        <v>0</v>
      </c>
      <c r="E24" s="579">
        <v>0</v>
      </c>
      <c r="F24" s="578">
        <f t="shared" si="5"/>
        <v>0</v>
      </c>
      <c r="G24" s="643">
        <v>0</v>
      </c>
      <c r="H24" s="643">
        <v>0</v>
      </c>
      <c r="I24" s="643">
        <v>0</v>
      </c>
      <c r="J24" s="128">
        <f>G24+I24</f>
        <v>0</v>
      </c>
      <c r="K24" s="317">
        <f t="shared" si="2"/>
        <v>0</v>
      </c>
      <c r="L24" s="475">
        <f>IF('T6-Zamestnanci_a_mzdy'!F24-'T6a-Zamestnanci_a_mzdy (ženy)'!F24=0,0,('T6-Zamestnanci_a_mzdy'!J24-'T6a-Zamestnanci_a_mzdy (ženy)'!J24)/('T6-Zamestnanci_a_mzdy'!F24-'T6a-Zamestnanci_a_mzdy (ženy)'!F24)/12)</f>
        <v>0</v>
      </c>
      <c r="M24" s="478" t="s">
        <v>282</v>
      </c>
      <c r="N24" s="462" t="s">
        <v>282</v>
      </c>
      <c r="O24" s="481" t="s">
        <v>282</v>
      </c>
    </row>
    <row r="25" spans="1:15" x14ac:dyDescent="0.2">
      <c r="A25" s="28" t="s">
        <v>357</v>
      </c>
      <c r="B25" s="43" t="s">
        <v>1254</v>
      </c>
      <c r="C25" s="579">
        <v>0</v>
      </c>
      <c r="D25" s="579">
        <v>0</v>
      </c>
      <c r="E25" s="579">
        <v>0</v>
      </c>
      <c r="F25" s="578">
        <f t="shared" si="5"/>
        <v>0</v>
      </c>
      <c r="G25" s="643">
        <v>0</v>
      </c>
      <c r="H25" s="643">
        <v>0</v>
      </c>
      <c r="I25" s="643">
        <v>0</v>
      </c>
      <c r="J25" s="128">
        <f>G25+I25</f>
        <v>0</v>
      </c>
      <c r="K25" s="317">
        <f t="shared" si="2"/>
        <v>0</v>
      </c>
      <c r="L25" s="475">
        <f>IF('T6-Zamestnanci_a_mzdy'!F25-'T6a-Zamestnanci_a_mzdy (ženy)'!F25=0,0,('T6-Zamestnanci_a_mzdy'!J25-'T6a-Zamestnanci_a_mzdy (ženy)'!J25)/('T6-Zamestnanci_a_mzdy'!F25-'T6a-Zamestnanci_a_mzdy (ženy)'!F25)/12)</f>
        <v>0</v>
      </c>
      <c r="M25" s="478" t="s">
        <v>282</v>
      </c>
      <c r="N25" s="462" t="s">
        <v>282</v>
      </c>
      <c r="O25" s="481" t="s">
        <v>282</v>
      </c>
    </row>
    <row r="26" spans="1:15" ht="16.5" customHeight="1" x14ac:dyDescent="0.2">
      <c r="A26" s="28" t="s">
        <v>358</v>
      </c>
      <c r="B26" s="43" t="s">
        <v>1254</v>
      </c>
      <c r="C26" s="579">
        <v>0</v>
      </c>
      <c r="D26" s="579">
        <v>0</v>
      </c>
      <c r="E26" s="579">
        <v>0</v>
      </c>
      <c r="F26" s="578">
        <f t="shared" si="5"/>
        <v>0</v>
      </c>
      <c r="G26" s="643">
        <v>0</v>
      </c>
      <c r="H26" s="643">
        <v>0</v>
      </c>
      <c r="I26" s="643">
        <v>0</v>
      </c>
      <c r="J26" s="128">
        <f>G26+I26</f>
        <v>0</v>
      </c>
      <c r="K26" s="317">
        <f t="shared" si="2"/>
        <v>0</v>
      </c>
      <c r="L26" s="475">
        <f>IF('T6-Zamestnanci_a_mzdy'!F26-'T6a-Zamestnanci_a_mzdy (ženy)'!F26=0,0,('T6-Zamestnanci_a_mzdy'!J26-'T6a-Zamestnanci_a_mzdy (ženy)'!J26)/('T6-Zamestnanci_a_mzdy'!F26-'T6a-Zamestnanci_a_mzdy (ženy)'!F26)/12)</f>
        <v>0</v>
      </c>
      <c r="M26" s="478" t="s">
        <v>282</v>
      </c>
      <c r="N26" s="462" t="s">
        <v>282</v>
      </c>
      <c r="O26" s="481" t="s">
        <v>282</v>
      </c>
    </row>
    <row r="27" spans="1:15" x14ac:dyDescent="0.2">
      <c r="A27" s="28"/>
      <c r="B27" s="25"/>
      <c r="C27" s="580"/>
      <c r="D27" s="580"/>
      <c r="E27" s="580"/>
      <c r="F27" s="581">
        <f t="shared" si="5"/>
        <v>0</v>
      </c>
      <c r="G27" s="644"/>
      <c r="H27" s="644"/>
      <c r="I27" s="644"/>
      <c r="J27" s="273"/>
      <c r="K27" s="273"/>
      <c r="L27" s="475"/>
      <c r="M27" s="479"/>
      <c r="N27" s="411"/>
      <c r="O27" s="480"/>
    </row>
    <row r="28" spans="1:15" x14ac:dyDescent="0.2">
      <c r="A28" s="28">
        <v>16</v>
      </c>
      <c r="B28" s="42" t="s">
        <v>58</v>
      </c>
      <c r="C28" s="579">
        <v>5.694</v>
      </c>
      <c r="D28" s="579">
        <v>5.694</v>
      </c>
      <c r="E28" s="579">
        <v>0.68</v>
      </c>
      <c r="F28" s="578">
        <f t="shared" si="5"/>
        <v>6.3739999999999997</v>
      </c>
      <c r="G28" s="643">
        <v>60304.31</v>
      </c>
      <c r="H28" s="643">
        <v>60304.31</v>
      </c>
      <c r="I28" s="643">
        <v>5834.66</v>
      </c>
      <c r="J28" s="128">
        <f>G28+I28</f>
        <v>66138.97</v>
      </c>
      <c r="K28" s="317">
        <f t="shared" si="2"/>
        <v>864.6973381445456</v>
      </c>
      <c r="L28" s="475">
        <f>IF('T6-Zamestnanci_a_mzdy'!F28-'T6a-Zamestnanci_a_mzdy (ženy)'!F28=0,0,('T6-Zamestnanci_a_mzdy'!J28-'T6a-Zamestnanci_a_mzdy (ženy)'!J28)/('T6-Zamestnanci_a_mzdy'!F28-'T6a-Zamestnanci_a_mzdy (ženy)'!F28)/12)</f>
        <v>1268.9007880080578</v>
      </c>
      <c r="M28" s="410">
        <v>687</v>
      </c>
      <c r="N28" s="411">
        <v>710</v>
      </c>
      <c r="O28" s="412">
        <v>751</v>
      </c>
    </row>
    <row r="29" spans="1:15" x14ac:dyDescent="0.2">
      <c r="A29" s="28">
        <v>17</v>
      </c>
      <c r="B29" s="42" t="s">
        <v>59</v>
      </c>
      <c r="C29" s="579">
        <v>0</v>
      </c>
      <c r="D29" s="579">
        <v>0</v>
      </c>
      <c r="E29" s="579">
        <v>9.01</v>
      </c>
      <c r="F29" s="578">
        <f t="shared" si="5"/>
        <v>9.01</v>
      </c>
      <c r="G29" s="643">
        <v>0</v>
      </c>
      <c r="H29" s="643">
        <v>0</v>
      </c>
      <c r="I29" s="643">
        <v>83969.21</v>
      </c>
      <c r="J29" s="128">
        <f>G29+I29</f>
        <v>83969.21</v>
      </c>
      <c r="K29" s="317">
        <f t="shared" si="2"/>
        <v>776.62976322604527</v>
      </c>
      <c r="L29" s="475">
        <f>IF('T6-Zamestnanci_a_mzdy'!F29-'T6a-Zamestnanci_a_mzdy (ženy)'!F29=0,0,('T6-Zamestnanci_a_mzdy'!J29-'T6a-Zamestnanci_a_mzdy (ženy)'!J29)/('T6-Zamestnanci_a_mzdy'!F29-'T6a-Zamestnanci_a_mzdy (ženy)'!F29)/12)</f>
        <v>1021.6411222780566</v>
      </c>
      <c r="M29" s="410">
        <v>683</v>
      </c>
      <c r="N29" s="411">
        <v>802</v>
      </c>
      <c r="O29" s="412">
        <v>840</v>
      </c>
    </row>
    <row r="30" spans="1:15" ht="16.5" thickBot="1" x14ac:dyDescent="0.25">
      <c r="A30" s="29">
        <v>18</v>
      </c>
      <c r="B30" s="44" t="s">
        <v>290</v>
      </c>
      <c r="C30" s="582">
        <f t="shared" ref="C30:J30" si="6">C7+C13+C16+C20+C21+C28+C29</f>
        <v>273.68600000000004</v>
      </c>
      <c r="D30" s="582">
        <f t="shared" si="6"/>
        <v>271.51000000000005</v>
      </c>
      <c r="E30" s="582">
        <f t="shared" si="6"/>
        <v>13</v>
      </c>
      <c r="F30" s="582">
        <f t="shared" si="6"/>
        <v>286.68600000000004</v>
      </c>
      <c r="G30" s="54">
        <f t="shared" si="6"/>
        <v>4675694.9499999993</v>
      </c>
      <c r="H30" s="54">
        <f t="shared" si="6"/>
        <v>4584017.33</v>
      </c>
      <c r="I30" s="54">
        <f t="shared" si="6"/>
        <v>225054.81</v>
      </c>
      <c r="J30" s="129">
        <f t="shared" si="6"/>
        <v>4900749.76</v>
      </c>
      <c r="K30" s="318">
        <f t="shared" si="2"/>
        <v>1424.5404844789534</v>
      </c>
      <c r="L30" s="476">
        <f>IF('T6-Zamestnanci_a_mzdy'!F30-'T6a-Zamestnanci_a_mzdy (ženy)'!F30=0,0,('T6-Zamestnanci_a_mzdy'!J30-'T6a-Zamestnanci_a_mzdy (ženy)'!J30)/('T6-Zamestnanci_a_mzdy'!F30-'T6a-Zamestnanci_a_mzdy (ženy)'!F30)/12)</f>
        <v>1697.8168479365186</v>
      </c>
      <c r="M30" s="413">
        <v>1025</v>
      </c>
      <c r="N30" s="414">
        <v>1364</v>
      </c>
      <c r="O30" s="415">
        <v>1757</v>
      </c>
    </row>
    <row r="31" spans="1:15" x14ac:dyDescent="0.2">
      <c r="A31" s="16"/>
      <c r="B31" s="16"/>
      <c r="C31" s="19"/>
      <c r="D31" s="16"/>
      <c r="E31" s="16"/>
      <c r="F31" s="19"/>
      <c r="G31" s="19"/>
      <c r="H31" s="19"/>
      <c r="I31" s="19"/>
      <c r="J31" s="19"/>
      <c r="L31" s="416"/>
      <c r="M31" s="416"/>
      <c r="N31" s="416"/>
      <c r="O31" s="416"/>
    </row>
    <row r="32" spans="1:15" x14ac:dyDescent="0.25">
      <c r="A32" s="810" t="s">
        <v>10</v>
      </c>
      <c r="B32" s="811"/>
      <c r="C32" s="811"/>
      <c r="D32" s="811"/>
      <c r="E32" s="811"/>
      <c r="F32" s="811"/>
      <c r="G32" s="811"/>
      <c r="H32" s="811"/>
      <c r="I32" s="811"/>
      <c r="J32" s="841"/>
      <c r="L32" s="416"/>
      <c r="M32" s="416"/>
      <c r="N32" s="416"/>
      <c r="O32" s="416"/>
    </row>
    <row r="33" spans="1:15" x14ac:dyDescent="0.25">
      <c r="A33" s="819" t="s">
        <v>798</v>
      </c>
      <c r="B33" s="820"/>
      <c r="C33" s="820"/>
      <c r="D33" s="820"/>
      <c r="E33" s="820"/>
      <c r="F33" s="820"/>
      <c r="G33" s="820"/>
      <c r="H33" s="820"/>
      <c r="I33" s="820"/>
      <c r="J33" s="821"/>
      <c r="L33" s="416"/>
      <c r="M33" s="417" t="s">
        <v>916</v>
      </c>
      <c r="N33" s="416"/>
      <c r="O33" s="416"/>
    </row>
    <row r="34" spans="1:15" ht="50.25" customHeight="1" x14ac:dyDescent="0.2">
      <c r="B34" s="817" t="s">
        <v>1001</v>
      </c>
      <c r="C34" s="817"/>
      <c r="D34" s="817"/>
      <c r="E34" s="817"/>
      <c r="F34" s="817"/>
      <c r="G34" s="817"/>
      <c r="H34" s="817"/>
      <c r="I34" s="817"/>
      <c r="J34" s="817"/>
      <c r="L34" s="416"/>
      <c r="M34" s="416"/>
      <c r="N34" s="416"/>
      <c r="O34" s="416"/>
    </row>
    <row r="35" spans="1:15" x14ac:dyDescent="0.2">
      <c r="B35" s="488" t="s">
        <v>684</v>
      </c>
      <c r="C35" s="489"/>
      <c r="D35" s="489"/>
      <c r="E35" s="489"/>
      <c r="F35" s="489"/>
      <c r="G35" s="489"/>
      <c r="H35" s="489"/>
      <c r="I35" s="489"/>
      <c r="J35" s="489"/>
      <c r="L35" s="416"/>
      <c r="M35" s="416"/>
      <c r="N35" s="416"/>
      <c r="O35" s="416"/>
    </row>
    <row r="36" spans="1:15" x14ac:dyDescent="0.2">
      <c r="B36" s="488" t="s">
        <v>685</v>
      </c>
      <c r="C36" s="489"/>
      <c r="D36" s="489"/>
      <c r="E36" s="489"/>
      <c r="F36" s="489"/>
      <c r="G36" s="489"/>
      <c r="H36" s="489"/>
      <c r="I36" s="489"/>
      <c r="J36" s="489"/>
    </row>
    <row r="37" spans="1:15" x14ac:dyDescent="0.2">
      <c r="B37" s="488" t="s">
        <v>686</v>
      </c>
      <c r="C37" s="489"/>
      <c r="D37" s="489"/>
      <c r="E37" s="489"/>
      <c r="F37" s="489"/>
      <c r="G37" s="489"/>
      <c r="H37" s="489"/>
      <c r="I37" s="489"/>
      <c r="J37" s="489"/>
    </row>
  </sheetData>
  <mergeCells count="20">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 ref="N3:N5"/>
    <mergeCell ref="O3:O5"/>
    <mergeCell ref="A32:J32"/>
    <mergeCell ref="A33:J33"/>
    <mergeCell ref="L3:L5"/>
  </mergeCells>
  <printOptions gridLines="1"/>
  <pageMargins left="0.2" right="0.19" top="0.8" bottom="0.39370078740157483" header="0.51181102362204722" footer="0.27559055118110237"/>
  <pageSetup paperSize="9" scale="5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G13"/>
  <sheetViews>
    <sheetView zoomScale="90" zoomScaleNormal="90" workbookViewId="0">
      <pane xSplit="2" ySplit="4" topLeftCell="C5" activePane="bottomRight" state="frozen"/>
      <selection pane="topRight" activeCell="C1" sqref="C1"/>
      <selection pane="bottomLeft" activeCell="A7" sqref="A7"/>
      <selection pane="bottomRight" activeCell="H10" sqref="H10"/>
    </sheetView>
  </sheetViews>
  <sheetFormatPr defaultRowHeight="15.75" x14ac:dyDescent="0.25"/>
  <cols>
    <col min="1" max="1" width="9.140625" style="130"/>
    <col min="2" max="2" width="69.7109375" style="130" customWidth="1"/>
    <col min="3" max="3" width="18" style="130" bestFit="1" customWidth="1"/>
    <col min="4" max="4" width="20.28515625" style="130" bestFit="1" customWidth="1"/>
    <col min="5" max="5" width="26.42578125" style="130" customWidth="1"/>
    <col min="6" max="6" width="15.42578125" style="130" customWidth="1"/>
    <col min="7" max="7" width="12" style="130" customWidth="1"/>
    <col min="8" max="16384" width="9.140625" style="130"/>
  </cols>
  <sheetData>
    <row r="1" spans="1:7" ht="39.75" customHeight="1" thickBot="1" x14ac:dyDescent="0.3">
      <c r="A1" s="850" t="s">
        <v>1148</v>
      </c>
      <c r="B1" s="851"/>
      <c r="C1" s="851"/>
      <c r="D1" s="851"/>
      <c r="E1" s="852"/>
    </row>
    <row r="2" spans="1:7" ht="44.25" customHeight="1" thickBot="1" x14ac:dyDescent="0.3">
      <c r="A2" s="853" t="s">
        <v>1263</v>
      </c>
      <c r="B2" s="854"/>
      <c r="C2" s="854"/>
      <c r="D2" s="854"/>
      <c r="E2" s="855"/>
    </row>
    <row r="3" spans="1:7" ht="65.25" customHeight="1" x14ac:dyDescent="0.25">
      <c r="A3" s="367" t="s">
        <v>178</v>
      </c>
      <c r="B3" s="368" t="s">
        <v>296</v>
      </c>
      <c r="C3" s="369" t="s">
        <v>892</v>
      </c>
      <c r="D3" s="369" t="s">
        <v>931</v>
      </c>
      <c r="E3" s="370" t="s">
        <v>744</v>
      </c>
    </row>
    <row r="4" spans="1:7" ht="26.25" customHeight="1" x14ac:dyDescent="0.25">
      <c r="A4" s="371"/>
      <c r="B4" s="366"/>
      <c r="C4" s="365" t="s">
        <v>254</v>
      </c>
      <c r="D4" s="365" t="s">
        <v>255</v>
      </c>
      <c r="E4" s="372" t="s">
        <v>891</v>
      </c>
    </row>
    <row r="5" spans="1:7" ht="35.25" customHeight="1" thickBot="1" x14ac:dyDescent="0.3">
      <c r="A5" s="376">
        <v>1</v>
      </c>
      <c r="B5" s="377" t="s">
        <v>1054</v>
      </c>
      <c r="C5" s="645">
        <v>284041.39</v>
      </c>
      <c r="D5" s="645">
        <v>188982.65</v>
      </c>
      <c r="E5" s="646">
        <f>C5+D5</f>
        <v>473024.04000000004</v>
      </c>
      <c r="F5" s="397"/>
      <c r="G5" s="380"/>
    </row>
    <row r="6" spans="1:7" ht="30.75" customHeight="1" thickTop="1" x14ac:dyDescent="0.25">
      <c r="A6" s="374">
        <v>2</v>
      </c>
      <c r="B6" s="375" t="s">
        <v>1173</v>
      </c>
      <c r="C6" s="647">
        <v>323</v>
      </c>
      <c r="D6" s="647">
        <v>220</v>
      </c>
      <c r="E6" s="648">
        <f>C6+D6</f>
        <v>543</v>
      </c>
      <c r="F6" s="378"/>
    </row>
    <row r="7" spans="1:7" ht="31.5" customHeight="1" thickBot="1" x14ac:dyDescent="0.3">
      <c r="A7" s="239">
        <v>3</v>
      </c>
      <c r="B7" s="373" t="s">
        <v>362</v>
      </c>
      <c r="C7" s="649">
        <f>IF(C6=0,0,+C5/C6)</f>
        <v>879.38510835913314</v>
      </c>
      <c r="D7" s="649">
        <f t="shared" ref="D7:E7" si="0">IF(D6=0,0,+D5/D6)</f>
        <v>859.01204545454539</v>
      </c>
      <c r="E7" s="650">
        <f t="shared" si="0"/>
        <v>871.1308287292818</v>
      </c>
    </row>
    <row r="9" spans="1:7" x14ac:dyDescent="0.25">
      <c r="A9" s="379" t="s">
        <v>910</v>
      </c>
    </row>
    <row r="10" spans="1:7" x14ac:dyDescent="0.25">
      <c r="A10" s="130" t="s">
        <v>911</v>
      </c>
    </row>
    <row r="12" spans="1:7" ht="32.25" customHeight="1" x14ac:dyDescent="0.25">
      <c r="A12" s="856" t="s">
        <v>1244</v>
      </c>
      <c r="B12" s="856"/>
      <c r="C12" s="856"/>
      <c r="D12" s="856"/>
      <c r="E12" s="856"/>
    </row>
    <row r="13" spans="1:7" x14ac:dyDescent="0.25">
      <c r="A13" s="569" t="s">
        <v>1246</v>
      </c>
      <c r="B13" s="379"/>
      <c r="C13" s="379"/>
      <c r="D13" s="379"/>
    </row>
  </sheetData>
  <mergeCells count="3">
    <mergeCell ref="A1:E1"/>
    <mergeCell ref="A2:E2"/>
    <mergeCell ref="A12:E12"/>
  </mergeCells>
  <pageMargins left="0.45" right="0.33" top="0.74803149606299213" bottom="0.74803149606299213" header="0.31496062992125984" footer="0.31496062992125984"/>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12">
    <tabColor indexed="42"/>
    <pageSetUpPr fitToPage="1"/>
  </sheetPr>
  <dimension ref="A1:H16"/>
  <sheetViews>
    <sheetView zoomScale="90" zoomScaleNormal="90" workbookViewId="0">
      <pane xSplit="2" ySplit="5" topLeftCell="C6" activePane="bottomRight" state="frozen"/>
      <selection pane="topRight" activeCell="C1" sqref="C1"/>
      <selection pane="bottomLeft" activeCell="A6" sqref="A6"/>
      <selection pane="bottomRight" activeCell="E10" sqref="E10"/>
    </sheetView>
  </sheetViews>
  <sheetFormatPr defaultRowHeight="15.75" x14ac:dyDescent="0.2"/>
  <cols>
    <col min="1" max="1" width="8.140625" style="17" customWidth="1"/>
    <col min="2" max="2" width="93.140625" style="62" customWidth="1"/>
    <col min="3" max="3" width="17.28515625" style="17" customWidth="1"/>
    <col min="4" max="4" width="17.140625" style="17" customWidth="1"/>
    <col min="5" max="5" width="15.7109375" style="17" customWidth="1"/>
    <col min="6" max="6" width="18" style="17" customWidth="1"/>
    <col min="7" max="7" width="7.5703125" style="17" customWidth="1"/>
    <col min="8" max="16384" width="9.140625" style="17"/>
  </cols>
  <sheetData>
    <row r="1" spans="1:8" ht="50.1" customHeight="1" thickBot="1" x14ac:dyDescent="0.25">
      <c r="A1" s="863" t="s">
        <v>1149</v>
      </c>
      <c r="B1" s="864"/>
      <c r="C1" s="864"/>
      <c r="D1" s="864"/>
      <c r="E1" s="864"/>
      <c r="F1" s="865"/>
      <c r="G1" s="133"/>
      <c r="H1" s="22"/>
    </row>
    <row r="2" spans="1:8" ht="36.75" customHeight="1" x14ac:dyDescent="0.2">
      <c r="A2" s="836" t="s">
        <v>1263</v>
      </c>
      <c r="B2" s="874"/>
      <c r="C2" s="875" t="s">
        <v>768</v>
      </c>
      <c r="D2" s="875"/>
      <c r="E2" s="875"/>
      <c r="F2" s="876"/>
      <c r="G2" s="134"/>
    </row>
    <row r="3" spans="1:8" x14ac:dyDescent="0.2">
      <c r="A3" s="872" t="s">
        <v>178</v>
      </c>
      <c r="B3" s="870" t="s">
        <v>296</v>
      </c>
      <c r="C3" s="866">
        <v>2019</v>
      </c>
      <c r="D3" s="867"/>
      <c r="E3" s="868">
        <v>2020</v>
      </c>
      <c r="F3" s="869"/>
      <c r="G3" s="134"/>
    </row>
    <row r="4" spans="1:8" ht="69" customHeight="1" x14ac:dyDescent="0.2">
      <c r="A4" s="873"/>
      <c r="B4" s="871"/>
      <c r="C4" s="100" t="s">
        <v>706</v>
      </c>
      <c r="D4" s="100" t="s">
        <v>165</v>
      </c>
      <c r="E4" s="100" t="s">
        <v>706</v>
      </c>
      <c r="F4" s="27" t="s">
        <v>245</v>
      </c>
      <c r="G4" s="134"/>
    </row>
    <row r="5" spans="1:8" x14ac:dyDescent="0.2">
      <c r="A5" s="105"/>
      <c r="B5" s="75"/>
      <c r="C5" s="34" t="s">
        <v>254</v>
      </c>
      <c r="D5" s="34" t="s">
        <v>255</v>
      </c>
      <c r="E5" s="72" t="s">
        <v>256</v>
      </c>
      <c r="F5" s="82" t="s">
        <v>263</v>
      </c>
      <c r="G5" s="134"/>
    </row>
    <row r="6" spans="1:8" ht="38.25" customHeight="1" x14ac:dyDescent="0.2">
      <c r="A6" s="28">
        <v>1</v>
      </c>
      <c r="B6" s="76" t="s">
        <v>65</v>
      </c>
      <c r="C6" s="651">
        <v>289820</v>
      </c>
      <c r="D6" s="652" t="s">
        <v>282</v>
      </c>
      <c r="E6" s="651">
        <v>239400</v>
      </c>
      <c r="F6" s="653" t="s">
        <v>282</v>
      </c>
      <c r="G6" s="134"/>
    </row>
    <row r="7" spans="1:8" ht="38.25" customHeight="1" x14ac:dyDescent="0.2">
      <c r="A7" s="28">
        <f>A6+1</f>
        <v>2</v>
      </c>
      <c r="B7" s="76" t="s">
        <v>306</v>
      </c>
      <c r="C7" s="652" t="s">
        <v>282</v>
      </c>
      <c r="D7" s="638">
        <v>1607</v>
      </c>
      <c r="E7" s="652" t="s">
        <v>282</v>
      </c>
      <c r="F7" s="654">
        <v>1315</v>
      </c>
      <c r="G7" s="134"/>
    </row>
    <row r="8" spans="1:8" ht="38.25" customHeight="1" x14ac:dyDescent="0.2">
      <c r="A8" s="28">
        <f>A7+1</f>
        <v>3</v>
      </c>
      <c r="B8" s="76" t="s">
        <v>735</v>
      </c>
      <c r="C8" s="652" t="s">
        <v>282</v>
      </c>
      <c r="D8" s="638">
        <v>232</v>
      </c>
      <c r="E8" s="652" t="s">
        <v>282</v>
      </c>
      <c r="F8" s="654">
        <v>184</v>
      </c>
      <c r="G8" s="134"/>
    </row>
    <row r="9" spans="1:8" ht="35.25" customHeight="1" x14ac:dyDescent="0.2">
      <c r="A9" s="28">
        <f>A8+1</f>
        <v>4</v>
      </c>
      <c r="B9" s="59" t="s">
        <v>662</v>
      </c>
      <c r="C9" s="651">
        <v>79349.37</v>
      </c>
      <c r="D9" s="652" t="s">
        <v>282</v>
      </c>
      <c r="E9" s="655">
        <f>+C11</f>
        <v>90891.37</v>
      </c>
      <c r="F9" s="653" t="s">
        <v>282</v>
      </c>
      <c r="G9" s="134"/>
    </row>
    <row r="10" spans="1:8" ht="37.5" customHeight="1" x14ac:dyDescent="0.2">
      <c r="A10" s="28">
        <f>A9+1</f>
        <v>5</v>
      </c>
      <c r="B10" s="59" t="s">
        <v>732</v>
      </c>
      <c r="C10" s="651">
        <v>301362</v>
      </c>
      <c r="D10" s="652" t="s">
        <v>282</v>
      </c>
      <c r="E10" s="656">
        <v>362466</v>
      </c>
      <c r="F10" s="653" t="s">
        <v>282</v>
      </c>
      <c r="G10" s="134"/>
    </row>
    <row r="11" spans="1:8" ht="33" customHeight="1" x14ac:dyDescent="0.2">
      <c r="A11" s="28">
        <v>6</v>
      </c>
      <c r="B11" s="59" t="s">
        <v>219</v>
      </c>
      <c r="C11" s="128">
        <f>+C9+C10-C6</f>
        <v>90891.37</v>
      </c>
      <c r="D11" s="652" t="s">
        <v>282</v>
      </c>
      <c r="E11" s="655">
        <f>+E9+E10-E6</f>
        <v>213957.37</v>
      </c>
      <c r="F11" s="653" t="s">
        <v>282</v>
      </c>
      <c r="G11" s="134"/>
    </row>
    <row r="12" spans="1:8" ht="36" customHeight="1" thickBot="1" x14ac:dyDescent="0.25">
      <c r="A12" s="29">
        <v>7</v>
      </c>
      <c r="B12" s="70" t="s">
        <v>220</v>
      </c>
      <c r="C12" s="129">
        <f>IF(C6=0,0,C6/D7)</f>
        <v>180.34847542003735</v>
      </c>
      <c r="D12" s="657" t="s">
        <v>282</v>
      </c>
      <c r="E12" s="129">
        <f>IF(E6=0,0,E6/F7)</f>
        <v>182.05323193916351</v>
      </c>
      <c r="F12" s="658" t="s">
        <v>282</v>
      </c>
      <c r="G12" s="134"/>
    </row>
    <row r="13" spans="1:8" x14ac:dyDescent="0.2">
      <c r="B13" s="19"/>
      <c r="G13" s="134"/>
    </row>
    <row r="14" spans="1:8" x14ac:dyDescent="0.2">
      <c r="A14" s="857" t="s">
        <v>73</v>
      </c>
      <c r="B14" s="858"/>
      <c r="C14" s="858"/>
      <c r="D14" s="858"/>
      <c r="E14" s="858"/>
      <c r="F14" s="859"/>
      <c r="G14" s="134"/>
    </row>
    <row r="15" spans="1:8" x14ac:dyDescent="0.2">
      <c r="A15" s="860" t="s">
        <v>345</v>
      </c>
      <c r="B15" s="861"/>
      <c r="C15" s="861"/>
      <c r="D15" s="861"/>
      <c r="E15" s="861"/>
      <c r="F15" s="862"/>
      <c r="G15" s="134"/>
    </row>
    <row r="16" spans="1:8" x14ac:dyDescent="0.2">
      <c r="A16" s="569" t="s">
        <v>1245</v>
      </c>
      <c r="B16" s="570"/>
      <c r="C16" s="102"/>
      <c r="D16" s="102"/>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árok13">
    <tabColor indexed="42"/>
    <pageSetUpPr fitToPage="1"/>
  </sheetPr>
  <dimension ref="A1:M22"/>
  <sheetViews>
    <sheetView zoomScaleNormal="100" workbookViewId="0">
      <pane xSplit="2" ySplit="5" topLeftCell="C6" activePane="bottomRight" state="frozen"/>
      <selection pane="topRight" activeCell="C1" sqref="C1"/>
      <selection pane="bottomLeft" activeCell="A6" sqref="A6"/>
      <selection pane="bottomRight" activeCell="I9" sqref="I9"/>
    </sheetView>
  </sheetViews>
  <sheetFormatPr defaultRowHeight="12.75" x14ac:dyDescent="0.2"/>
  <cols>
    <col min="1" max="1" width="8.28515625" style="74" customWidth="1"/>
    <col min="2" max="2" width="77.7109375" style="74" customWidth="1"/>
    <col min="3" max="6" width="14.7109375" style="74" customWidth="1"/>
    <col min="7" max="16384" width="9.140625" style="74"/>
  </cols>
  <sheetData>
    <row r="1" spans="1:13" ht="50.1" customHeight="1" x14ac:dyDescent="0.2">
      <c r="A1" s="881" t="s">
        <v>1150</v>
      </c>
      <c r="B1" s="882"/>
      <c r="C1" s="882"/>
      <c r="D1" s="882"/>
      <c r="E1" s="882"/>
      <c r="F1" s="883"/>
      <c r="H1" s="101"/>
    </row>
    <row r="2" spans="1:13" ht="33" customHeight="1" x14ac:dyDescent="0.2">
      <c r="A2" s="886" t="s">
        <v>1261</v>
      </c>
      <c r="B2" s="887"/>
      <c r="C2" s="887"/>
      <c r="D2" s="887"/>
      <c r="E2" s="887"/>
      <c r="F2" s="888"/>
    </row>
    <row r="3" spans="1:13" ht="18.75" customHeight="1" x14ac:dyDescent="0.2">
      <c r="A3" s="872" t="s">
        <v>178</v>
      </c>
      <c r="B3" s="822" t="s">
        <v>296</v>
      </c>
      <c r="C3" s="818" t="s">
        <v>739</v>
      </c>
      <c r="D3" s="818"/>
      <c r="E3" s="818" t="s">
        <v>318</v>
      </c>
      <c r="F3" s="885"/>
    </row>
    <row r="4" spans="1:13" ht="18.75" customHeight="1" x14ac:dyDescent="0.2">
      <c r="A4" s="884"/>
      <c r="B4" s="822"/>
      <c r="C4" s="81">
        <v>2019</v>
      </c>
      <c r="D4" s="81">
        <v>2020</v>
      </c>
      <c r="E4" s="13">
        <v>2019</v>
      </c>
      <c r="F4" s="27">
        <v>2020</v>
      </c>
    </row>
    <row r="5" spans="1:13" ht="15.75" x14ac:dyDescent="0.2">
      <c r="A5" s="28"/>
      <c r="B5" s="71"/>
      <c r="C5" s="23" t="s">
        <v>254</v>
      </c>
      <c r="D5" s="23" t="s">
        <v>255</v>
      </c>
      <c r="E5" s="34" t="s">
        <v>256</v>
      </c>
      <c r="F5" s="73" t="s">
        <v>263</v>
      </c>
    </row>
    <row r="6" spans="1:13" ht="31.5" x14ac:dyDescent="0.2">
      <c r="A6" s="28">
        <v>1</v>
      </c>
      <c r="B6" s="42" t="s">
        <v>668</v>
      </c>
      <c r="C6" s="659" t="s">
        <v>282</v>
      </c>
      <c r="D6" s="659" t="s">
        <v>282</v>
      </c>
      <c r="E6" s="611">
        <v>316</v>
      </c>
      <c r="F6" s="660">
        <v>316</v>
      </c>
    </row>
    <row r="7" spans="1:13" ht="37.5" x14ac:dyDescent="0.2">
      <c r="A7" s="28">
        <f>A6+1</f>
        <v>2</v>
      </c>
      <c r="B7" s="55" t="s">
        <v>307</v>
      </c>
      <c r="C7" s="659" t="s">
        <v>282</v>
      </c>
      <c r="D7" s="659" t="s">
        <v>282</v>
      </c>
      <c r="E7" s="611">
        <v>2654</v>
      </c>
      <c r="F7" s="660">
        <v>2312</v>
      </c>
    </row>
    <row r="8" spans="1:13" ht="15.75" x14ac:dyDescent="0.2">
      <c r="A8" s="28">
        <v>3</v>
      </c>
      <c r="B8" s="69" t="s">
        <v>243</v>
      </c>
      <c r="C8" s="659" t="s">
        <v>282</v>
      </c>
      <c r="D8" s="659" t="s">
        <v>282</v>
      </c>
      <c r="E8" s="53">
        <f>E7/12</f>
        <v>221.16666666666666</v>
      </c>
      <c r="F8" s="610">
        <f>F7/12</f>
        <v>192.66666666666666</v>
      </c>
    </row>
    <row r="9" spans="1:13" ht="31.5" x14ac:dyDescent="0.2">
      <c r="A9" s="28">
        <f t="shared" ref="A9:A18" si="0">A8+1</f>
        <v>4</v>
      </c>
      <c r="B9" s="55" t="s">
        <v>321</v>
      </c>
      <c r="C9" s="605">
        <v>236949</v>
      </c>
      <c r="D9" s="661">
        <v>130505</v>
      </c>
      <c r="E9" s="659" t="s">
        <v>282</v>
      </c>
      <c r="F9" s="662" t="s">
        <v>282</v>
      </c>
    </row>
    <row r="10" spans="1:13" ht="31.5" x14ac:dyDescent="0.2">
      <c r="A10" s="28">
        <f t="shared" si="0"/>
        <v>5</v>
      </c>
      <c r="B10" s="55" t="s">
        <v>338</v>
      </c>
      <c r="C10" s="605">
        <v>0</v>
      </c>
      <c r="D10" s="605">
        <v>0</v>
      </c>
      <c r="E10" s="605">
        <v>0</v>
      </c>
      <c r="F10" s="663">
        <v>0</v>
      </c>
    </row>
    <row r="11" spans="1:13" ht="31.5" x14ac:dyDescent="0.2">
      <c r="A11" s="28">
        <f t="shared" si="0"/>
        <v>6</v>
      </c>
      <c r="B11" s="274" t="s">
        <v>886</v>
      </c>
      <c r="C11" s="611">
        <v>182774.02</v>
      </c>
      <c r="D11" s="611">
        <v>578040</v>
      </c>
      <c r="E11" s="659" t="s">
        <v>282</v>
      </c>
      <c r="F11" s="662" t="s">
        <v>282</v>
      </c>
      <c r="H11" s="598"/>
      <c r="I11" s="599"/>
      <c r="J11" s="599"/>
      <c r="K11" s="599"/>
      <c r="L11" s="599"/>
      <c r="M11" s="599"/>
    </row>
    <row r="12" spans="1:13" ht="15.75" x14ac:dyDescent="0.2">
      <c r="A12" s="28">
        <f t="shared" si="0"/>
        <v>7</v>
      </c>
      <c r="B12" s="55" t="s">
        <v>319</v>
      </c>
      <c r="C12" s="605">
        <v>55650.91</v>
      </c>
      <c r="D12" s="605">
        <v>14095.2</v>
      </c>
      <c r="E12" s="659" t="s">
        <v>282</v>
      </c>
      <c r="F12" s="662" t="s">
        <v>282</v>
      </c>
    </row>
    <row r="13" spans="1:13" ht="15.75" x14ac:dyDescent="0.2">
      <c r="A13" s="28">
        <f t="shared" si="0"/>
        <v>8</v>
      </c>
      <c r="B13" s="55" t="s">
        <v>339</v>
      </c>
      <c r="C13" s="53">
        <f>SUM(C9:C12)</f>
        <v>475373.93000000005</v>
      </c>
      <c r="D13" s="53">
        <f>SUM(D9:D12)</f>
        <v>722640.2</v>
      </c>
      <c r="E13" s="659" t="s">
        <v>282</v>
      </c>
      <c r="F13" s="662" t="s">
        <v>282</v>
      </c>
    </row>
    <row r="14" spans="1:13" ht="15.75" x14ac:dyDescent="0.2">
      <c r="A14" s="28">
        <f t="shared" si="0"/>
        <v>9</v>
      </c>
      <c r="B14" s="55" t="s">
        <v>340</v>
      </c>
      <c r="C14" s="53">
        <f>C15+C16</f>
        <v>437623.82</v>
      </c>
      <c r="D14" s="53">
        <f>D15+D16</f>
        <v>420432.4</v>
      </c>
      <c r="E14" s="659" t="s">
        <v>282</v>
      </c>
      <c r="F14" s="662" t="s">
        <v>282</v>
      </c>
    </row>
    <row r="15" spans="1:13" ht="15.75" x14ac:dyDescent="0.2">
      <c r="A15" s="28">
        <f t="shared" si="0"/>
        <v>10</v>
      </c>
      <c r="B15" s="43" t="s">
        <v>52</v>
      </c>
      <c r="C15" s="605">
        <v>230274.26</v>
      </c>
      <c r="D15" s="605">
        <v>256480.75</v>
      </c>
      <c r="E15" s="659" t="s">
        <v>282</v>
      </c>
      <c r="F15" s="662" t="s">
        <v>282</v>
      </c>
    </row>
    <row r="16" spans="1:13" ht="15.75" x14ac:dyDescent="0.2">
      <c r="A16" s="28">
        <f t="shared" si="0"/>
        <v>11</v>
      </c>
      <c r="B16" s="43" t="s">
        <v>53</v>
      </c>
      <c r="C16" s="605">
        <v>207349.56</v>
      </c>
      <c r="D16" s="605">
        <v>163951.65</v>
      </c>
      <c r="E16" s="659" t="s">
        <v>282</v>
      </c>
      <c r="F16" s="662" t="s">
        <v>282</v>
      </c>
    </row>
    <row r="17" spans="1:6" ht="31.5" x14ac:dyDescent="0.2">
      <c r="A17" s="28">
        <f t="shared" si="0"/>
        <v>12</v>
      </c>
      <c r="B17" s="55" t="s">
        <v>341</v>
      </c>
      <c r="C17" s="53">
        <f>+C13-C14</f>
        <v>37750.110000000044</v>
      </c>
      <c r="D17" s="53">
        <f>+D13-D14</f>
        <v>302207.79999999993</v>
      </c>
      <c r="E17" s="659" t="s">
        <v>282</v>
      </c>
      <c r="F17" s="662" t="s">
        <v>282</v>
      </c>
    </row>
    <row r="18" spans="1:6" ht="16.5" thickBot="1" x14ac:dyDescent="0.25">
      <c r="A18" s="29">
        <f t="shared" si="0"/>
        <v>13</v>
      </c>
      <c r="B18" s="79" t="s">
        <v>342</v>
      </c>
      <c r="C18" s="54">
        <f>IF(E8=0,0,C14/E8)</f>
        <v>1978.7060437076113</v>
      </c>
      <c r="D18" s="54">
        <f>IF(F8=0,0,D14/F8)</f>
        <v>2182.1750865051904</v>
      </c>
      <c r="E18" s="664" t="s">
        <v>282</v>
      </c>
      <c r="F18" s="665" t="s">
        <v>282</v>
      </c>
    </row>
    <row r="20" spans="1:6" ht="15" x14ac:dyDescent="0.2">
      <c r="A20" s="857" t="s">
        <v>320</v>
      </c>
      <c r="B20" s="858"/>
      <c r="C20" s="858"/>
      <c r="D20" s="858"/>
      <c r="E20" s="858"/>
      <c r="F20" s="859"/>
    </row>
    <row r="21" spans="1:6" ht="35.25" customHeight="1" x14ac:dyDescent="0.2">
      <c r="A21" s="878" t="s">
        <v>78</v>
      </c>
      <c r="B21" s="879"/>
      <c r="C21" s="879"/>
      <c r="D21" s="879"/>
      <c r="E21" s="879"/>
      <c r="F21" s="880"/>
    </row>
    <row r="22" spans="1:6" ht="78" customHeight="1" x14ac:dyDescent="0.2">
      <c r="A22" s="877" t="s">
        <v>1312</v>
      </c>
      <c r="B22" s="877"/>
      <c r="C22" s="877"/>
      <c r="D22" s="877"/>
      <c r="E22" s="877"/>
      <c r="F22" s="877"/>
    </row>
  </sheetData>
  <mergeCells count="9">
    <mergeCell ref="A22:F22"/>
    <mergeCell ref="A21:F21"/>
    <mergeCell ref="A1:F1"/>
    <mergeCell ref="A3:A4"/>
    <mergeCell ref="B3:B4"/>
    <mergeCell ref="C3:D3"/>
    <mergeCell ref="E3:F3"/>
    <mergeCell ref="A2:F2"/>
    <mergeCell ref="A20:F20"/>
  </mergeCells>
  <phoneticPr fontId="6" type="noConversion"/>
  <pageMargins left="0.66" right="0.45" top="0.98425196850393704" bottom="0.77"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2"/>
  </sheetPr>
  <dimension ref="A1:K29"/>
  <sheetViews>
    <sheetView zoomScaleNormal="100" workbookViewId="0">
      <pane xSplit="2" ySplit="4" topLeftCell="C5" activePane="bottomRight" state="frozen"/>
      <selection pane="topRight" activeCell="C1" sqref="C1"/>
      <selection pane="bottomLeft" activeCell="A5" sqref="A5"/>
      <selection pane="bottomRight" activeCell="G12" sqref="G12"/>
    </sheetView>
  </sheetViews>
  <sheetFormatPr defaultRowHeight="15.75" x14ac:dyDescent="0.25"/>
  <cols>
    <col min="1" max="1" width="8.140625" style="205" customWidth="1"/>
    <col min="2" max="2" width="94" style="227" customWidth="1"/>
    <col min="3" max="3" width="18.7109375" style="205" customWidth="1"/>
    <col min="4" max="4" width="18.5703125" style="205" customWidth="1"/>
    <col min="5" max="5" width="11.42578125" style="206" customWidth="1"/>
    <col min="6" max="16384" width="9.140625" style="205"/>
  </cols>
  <sheetData>
    <row r="1" spans="1:11" ht="50.1" customHeight="1" thickBot="1" x14ac:dyDescent="0.3">
      <c r="A1" s="892" t="s">
        <v>1322</v>
      </c>
      <c r="B1" s="893"/>
      <c r="C1" s="893"/>
      <c r="D1" s="894"/>
      <c r="E1" s="204"/>
    </row>
    <row r="2" spans="1:11" ht="29.25" customHeight="1" x14ac:dyDescent="0.25">
      <c r="A2" s="895" t="s">
        <v>1261</v>
      </c>
      <c r="B2" s="896"/>
      <c r="C2" s="896"/>
      <c r="D2" s="897"/>
    </row>
    <row r="3" spans="1:11" ht="33" customHeight="1" x14ac:dyDescent="0.25">
      <c r="A3" s="207" t="s">
        <v>178</v>
      </c>
      <c r="B3" s="208" t="s">
        <v>296</v>
      </c>
      <c r="C3" s="209">
        <v>2019</v>
      </c>
      <c r="D3" s="210">
        <v>2020</v>
      </c>
    </row>
    <row r="4" spans="1:11" x14ac:dyDescent="0.25">
      <c r="A4" s="211"/>
      <c r="B4" s="212"/>
      <c r="C4" s="213" t="s">
        <v>254</v>
      </c>
      <c r="D4" s="236" t="s">
        <v>255</v>
      </c>
    </row>
    <row r="5" spans="1:11" ht="18.75" x14ac:dyDescent="0.25">
      <c r="A5" s="214">
        <v>1</v>
      </c>
      <c r="B5" s="215" t="s">
        <v>247</v>
      </c>
      <c r="C5" s="666">
        <f>+C6+C9</f>
        <v>101647.8</v>
      </c>
      <c r="D5" s="667">
        <f>D6+D9</f>
        <v>25906.249999999996</v>
      </c>
    </row>
    <row r="6" spans="1:11" ht="18.75" customHeight="1" x14ac:dyDescent="0.25">
      <c r="A6" s="214">
        <f t="shared" ref="A6:A13" si="0">A5+1</f>
        <v>2</v>
      </c>
      <c r="B6" s="215" t="s">
        <v>325</v>
      </c>
      <c r="C6" s="666">
        <f>+C7+C8</f>
        <v>57118.9</v>
      </c>
      <c r="D6" s="667">
        <f>+D7+D8</f>
        <v>13828.45</v>
      </c>
    </row>
    <row r="7" spans="1:11" x14ac:dyDescent="0.25">
      <c r="A7" s="214">
        <f t="shared" si="0"/>
        <v>3</v>
      </c>
      <c r="B7" s="216" t="s">
        <v>323</v>
      </c>
      <c r="C7" s="668">
        <v>57118.9</v>
      </c>
      <c r="D7" s="669">
        <v>13828.45</v>
      </c>
    </row>
    <row r="8" spans="1:11" x14ac:dyDescent="0.25">
      <c r="A8" s="214">
        <f t="shared" si="0"/>
        <v>4</v>
      </c>
      <c r="B8" s="216" t="s">
        <v>324</v>
      </c>
      <c r="C8" s="668">
        <v>0</v>
      </c>
      <c r="D8" s="669">
        <v>0</v>
      </c>
    </row>
    <row r="9" spans="1:11" x14ac:dyDescent="0.25">
      <c r="A9" s="214">
        <f t="shared" si="0"/>
        <v>5</v>
      </c>
      <c r="B9" s="215" t="s">
        <v>221</v>
      </c>
      <c r="C9" s="670">
        <f>+C10+C11-C12</f>
        <v>44528.9</v>
      </c>
      <c r="D9" s="671">
        <f>+D10+D11-D12</f>
        <v>12077.799999999996</v>
      </c>
    </row>
    <row r="10" spans="1:11" ht="19.5" customHeight="1" x14ac:dyDescent="0.25">
      <c r="A10" s="214">
        <f t="shared" si="0"/>
        <v>6</v>
      </c>
      <c r="B10" s="216" t="s">
        <v>167</v>
      </c>
      <c r="C10" s="668">
        <v>4787.33</v>
      </c>
      <c r="D10" s="671">
        <f>+C12</f>
        <v>37463.43</v>
      </c>
    </row>
    <row r="11" spans="1:11" x14ac:dyDescent="0.25">
      <c r="A11" s="214">
        <f t="shared" si="0"/>
        <v>7</v>
      </c>
      <c r="B11" s="216" t="s">
        <v>195</v>
      </c>
      <c r="C11" s="668">
        <v>77205</v>
      </c>
      <c r="D11" s="669">
        <v>21925</v>
      </c>
    </row>
    <row r="12" spans="1:11" x14ac:dyDescent="0.25">
      <c r="A12" s="214">
        <f t="shared" si="0"/>
        <v>8</v>
      </c>
      <c r="B12" s="216" t="s">
        <v>712</v>
      </c>
      <c r="C12" s="670">
        <f>C10+C11-C20</f>
        <v>37463.43</v>
      </c>
      <c r="D12" s="671">
        <f>D10+D11-D20</f>
        <v>47310.630000000005</v>
      </c>
    </row>
    <row r="13" spans="1:11" ht="30" customHeight="1" x14ac:dyDescent="0.25">
      <c r="A13" s="214">
        <f t="shared" si="0"/>
        <v>9</v>
      </c>
      <c r="B13" s="215" t="s">
        <v>713</v>
      </c>
      <c r="C13" s="672">
        <v>101647.8</v>
      </c>
      <c r="D13" s="673">
        <v>25906.25</v>
      </c>
    </row>
    <row r="14" spans="1:11" x14ac:dyDescent="0.25">
      <c r="A14" s="214"/>
      <c r="B14" s="237" t="s">
        <v>271</v>
      </c>
      <c r="C14" s="674"/>
      <c r="D14" s="675"/>
      <c r="E14" s="217"/>
      <c r="F14" s="218"/>
      <c r="G14" s="218"/>
      <c r="H14" s="218"/>
      <c r="I14" s="218"/>
      <c r="J14" s="218"/>
      <c r="K14" s="218"/>
    </row>
    <row r="15" spans="1:11" ht="18.75" x14ac:dyDescent="0.25">
      <c r="A15" s="214">
        <f>A13+1</f>
        <v>10</v>
      </c>
      <c r="B15" s="238" t="s">
        <v>326</v>
      </c>
      <c r="C15" s="668">
        <v>101647.8</v>
      </c>
      <c r="D15" s="669">
        <v>25906.25</v>
      </c>
    </row>
    <row r="16" spans="1:11" ht="30.75" customHeight="1" x14ac:dyDescent="0.25">
      <c r="A16" s="214">
        <f t="shared" ref="A16:A21" si="1">+A15+1</f>
        <v>11</v>
      </c>
      <c r="B16" s="215" t="s">
        <v>714</v>
      </c>
      <c r="C16" s="666">
        <f>C5-C13</f>
        <v>0</v>
      </c>
      <c r="D16" s="667">
        <f>D5-D13</f>
        <v>0</v>
      </c>
    </row>
    <row r="17" spans="1:6" ht="18.75" x14ac:dyDescent="0.25">
      <c r="A17" s="214">
        <f t="shared" si="1"/>
        <v>12</v>
      </c>
      <c r="B17" s="215" t="s">
        <v>715</v>
      </c>
      <c r="C17" s="666">
        <f>C18+C19</f>
        <v>34253</v>
      </c>
      <c r="D17" s="667">
        <f>D18+D19</f>
        <v>8627</v>
      </c>
    </row>
    <row r="18" spans="1:6" x14ac:dyDescent="0.25">
      <c r="A18" s="250">
        <f t="shared" si="1"/>
        <v>13</v>
      </c>
      <c r="B18" s="219" t="s">
        <v>817</v>
      </c>
      <c r="C18" s="676">
        <v>33473</v>
      </c>
      <c r="D18" s="677">
        <v>8354</v>
      </c>
    </row>
    <row r="19" spans="1:6" ht="18.75" x14ac:dyDescent="0.25">
      <c r="A19" s="250">
        <f>+A18+1</f>
        <v>14</v>
      </c>
      <c r="B19" s="219" t="s">
        <v>716</v>
      </c>
      <c r="C19" s="676">
        <v>780</v>
      </c>
      <c r="D19" s="677">
        <v>273</v>
      </c>
    </row>
    <row r="20" spans="1:6" x14ac:dyDescent="0.25">
      <c r="A20" s="250">
        <f>+A19+1</f>
        <v>15</v>
      </c>
      <c r="B20" s="215" t="s">
        <v>728</v>
      </c>
      <c r="C20" s="666">
        <f>(C18*1.3 +C19*1.3)</f>
        <v>44528.9</v>
      </c>
      <c r="D20" s="667">
        <f>(D18*1.4+D19*1.4)</f>
        <v>12077.8</v>
      </c>
    </row>
    <row r="21" spans="1:6" ht="16.5" thickBot="1" x14ac:dyDescent="0.3">
      <c r="A21" s="251">
        <f t="shared" si="1"/>
        <v>16</v>
      </c>
      <c r="B21" s="220" t="s">
        <v>738</v>
      </c>
      <c r="C21" s="678">
        <f>IF(C18=0,0,C15/C18)</f>
        <v>3.0367101843276672</v>
      </c>
      <c r="D21" s="679">
        <f>IF(D18=0,0,D15/D18)</f>
        <v>3.1010593727555662</v>
      </c>
    </row>
    <row r="22" spans="1:6" s="218" customFormat="1" x14ac:dyDescent="0.25">
      <c r="A22" s="221"/>
      <c r="B22" s="222"/>
      <c r="C22" s="223"/>
      <c r="D22" s="223"/>
      <c r="E22" s="206"/>
      <c r="F22" s="205"/>
    </row>
    <row r="23" spans="1:6" s="225" customFormat="1" x14ac:dyDescent="0.25">
      <c r="A23" s="898" t="s">
        <v>322</v>
      </c>
      <c r="B23" s="899"/>
      <c r="C23" s="899"/>
      <c r="D23" s="900"/>
      <c r="E23" s="224"/>
    </row>
    <row r="24" spans="1:6" s="225" customFormat="1" x14ac:dyDescent="0.25">
      <c r="A24" s="901" t="s">
        <v>655</v>
      </c>
      <c r="B24" s="902"/>
      <c r="C24" s="902"/>
      <c r="D24" s="903"/>
      <c r="E24" s="224"/>
    </row>
    <row r="25" spans="1:6" s="225" customFormat="1" x14ac:dyDescent="0.25">
      <c r="A25" s="904" t="s">
        <v>816</v>
      </c>
      <c r="B25" s="905"/>
      <c r="C25" s="905"/>
      <c r="D25" s="906"/>
      <c r="E25" s="224"/>
    </row>
    <row r="26" spans="1:6" s="225" customFormat="1" x14ac:dyDescent="0.25">
      <c r="A26" s="889" t="s">
        <v>660</v>
      </c>
      <c r="B26" s="890"/>
      <c r="C26" s="890"/>
      <c r="D26" s="891"/>
      <c r="E26" s="224"/>
    </row>
    <row r="27" spans="1:6" s="225" customFormat="1" x14ac:dyDescent="0.25">
      <c r="A27" s="569" t="s">
        <v>1324</v>
      </c>
      <c r="B27" s="569"/>
      <c r="C27" s="569"/>
      <c r="D27" s="569"/>
      <c r="E27" s="224"/>
    </row>
    <row r="28" spans="1:6" s="225" customFormat="1" x14ac:dyDescent="0.25">
      <c r="B28" s="226"/>
      <c r="E28" s="224"/>
    </row>
    <row r="29" spans="1:6" s="225" customFormat="1" x14ac:dyDescent="0.25">
      <c r="B29" s="226"/>
      <c r="E29" s="224"/>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árok15">
    <tabColor indexed="42"/>
    <pageSetUpPr fitToPage="1"/>
  </sheetPr>
  <dimension ref="A1:I24"/>
  <sheetViews>
    <sheetView zoomScale="90" zoomScaleNormal="90" workbookViewId="0">
      <pane xSplit="2" ySplit="5" topLeftCell="C6" activePane="bottomRight" state="frozen"/>
      <selection pane="topRight" activeCell="C1" sqref="C1"/>
      <selection pane="bottomLeft" activeCell="A6" sqref="A6"/>
      <selection pane="bottomRight" activeCell="H12" sqref="H12"/>
    </sheetView>
  </sheetViews>
  <sheetFormatPr defaultRowHeight="15.75" x14ac:dyDescent="0.25"/>
  <cols>
    <col min="1" max="1" width="9.140625" style="2"/>
    <col min="2" max="2" width="88.7109375" style="7" customWidth="1"/>
    <col min="3" max="3" width="23.42578125" style="2" customWidth="1"/>
    <col min="4" max="4" width="24.42578125" style="2" customWidth="1"/>
    <col min="5" max="5" width="15.28515625" style="176" bestFit="1" customWidth="1"/>
    <col min="6" max="6" width="9.140625" style="176"/>
    <col min="7" max="16384" width="9.140625" style="2"/>
  </cols>
  <sheetData>
    <row r="1" spans="1:6" ht="50.1" customHeight="1" thickBot="1" x14ac:dyDescent="0.3">
      <c r="A1" s="907" t="s">
        <v>1151</v>
      </c>
      <c r="B1" s="908"/>
      <c r="C1" s="908"/>
      <c r="D1" s="909"/>
    </row>
    <row r="2" spans="1:6" ht="27.75" customHeight="1" x14ac:dyDescent="0.25">
      <c r="A2" s="771" t="s">
        <v>1261</v>
      </c>
      <c r="B2" s="772"/>
      <c r="C2" s="772"/>
      <c r="D2" s="773"/>
    </row>
    <row r="3" spans="1:6" ht="18.75" customHeight="1" x14ac:dyDescent="0.25">
      <c r="A3" s="790" t="s">
        <v>178</v>
      </c>
      <c r="B3" s="910" t="s">
        <v>296</v>
      </c>
      <c r="C3" s="911" t="s">
        <v>275</v>
      </c>
      <c r="D3" s="912"/>
    </row>
    <row r="4" spans="1:6" s="4" customFormat="1" ht="19.5" customHeight="1" x14ac:dyDescent="0.2">
      <c r="A4" s="790"/>
      <c r="B4" s="910"/>
      <c r="C4" s="15">
        <v>2019</v>
      </c>
      <c r="D4" s="14">
        <v>2020</v>
      </c>
      <c r="E4" s="177"/>
      <c r="F4" s="177"/>
    </row>
    <row r="5" spans="1:6" s="4" customFormat="1" x14ac:dyDescent="0.2">
      <c r="A5" s="28"/>
      <c r="B5" s="26"/>
      <c r="C5" s="15" t="s">
        <v>254</v>
      </c>
      <c r="D5" s="14" t="s">
        <v>255</v>
      </c>
      <c r="E5" s="177"/>
      <c r="F5" s="177"/>
    </row>
    <row r="6" spans="1:6" s="4" customFormat="1" x14ac:dyDescent="0.2">
      <c r="A6" s="89">
        <v>1</v>
      </c>
      <c r="B6" s="51" t="s">
        <v>187</v>
      </c>
      <c r="C6" s="680">
        <v>386382.65</v>
      </c>
      <c r="D6" s="681">
        <v>412808.23</v>
      </c>
      <c r="E6" s="177"/>
      <c r="F6" s="177"/>
    </row>
    <row r="7" spans="1:6" s="4" customFormat="1" x14ac:dyDescent="0.2">
      <c r="A7" s="89">
        <f t="shared" ref="A7:A20" si="0">A6+1</f>
        <v>2</v>
      </c>
      <c r="B7" s="42" t="s">
        <v>150</v>
      </c>
      <c r="C7" s="603">
        <f>SUM(C8:C13)</f>
        <v>365492.93000000005</v>
      </c>
      <c r="D7" s="604">
        <f>SUM(D8:D13)</f>
        <v>526715.56000000006</v>
      </c>
      <c r="E7" s="177"/>
      <c r="F7" s="177"/>
    </row>
    <row r="8" spans="1:6" s="4" customFormat="1" ht="18.75" x14ac:dyDescent="0.2">
      <c r="A8" s="89">
        <f t="shared" si="0"/>
        <v>3</v>
      </c>
      <c r="B8" s="52" t="s">
        <v>348</v>
      </c>
      <c r="C8" s="611">
        <v>87558.1</v>
      </c>
      <c r="D8" s="660">
        <v>238912.69</v>
      </c>
      <c r="E8" s="177"/>
      <c r="F8" s="177"/>
    </row>
    <row r="9" spans="1:6" s="4" customFormat="1" x14ac:dyDescent="0.2">
      <c r="A9" s="89">
        <f t="shared" si="0"/>
        <v>4</v>
      </c>
      <c r="B9" s="596" t="s">
        <v>1310</v>
      </c>
      <c r="C9" s="611">
        <v>277934.83</v>
      </c>
      <c r="D9" s="660">
        <v>287802.87</v>
      </c>
      <c r="E9" s="177"/>
      <c r="F9" s="177"/>
    </row>
    <row r="10" spans="1:6" s="4" customFormat="1" x14ac:dyDescent="0.2">
      <c r="A10" s="89">
        <f t="shared" si="0"/>
        <v>5</v>
      </c>
      <c r="B10" s="52" t="s">
        <v>849</v>
      </c>
      <c r="C10" s="611">
        <v>0</v>
      </c>
      <c r="D10" s="660">
        <v>0</v>
      </c>
      <c r="E10" s="177"/>
      <c r="F10" s="177"/>
    </row>
    <row r="11" spans="1:6" s="4" customFormat="1" x14ac:dyDescent="0.2">
      <c r="A11" s="89">
        <f t="shared" si="0"/>
        <v>6</v>
      </c>
      <c r="B11" s="52" t="s">
        <v>349</v>
      </c>
      <c r="C11" s="611">
        <v>0</v>
      </c>
      <c r="D11" s="660">
        <v>0</v>
      </c>
      <c r="E11" s="177"/>
      <c r="F11" s="177"/>
    </row>
    <row r="12" spans="1:6" s="4" customFormat="1" x14ac:dyDescent="0.2">
      <c r="A12" s="89">
        <f t="shared" si="0"/>
        <v>7</v>
      </c>
      <c r="B12" s="52" t="s">
        <v>350</v>
      </c>
      <c r="C12" s="611">
        <v>0</v>
      </c>
      <c r="D12" s="660">
        <v>0</v>
      </c>
      <c r="E12" s="177"/>
      <c r="F12" s="177"/>
    </row>
    <row r="13" spans="1:6" s="4" customFormat="1" ht="19.5" customHeight="1" x14ac:dyDescent="0.2">
      <c r="A13" s="89">
        <f t="shared" si="0"/>
        <v>8</v>
      </c>
      <c r="B13" s="52" t="s">
        <v>351</v>
      </c>
      <c r="C13" s="611">
        <v>0</v>
      </c>
      <c r="D13" s="660">
        <v>0</v>
      </c>
      <c r="E13" s="177"/>
      <c r="F13" s="177"/>
    </row>
    <row r="14" spans="1:6" s="4" customFormat="1" ht="21.75" customHeight="1" x14ac:dyDescent="0.2">
      <c r="A14" s="89">
        <f t="shared" si="0"/>
        <v>9</v>
      </c>
      <c r="B14" s="42" t="s">
        <v>50</v>
      </c>
      <c r="C14" s="603">
        <f>C6+C7</f>
        <v>751875.58000000007</v>
      </c>
      <c r="D14" s="604">
        <f>D6+D7</f>
        <v>939523.79</v>
      </c>
      <c r="E14" s="177"/>
      <c r="F14" s="177"/>
    </row>
    <row r="15" spans="1:6" s="4" customFormat="1" ht="27" customHeight="1" x14ac:dyDescent="0.2">
      <c r="A15" s="89">
        <f t="shared" si="0"/>
        <v>10</v>
      </c>
      <c r="B15" s="286" t="s">
        <v>1194</v>
      </c>
      <c r="C15" s="680">
        <v>250000</v>
      </c>
      <c r="D15" s="680">
        <v>155000</v>
      </c>
      <c r="E15" s="444" t="s">
        <v>989</v>
      </c>
      <c r="F15" s="446"/>
    </row>
    <row r="16" spans="1:6" s="4" customFormat="1" ht="31.5" x14ac:dyDescent="0.2">
      <c r="A16" s="113" t="s">
        <v>675</v>
      </c>
      <c r="B16" s="55" t="s">
        <v>956</v>
      </c>
      <c r="C16" s="680">
        <v>0</v>
      </c>
      <c r="D16" s="681">
        <v>0</v>
      </c>
      <c r="E16" s="435"/>
      <c r="F16" s="177"/>
    </row>
    <row r="17" spans="1:9" s="4" customFormat="1" ht="28.5" customHeight="1" x14ac:dyDescent="0.2">
      <c r="A17" s="89">
        <f>A15+1</f>
        <v>11</v>
      </c>
      <c r="B17" s="42" t="s">
        <v>745</v>
      </c>
      <c r="C17" s="680">
        <v>413800</v>
      </c>
      <c r="D17" s="681">
        <v>127900</v>
      </c>
      <c r="E17" s="177"/>
      <c r="F17" s="177"/>
    </row>
    <row r="18" spans="1:9" s="4" customFormat="1" ht="23.25" customHeight="1" x14ac:dyDescent="0.2">
      <c r="A18" s="89">
        <f t="shared" si="0"/>
        <v>12</v>
      </c>
      <c r="B18" s="42" t="s">
        <v>233</v>
      </c>
      <c r="C18" s="680">
        <v>0</v>
      </c>
      <c r="D18" s="681">
        <v>0</v>
      </c>
      <c r="E18" s="177"/>
      <c r="F18" s="177"/>
    </row>
    <row r="19" spans="1:9" s="4" customFormat="1" ht="33" customHeight="1" x14ac:dyDescent="0.2">
      <c r="A19" s="89">
        <f t="shared" si="0"/>
        <v>13</v>
      </c>
      <c r="B19" s="42" t="s">
        <v>746</v>
      </c>
      <c r="C19" s="680">
        <v>0</v>
      </c>
      <c r="D19" s="681">
        <v>0</v>
      </c>
      <c r="E19" s="177"/>
      <c r="F19" s="177"/>
    </row>
    <row r="20" spans="1:9" s="4" customFormat="1" ht="21" customHeight="1" thickBot="1" x14ac:dyDescent="0.25">
      <c r="A20" s="90">
        <f t="shared" si="0"/>
        <v>14</v>
      </c>
      <c r="B20" s="44" t="s">
        <v>80</v>
      </c>
      <c r="C20" s="613">
        <f>SUM(C14:C19)</f>
        <v>1415675.58</v>
      </c>
      <c r="D20" s="609">
        <f>SUM(D14:D19)</f>
        <v>1222423.79</v>
      </c>
      <c r="E20" s="177"/>
      <c r="F20" s="177"/>
    </row>
    <row r="21" spans="1:9" ht="9" customHeight="1" x14ac:dyDescent="0.25"/>
    <row r="22" spans="1:9" ht="18" customHeight="1" x14ac:dyDescent="0.25">
      <c r="A22" s="857" t="s">
        <v>84</v>
      </c>
      <c r="B22" s="858"/>
      <c r="C22" s="858"/>
      <c r="D22" s="859"/>
    </row>
    <row r="23" spans="1:9" x14ac:dyDescent="0.25">
      <c r="A23" s="878" t="s">
        <v>18</v>
      </c>
      <c r="B23" s="879"/>
      <c r="C23" s="879"/>
      <c r="D23" s="880"/>
      <c r="E23" s="177"/>
      <c r="F23" s="177"/>
      <c r="G23" s="121"/>
      <c r="H23" s="121"/>
      <c r="I23" s="121"/>
    </row>
    <row r="24" spans="1:9" x14ac:dyDescent="0.25">
      <c r="A24" s="454" t="s">
        <v>957</v>
      </c>
      <c r="B24" s="455" t="s">
        <v>1152</v>
      </c>
    </row>
  </sheetData>
  <mergeCells count="7">
    <mergeCell ref="A23:D23"/>
    <mergeCell ref="A22:D22"/>
    <mergeCell ref="A1:D1"/>
    <mergeCell ref="A3:A4"/>
    <mergeCell ref="B3:B4"/>
    <mergeCell ref="C3:D3"/>
    <mergeCell ref="A2:D2"/>
  </mergeCells>
  <phoneticPr fontId="0" type="noConversion"/>
  <printOptions gridLines="1"/>
  <pageMargins left="0.74803149606299213" right="0.54" top="0.98425196850393704" bottom="0.82" header="0.51181102362204722" footer="0.51181102362204722"/>
  <pageSetup paperSize="9"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16">
    <tabColor indexed="42"/>
    <pageSetUpPr fitToPage="1"/>
  </sheetPr>
  <dimension ref="A1:J83"/>
  <sheetViews>
    <sheetView zoomScale="90" zoomScaleNormal="90" workbookViewId="0">
      <pane xSplit="2" ySplit="5" topLeftCell="C6" activePane="bottomRight" state="frozen"/>
      <selection pane="topRight" activeCell="C1" sqref="C1"/>
      <selection pane="bottomLeft" activeCell="A6" sqref="A6"/>
      <selection pane="bottomRight" activeCell="K17" sqref="K17"/>
    </sheetView>
  </sheetViews>
  <sheetFormatPr defaultRowHeight="15.75" x14ac:dyDescent="0.25"/>
  <cols>
    <col min="1" max="1" width="7.42578125" style="2" customWidth="1"/>
    <col min="2" max="2" width="51.5703125" style="7" customWidth="1"/>
    <col min="3" max="3" width="22.28515625" style="7" customWidth="1"/>
    <col min="4" max="4" width="18.140625" style="2" customWidth="1"/>
    <col min="5" max="5" width="18.5703125" style="2" customWidth="1"/>
    <col min="6" max="6" width="16.28515625" style="2" customWidth="1"/>
    <col min="7" max="7" width="11.85546875" style="2" customWidth="1"/>
    <col min="8" max="8" width="15.42578125" style="2" customWidth="1"/>
    <col min="9" max="9" width="18.28515625" style="2" customWidth="1"/>
    <col min="10" max="10" width="13.28515625" style="2" customWidth="1"/>
    <col min="11" max="13" width="9.140625" style="2"/>
    <col min="14" max="14" width="11.5703125" style="2" customWidth="1"/>
    <col min="15" max="16384" width="9.140625" style="2"/>
  </cols>
  <sheetData>
    <row r="1" spans="1:10" ht="35.1" customHeight="1" thickBot="1" x14ac:dyDescent="0.3">
      <c r="A1" s="916" t="s">
        <v>1153</v>
      </c>
      <c r="B1" s="917"/>
      <c r="C1" s="917"/>
      <c r="D1" s="917"/>
      <c r="E1" s="917"/>
      <c r="F1" s="917"/>
      <c r="G1" s="917"/>
      <c r="H1" s="917"/>
      <c r="I1" s="918"/>
    </row>
    <row r="2" spans="1:10" ht="35.1" customHeight="1" x14ac:dyDescent="0.25">
      <c r="A2" s="836" t="s">
        <v>1261</v>
      </c>
      <c r="B2" s="837"/>
      <c r="C2" s="837"/>
      <c r="D2" s="837"/>
      <c r="E2" s="837"/>
      <c r="F2" s="837"/>
      <c r="G2" s="837"/>
      <c r="H2" s="837"/>
      <c r="I2" s="838"/>
    </row>
    <row r="3" spans="1:10" s="4" customFormat="1" ht="35.25" customHeight="1" x14ac:dyDescent="0.2">
      <c r="A3" s="873" t="s">
        <v>178</v>
      </c>
      <c r="B3" s="792" t="s">
        <v>296</v>
      </c>
      <c r="C3" s="921" t="s">
        <v>1195</v>
      </c>
      <c r="D3" s="846" t="s">
        <v>1154</v>
      </c>
      <c r="E3" s="846" t="s">
        <v>1155</v>
      </c>
      <c r="F3" s="846" t="s">
        <v>991</v>
      </c>
      <c r="G3" s="919" t="s">
        <v>202</v>
      </c>
      <c r="H3" s="919" t="s">
        <v>961</v>
      </c>
      <c r="I3" s="914" t="s">
        <v>203</v>
      </c>
    </row>
    <row r="4" spans="1:10" s="4" customFormat="1" ht="72" customHeight="1" x14ac:dyDescent="0.2">
      <c r="A4" s="790"/>
      <c r="B4" s="822"/>
      <c r="C4" s="922"/>
      <c r="D4" s="847"/>
      <c r="E4" s="847"/>
      <c r="F4" s="847"/>
      <c r="G4" s="920"/>
      <c r="H4" s="920"/>
      <c r="I4" s="915"/>
    </row>
    <row r="5" spans="1:10" s="4" customFormat="1" x14ac:dyDescent="0.2">
      <c r="A5" s="28"/>
      <c r="B5" s="75"/>
      <c r="C5" s="78" t="s">
        <v>254</v>
      </c>
      <c r="D5" s="78" t="s">
        <v>255</v>
      </c>
      <c r="E5" s="34" t="s">
        <v>256</v>
      </c>
      <c r="F5" s="34" t="s">
        <v>263</v>
      </c>
      <c r="G5" s="34" t="s">
        <v>257</v>
      </c>
      <c r="H5" s="34" t="s">
        <v>258</v>
      </c>
      <c r="I5" s="184" t="s">
        <v>676</v>
      </c>
    </row>
    <row r="6" spans="1:10" s="4" customFormat="1" x14ac:dyDescent="0.2">
      <c r="A6" s="28">
        <v>1</v>
      </c>
      <c r="B6" s="59" t="s">
        <v>344</v>
      </c>
      <c r="C6" s="605">
        <v>0</v>
      </c>
      <c r="D6" s="605">
        <v>0</v>
      </c>
      <c r="E6" s="605">
        <v>0</v>
      </c>
      <c r="F6" s="605">
        <v>0</v>
      </c>
      <c r="G6" s="605">
        <v>0</v>
      </c>
      <c r="H6" s="605">
        <v>0</v>
      </c>
      <c r="I6" s="610">
        <f t="shared" ref="I6:I17" si="0">SUM(C6:H6)</f>
        <v>0</v>
      </c>
    </row>
    <row r="7" spans="1:10" s="4" customFormat="1" x14ac:dyDescent="0.2">
      <c r="A7" s="28"/>
      <c r="B7" s="60" t="s">
        <v>271</v>
      </c>
      <c r="C7" s="605"/>
      <c r="D7" s="605"/>
      <c r="E7" s="605"/>
      <c r="F7" s="605"/>
      <c r="G7" s="605"/>
      <c r="H7" s="605"/>
      <c r="I7" s="610"/>
    </row>
    <row r="8" spans="1:10" s="4" customFormat="1" x14ac:dyDescent="0.2">
      <c r="A8" s="28">
        <v>2</v>
      </c>
      <c r="B8" s="95" t="s">
        <v>51</v>
      </c>
      <c r="C8" s="605">
        <v>0</v>
      </c>
      <c r="D8" s="605">
        <v>0</v>
      </c>
      <c r="E8" s="605">
        <v>0</v>
      </c>
      <c r="F8" s="605">
        <v>0</v>
      </c>
      <c r="G8" s="605">
        <v>0</v>
      </c>
      <c r="H8" s="605">
        <v>0</v>
      </c>
      <c r="I8" s="610">
        <f t="shared" si="0"/>
        <v>0</v>
      </c>
    </row>
    <row r="9" spans="1:10" x14ac:dyDescent="0.25">
      <c r="A9" s="28">
        <v>3</v>
      </c>
      <c r="B9" s="59" t="s">
        <v>253</v>
      </c>
      <c r="C9" s="605">
        <v>0</v>
      </c>
      <c r="D9" s="605">
        <v>0</v>
      </c>
      <c r="E9" s="605">
        <v>0</v>
      </c>
      <c r="F9" s="605">
        <v>0</v>
      </c>
      <c r="G9" s="605">
        <v>0</v>
      </c>
      <c r="H9" s="605">
        <v>0</v>
      </c>
      <c r="I9" s="610">
        <f t="shared" si="0"/>
        <v>0</v>
      </c>
    </row>
    <row r="10" spans="1:10" ht="31.5" x14ac:dyDescent="0.25">
      <c r="A10" s="28">
        <v>4</v>
      </c>
      <c r="B10" s="449" t="s">
        <v>959</v>
      </c>
      <c r="C10" s="53">
        <f>SUM(C11:C16)</f>
        <v>0</v>
      </c>
      <c r="D10" s="53">
        <f t="shared" ref="D10:I10" si="1">SUM(D11:D16)</f>
        <v>0</v>
      </c>
      <c r="E10" s="53">
        <f t="shared" si="1"/>
        <v>152063.72</v>
      </c>
      <c r="F10" s="53">
        <f t="shared" si="1"/>
        <v>106759.92</v>
      </c>
      <c r="G10" s="53">
        <f t="shared" si="1"/>
        <v>0</v>
      </c>
      <c r="H10" s="53">
        <f t="shared" si="1"/>
        <v>0</v>
      </c>
      <c r="I10" s="610">
        <f t="shared" si="1"/>
        <v>258823.64</v>
      </c>
      <c r="J10" s="432"/>
    </row>
    <row r="11" spans="1:10" x14ac:dyDescent="0.25">
      <c r="A11" s="28">
        <v>5</v>
      </c>
      <c r="B11" s="450" t="s">
        <v>314</v>
      </c>
      <c r="C11" s="605">
        <v>0</v>
      </c>
      <c r="D11" s="605">
        <v>0</v>
      </c>
      <c r="E11" s="605">
        <v>17708.400000000001</v>
      </c>
      <c r="F11" s="605">
        <v>1650</v>
      </c>
      <c r="G11" s="605">
        <v>0</v>
      </c>
      <c r="H11" s="605">
        <v>0</v>
      </c>
      <c r="I11" s="610">
        <f t="shared" si="0"/>
        <v>19358.400000000001</v>
      </c>
    </row>
    <row r="12" spans="1:10" x14ac:dyDescent="0.25">
      <c r="A12" s="28">
        <v>6</v>
      </c>
      <c r="B12" s="450" t="s">
        <v>954</v>
      </c>
      <c r="C12" s="605">
        <v>0</v>
      </c>
      <c r="D12" s="605">
        <v>0</v>
      </c>
      <c r="E12" s="605">
        <v>3361.2</v>
      </c>
      <c r="F12" s="605">
        <v>0</v>
      </c>
      <c r="G12" s="605">
        <v>0</v>
      </c>
      <c r="H12" s="605">
        <v>0</v>
      </c>
      <c r="I12" s="610">
        <f t="shared" si="0"/>
        <v>3361.2</v>
      </c>
      <c r="J12" s="433"/>
    </row>
    <row r="13" spans="1:10" x14ac:dyDescent="0.25">
      <c r="A13" s="28">
        <v>7</v>
      </c>
      <c r="B13" s="260" t="s">
        <v>315</v>
      </c>
      <c r="C13" s="605">
        <v>0</v>
      </c>
      <c r="D13" s="605">
        <v>0</v>
      </c>
      <c r="E13" s="605">
        <v>35401.56</v>
      </c>
      <c r="F13" s="605">
        <v>9901.15</v>
      </c>
      <c r="G13" s="605">
        <v>0</v>
      </c>
      <c r="H13" s="605">
        <v>0</v>
      </c>
      <c r="I13" s="610">
        <f t="shared" si="0"/>
        <v>45302.71</v>
      </c>
    </row>
    <row r="14" spans="1:10" ht="31.5" x14ac:dyDescent="0.25">
      <c r="A14" s="28">
        <v>8</v>
      </c>
      <c r="B14" s="450" t="s">
        <v>316</v>
      </c>
      <c r="C14" s="605">
        <v>0</v>
      </c>
      <c r="D14" s="605">
        <v>0</v>
      </c>
      <c r="E14" s="605">
        <v>11934.8</v>
      </c>
      <c r="F14" s="605">
        <v>95208.77</v>
      </c>
      <c r="G14" s="605">
        <v>0</v>
      </c>
      <c r="H14" s="605">
        <v>0</v>
      </c>
      <c r="I14" s="610">
        <f t="shared" si="0"/>
        <v>107143.57</v>
      </c>
    </row>
    <row r="15" spans="1:10" ht="31.5" x14ac:dyDescent="0.25">
      <c r="A15" s="39">
        <v>9</v>
      </c>
      <c r="B15" s="450" t="s">
        <v>317</v>
      </c>
      <c r="C15" s="605">
        <v>0</v>
      </c>
      <c r="D15" s="605">
        <v>0</v>
      </c>
      <c r="E15" s="605">
        <v>1241.76</v>
      </c>
      <c r="F15" s="605">
        <v>0</v>
      </c>
      <c r="G15" s="605">
        <v>0</v>
      </c>
      <c r="H15" s="605">
        <v>0</v>
      </c>
      <c r="I15" s="610">
        <f t="shared" si="0"/>
        <v>1241.76</v>
      </c>
    </row>
    <row r="16" spans="1:10" x14ac:dyDescent="0.25">
      <c r="A16" s="28">
        <v>10</v>
      </c>
      <c r="B16" s="450" t="s">
        <v>952</v>
      </c>
      <c r="C16" s="605">
        <v>0</v>
      </c>
      <c r="D16" s="605">
        <v>0</v>
      </c>
      <c r="E16" s="605">
        <v>82416</v>
      </c>
      <c r="F16" s="605">
        <v>0</v>
      </c>
      <c r="G16" s="605">
        <v>0</v>
      </c>
      <c r="H16" s="605">
        <v>0</v>
      </c>
      <c r="I16" s="610">
        <f t="shared" si="0"/>
        <v>82416</v>
      </c>
      <c r="J16" s="432"/>
    </row>
    <row r="17" spans="1:9" x14ac:dyDescent="0.25">
      <c r="A17" s="28">
        <v>11</v>
      </c>
      <c r="B17" s="451" t="s">
        <v>157</v>
      </c>
      <c r="C17" s="605">
        <v>0</v>
      </c>
      <c r="D17" s="605">
        <v>0</v>
      </c>
      <c r="E17" s="605">
        <v>0</v>
      </c>
      <c r="F17" s="605">
        <v>0</v>
      </c>
      <c r="G17" s="605">
        <v>0</v>
      </c>
      <c r="H17" s="605">
        <v>0</v>
      </c>
      <c r="I17" s="610">
        <f t="shared" si="0"/>
        <v>0</v>
      </c>
    </row>
    <row r="18" spans="1:9" x14ac:dyDescent="0.25">
      <c r="A18" s="39">
        <v>12</v>
      </c>
      <c r="B18" s="449" t="s">
        <v>158</v>
      </c>
      <c r="C18" s="605">
        <v>0</v>
      </c>
      <c r="D18" s="605">
        <v>0</v>
      </c>
      <c r="E18" s="605">
        <v>8000</v>
      </c>
      <c r="F18" s="605">
        <v>34413</v>
      </c>
      <c r="G18" s="605">
        <v>0</v>
      </c>
      <c r="H18" s="605">
        <v>2400</v>
      </c>
      <c r="I18" s="610">
        <f t="shared" ref="I18:I23" si="2">SUM(C18:H18)</f>
        <v>44813</v>
      </c>
    </row>
    <row r="19" spans="1:9" x14ac:dyDescent="0.25">
      <c r="A19" s="28">
        <v>13</v>
      </c>
      <c r="B19" s="449" t="s">
        <v>268</v>
      </c>
      <c r="C19" s="605">
        <v>755</v>
      </c>
      <c r="D19" s="605">
        <v>0</v>
      </c>
      <c r="E19" s="605">
        <v>27891.68</v>
      </c>
      <c r="F19" s="605">
        <v>53045.26</v>
      </c>
      <c r="G19" s="605">
        <v>0</v>
      </c>
      <c r="H19" s="605">
        <v>0</v>
      </c>
      <c r="I19" s="610">
        <f t="shared" si="2"/>
        <v>81691.94</v>
      </c>
    </row>
    <row r="20" spans="1:9" x14ac:dyDescent="0.25">
      <c r="A20" s="28">
        <v>14</v>
      </c>
      <c r="B20" s="449" t="s">
        <v>159</v>
      </c>
      <c r="C20" s="605">
        <v>0</v>
      </c>
      <c r="D20" s="605">
        <v>0</v>
      </c>
      <c r="E20" s="605">
        <v>0</v>
      </c>
      <c r="F20" s="605">
        <v>0</v>
      </c>
      <c r="G20" s="605">
        <v>0</v>
      </c>
      <c r="H20" s="605">
        <v>0</v>
      </c>
      <c r="I20" s="610">
        <f t="shared" si="2"/>
        <v>0</v>
      </c>
    </row>
    <row r="21" spans="1:9" x14ac:dyDescent="0.25">
      <c r="A21" s="39">
        <v>15</v>
      </c>
      <c r="B21" s="449" t="s">
        <v>276</v>
      </c>
      <c r="C21" s="605">
        <v>0</v>
      </c>
      <c r="D21" s="605">
        <v>0</v>
      </c>
      <c r="E21" s="605">
        <v>0</v>
      </c>
      <c r="F21" s="605">
        <v>0</v>
      </c>
      <c r="G21" s="605">
        <v>0</v>
      </c>
      <c r="H21" s="605">
        <v>0</v>
      </c>
      <c r="I21" s="610">
        <f t="shared" si="2"/>
        <v>0</v>
      </c>
    </row>
    <row r="22" spans="1:9" x14ac:dyDescent="0.25">
      <c r="A22" s="28">
        <v>16</v>
      </c>
      <c r="B22" s="452" t="s">
        <v>923</v>
      </c>
      <c r="C22" s="682">
        <v>0</v>
      </c>
      <c r="D22" s="605">
        <v>0</v>
      </c>
      <c r="E22" s="605">
        <v>0</v>
      </c>
      <c r="F22" s="605">
        <v>0</v>
      </c>
      <c r="G22" s="605">
        <v>0</v>
      </c>
      <c r="H22" s="605">
        <v>0</v>
      </c>
      <c r="I22" s="610">
        <f t="shared" si="2"/>
        <v>0</v>
      </c>
    </row>
    <row r="23" spans="1:9" ht="48" thickBot="1" x14ac:dyDescent="0.3">
      <c r="A23" s="29">
        <v>17</v>
      </c>
      <c r="B23" s="453" t="s">
        <v>960</v>
      </c>
      <c r="C23" s="683">
        <f>+C6+C9+C10+C17+C18+C19+C20+C21+C22</f>
        <v>755</v>
      </c>
      <c r="D23" s="649">
        <f t="shared" ref="D23:H23" si="3">+D6+D9+D10+D17+D18+D19+D20+D21+D22</f>
        <v>0</v>
      </c>
      <c r="E23" s="649">
        <f t="shared" si="3"/>
        <v>187955.4</v>
      </c>
      <c r="F23" s="649">
        <f t="shared" si="3"/>
        <v>194218.18</v>
      </c>
      <c r="G23" s="649">
        <f t="shared" si="3"/>
        <v>0</v>
      </c>
      <c r="H23" s="649">
        <f t="shared" si="3"/>
        <v>2400</v>
      </c>
      <c r="I23" s="650">
        <f t="shared" si="2"/>
        <v>385328.57999999996</v>
      </c>
    </row>
    <row r="24" spans="1:9" x14ac:dyDescent="0.25">
      <c r="C24" s="175"/>
      <c r="D24" s="174"/>
      <c r="E24" s="174"/>
      <c r="F24" s="174"/>
      <c r="G24" s="174"/>
      <c r="H24" s="174"/>
    </row>
    <row r="25" spans="1:9" x14ac:dyDescent="0.25">
      <c r="A25" s="442" t="s">
        <v>957</v>
      </c>
      <c r="B25" s="443" t="s">
        <v>1156</v>
      </c>
      <c r="C25" s="174"/>
      <c r="D25" s="174"/>
      <c r="E25" s="174"/>
      <c r="F25" s="174"/>
      <c r="G25" s="174"/>
      <c r="H25" s="174"/>
    </row>
    <row r="26" spans="1:9" ht="28.5" customHeight="1" x14ac:dyDescent="0.25">
      <c r="A26" s="913" t="s">
        <v>1260</v>
      </c>
      <c r="B26" s="913"/>
      <c r="C26" s="913"/>
      <c r="D26" s="913"/>
      <c r="E26" s="913"/>
      <c r="F26" s="913"/>
      <c r="G26" s="913"/>
      <c r="H26" s="913"/>
      <c r="I26" s="913"/>
    </row>
    <row r="27" spans="1:9" x14ac:dyDescent="0.25">
      <c r="C27" s="174"/>
      <c r="D27" s="174"/>
      <c r="E27" s="174"/>
      <c r="F27" s="174"/>
      <c r="G27" s="174"/>
      <c r="H27" s="174"/>
    </row>
    <row r="28" spans="1:9" x14ac:dyDescent="0.25">
      <c r="C28" s="174"/>
      <c r="D28" s="174"/>
      <c r="E28" s="174"/>
      <c r="F28" s="174"/>
      <c r="G28" s="174"/>
      <c r="H28" s="174"/>
    </row>
    <row r="29" spans="1:9" x14ac:dyDescent="0.25">
      <c r="C29" s="174"/>
      <c r="D29" s="174"/>
      <c r="E29" s="174"/>
      <c r="F29" s="174"/>
      <c r="G29" s="174"/>
      <c r="H29" s="174"/>
    </row>
    <row r="30" spans="1:9" x14ac:dyDescent="0.25">
      <c r="C30" s="174"/>
      <c r="D30" s="174"/>
      <c r="E30" s="174"/>
      <c r="F30" s="174"/>
      <c r="G30" s="174"/>
      <c r="H30" s="174"/>
    </row>
    <row r="31" spans="1:9" x14ac:dyDescent="0.25">
      <c r="C31" s="174"/>
      <c r="D31" s="174"/>
      <c r="E31" s="174"/>
      <c r="F31" s="174"/>
      <c r="G31" s="174"/>
      <c r="H31" s="174"/>
    </row>
    <row r="32" spans="1:9" x14ac:dyDescent="0.25">
      <c r="C32" s="174"/>
      <c r="D32" s="174"/>
      <c r="E32" s="174"/>
      <c r="F32" s="174"/>
      <c r="G32" s="174"/>
      <c r="H32" s="174"/>
    </row>
    <row r="33" spans="3:8" x14ac:dyDescent="0.25">
      <c r="C33" s="174"/>
      <c r="D33" s="174"/>
      <c r="E33" s="174"/>
      <c r="F33" s="174"/>
      <c r="G33" s="174"/>
      <c r="H33" s="174"/>
    </row>
    <row r="34" spans="3:8" x14ac:dyDescent="0.25">
      <c r="C34" s="174"/>
      <c r="D34" s="174"/>
      <c r="E34" s="174"/>
      <c r="F34" s="174"/>
      <c r="G34" s="174"/>
      <c r="H34" s="174"/>
    </row>
    <row r="35" spans="3:8" x14ac:dyDescent="0.25">
      <c r="C35" s="174"/>
      <c r="D35" s="174"/>
      <c r="E35" s="174"/>
      <c r="F35" s="174"/>
      <c r="G35" s="174"/>
      <c r="H35" s="174"/>
    </row>
    <row r="36" spans="3:8" x14ac:dyDescent="0.25">
      <c r="C36" s="174"/>
      <c r="D36" s="174"/>
      <c r="E36" s="174"/>
      <c r="F36" s="174"/>
      <c r="G36" s="174"/>
      <c r="H36" s="174"/>
    </row>
    <row r="37" spans="3:8" x14ac:dyDescent="0.25">
      <c r="C37" s="174"/>
      <c r="D37" s="174"/>
      <c r="E37" s="174"/>
      <c r="F37" s="174"/>
      <c r="G37" s="174"/>
      <c r="H37" s="174"/>
    </row>
    <row r="38" spans="3:8" x14ac:dyDescent="0.25">
      <c r="C38" s="174"/>
      <c r="D38" s="174"/>
      <c r="E38" s="174"/>
      <c r="F38" s="174"/>
      <c r="G38" s="174"/>
      <c r="H38" s="174"/>
    </row>
    <row r="39" spans="3:8" x14ac:dyDescent="0.25">
      <c r="C39" s="174"/>
      <c r="D39" s="174"/>
      <c r="E39" s="174"/>
      <c r="F39" s="174"/>
      <c r="G39" s="174"/>
      <c r="H39" s="174"/>
    </row>
    <row r="40" spans="3:8" x14ac:dyDescent="0.25">
      <c r="C40" s="174"/>
      <c r="D40" s="174"/>
      <c r="E40" s="174"/>
      <c r="F40" s="174"/>
      <c r="G40" s="174"/>
      <c r="H40" s="174"/>
    </row>
    <row r="41" spans="3:8" x14ac:dyDescent="0.25">
      <c r="C41" s="174"/>
      <c r="D41" s="174"/>
      <c r="E41" s="174"/>
      <c r="F41" s="174"/>
      <c r="G41" s="174"/>
      <c r="H41" s="174"/>
    </row>
    <row r="42" spans="3:8" x14ac:dyDescent="0.25">
      <c r="C42" s="174"/>
      <c r="D42" s="174"/>
      <c r="E42" s="174"/>
      <c r="F42" s="174"/>
      <c r="G42" s="174"/>
      <c r="H42" s="174"/>
    </row>
    <row r="43" spans="3:8" x14ac:dyDescent="0.25">
      <c r="C43" s="174"/>
      <c r="D43" s="174"/>
      <c r="E43" s="174"/>
      <c r="F43" s="174"/>
      <c r="G43" s="174"/>
      <c r="H43" s="174"/>
    </row>
    <row r="44" spans="3:8" x14ac:dyDescent="0.25">
      <c r="C44" s="174"/>
      <c r="D44" s="174"/>
      <c r="E44" s="174"/>
      <c r="F44" s="174"/>
      <c r="G44" s="174"/>
      <c r="H44" s="174"/>
    </row>
    <row r="45" spans="3:8" x14ac:dyDescent="0.25">
      <c r="C45" s="174"/>
      <c r="D45" s="174"/>
      <c r="E45" s="174"/>
      <c r="F45" s="174"/>
      <c r="G45" s="174"/>
      <c r="H45" s="174"/>
    </row>
    <row r="46" spans="3:8" x14ac:dyDescent="0.25">
      <c r="C46" s="174"/>
      <c r="D46" s="174"/>
      <c r="E46" s="174"/>
      <c r="F46" s="174"/>
      <c r="G46" s="174"/>
      <c r="H46" s="174"/>
    </row>
    <row r="47" spans="3:8" x14ac:dyDescent="0.25">
      <c r="C47" s="174"/>
      <c r="D47" s="174"/>
      <c r="E47" s="174"/>
      <c r="F47" s="174"/>
      <c r="G47" s="174"/>
      <c r="H47" s="174"/>
    </row>
    <row r="48" spans="3:8" x14ac:dyDescent="0.25">
      <c r="C48" s="174"/>
      <c r="D48" s="174"/>
      <c r="E48" s="174"/>
      <c r="F48" s="174"/>
      <c r="G48" s="174"/>
      <c r="H48" s="174"/>
    </row>
    <row r="49" spans="3:8" x14ac:dyDescent="0.25">
      <c r="C49" s="174"/>
      <c r="D49" s="174"/>
      <c r="E49" s="174"/>
      <c r="F49" s="174"/>
      <c r="G49" s="174"/>
      <c r="H49" s="174"/>
    </row>
    <row r="50" spans="3:8" x14ac:dyDescent="0.25">
      <c r="C50" s="174"/>
      <c r="D50" s="174"/>
      <c r="E50" s="174"/>
      <c r="F50" s="174"/>
      <c r="G50" s="174"/>
      <c r="H50" s="174"/>
    </row>
    <row r="51" spans="3:8" x14ac:dyDescent="0.25">
      <c r="C51" s="174"/>
      <c r="D51" s="174"/>
      <c r="E51" s="174"/>
      <c r="F51" s="174"/>
      <c r="G51" s="174"/>
      <c r="H51" s="174"/>
    </row>
    <row r="52" spans="3:8" x14ac:dyDescent="0.25">
      <c r="C52" s="174"/>
      <c r="D52" s="174"/>
      <c r="E52" s="174"/>
      <c r="F52" s="174"/>
      <c r="G52" s="174"/>
      <c r="H52" s="174"/>
    </row>
    <row r="53" spans="3:8" x14ac:dyDescent="0.25">
      <c r="C53" s="174"/>
      <c r="D53" s="174"/>
      <c r="E53" s="174"/>
      <c r="F53" s="174"/>
      <c r="G53" s="174"/>
      <c r="H53" s="174"/>
    </row>
    <row r="54" spans="3:8" x14ac:dyDescent="0.25">
      <c r="C54" s="174"/>
      <c r="D54" s="174"/>
      <c r="E54" s="174"/>
      <c r="F54" s="174"/>
      <c r="G54" s="174"/>
      <c r="H54" s="174"/>
    </row>
    <row r="55" spans="3:8" x14ac:dyDescent="0.25">
      <c r="C55" s="174"/>
      <c r="D55" s="174"/>
      <c r="E55" s="174"/>
      <c r="F55" s="174"/>
      <c r="G55" s="174"/>
      <c r="H55" s="174"/>
    </row>
    <row r="56" spans="3:8" x14ac:dyDescent="0.25">
      <c r="C56" s="174"/>
      <c r="D56" s="174"/>
      <c r="E56" s="174"/>
      <c r="F56" s="174"/>
      <c r="G56" s="174"/>
      <c r="H56" s="174"/>
    </row>
    <row r="57" spans="3:8" x14ac:dyDescent="0.25">
      <c r="C57" s="174"/>
      <c r="D57" s="174"/>
      <c r="E57" s="174"/>
      <c r="F57" s="174"/>
      <c r="G57" s="174"/>
      <c r="H57" s="174"/>
    </row>
    <row r="58" spans="3:8" x14ac:dyDescent="0.25">
      <c r="C58" s="174"/>
      <c r="D58" s="174"/>
      <c r="E58" s="174"/>
      <c r="F58" s="174"/>
      <c r="G58" s="174"/>
      <c r="H58" s="174"/>
    </row>
    <row r="59" spans="3:8" x14ac:dyDescent="0.25">
      <c r="C59" s="174"/>
      <c r="D59" s="174"/>
      <c r="E59" s="174"/>
      <c r="F59" s="174"/>
      <c r="G59" s="174"/>
      <c r="H59" s="174"/>
    </row>
    <row r="60" spans="3:8" x14ac:dyDescent="0.25">
      <c r="C60" s="174"/>
      <c r="D60" s="174"/>
      <c r="E60" s="174"/>
      <c r="F60" s="174"/>
      <c r="G60" s="174"/>
      <c r="H60" s="174"/>
    </row>
    <row r="61" spans="3:8" x14ac:dyDescent="0.25">
      <c r="C61" s="174"/>
      <c r="D61" s="174"/>
      <c r="E61" s="174"/>
      <c r="F61" s="174"/>
      <c r="G61" s="174"/>
      <c r="H61" s="174"/>
    </row>
    <row r="62" spans="3:8" x14ac:dyDescent="0.25">
      <c r="C62" s="174"/>
      <c r="D62" s="174"/>
      <c r="E62" s="174"/>
      <c r="F62" s="174"/>
      <c r="G62" s="174"/>
      <c r="H62" s="174"/>
    </row>
    <row r="63" spans="3:8" x14ac:dyDescent="0.25">
      <c r="C63" s="174"/>
      <c r="D63" s="174"/>
      <c r="E63" s="174"/>
      <c r="F63" s="174"/>
      <c r="G63" s="174"/>
      <c r="H63" s="174"/>
    </row>
    <row r="64" spans="3:8" x14ac:dyDescent="0.25">
      <c r="C64" s="174"/>
      <c r="D64" s="174"/>
      <c r="E64" s="174"/>
      <c r="F64" s="174"/>
      <c r="G64" s="174"/>
      <c r="H64" s="174"/>
    </row>
    <row r="65" spans="3:8" x14ac:dyDescent="0.25">
      <c r="C65" s="174"/>
      <c r="D65" s="174"/>
      <c r="E65" s="174"/>
      <c r="F65" s="174"/>
      <c r="G65" s="174"/>
      <c r="H65" s="174"/>
    </row>
    <row r="66" spans="3:8" x14ac:dyDescent="0.25">
      <c r="C66" s="174"/>
      <c r="D66" s="174"/>
      <c r="E66" s="174"/>
      <c r="F66" s="174"/>
      <c r="G66" s="174"/>
      <c r="H66" s="174"/>
    </row>
    <row r="67" spans="3:8" x14ac:dyDescent="0.25">
      <c r="C67" s="174"/>
      <c r="D67" s="174"/>
      <c r="E67" s="174"/>
      <c r="F67" s="174"/>
      <c r="G67" s="174"/>
      <c r="H67" s="174"/>
    </row>
    <row r="68" spans="3:8" x14ac:dyDescent="0.25">
      <c r="C68" s="174"/>
      <c r="D68" s="174"/>
      <c r="E68" s="174"/>
      <c r="F68" s="174"/>
      <c r="G68" s="174"/>
      <c r="H68" s="174"/>
    </row>
    <row r="69" spans="3:8" x14ac:dyDescent="0.25">
      <c r="C69" s="174"/>
      <c r="D69" s="174"/>
      <c r="E69" s="174"/>
      <c r="F69" s="174"/>
      <c r="G69" s="174"/>
      <c r="H69" s="174"/>
    </row>
    <row r="70" spans="3:8" x14ac:dyDescent="0.25">
      <c r="C70" s="174"/>
      <c r="D70" s="174"/>
      <c r="E70" s="174"/>
      <c r="F70" s="174"/>
      <c r="G70" s="174"/>
      <c r="H70" s="174"/>
    </row>
    <row r="71" spans="3:8" x14ac:dyDescent="0.25">
      <c r="C71" s="174"/>
      <c r="D71" s="174"/>
      <c r="E71" s="174"/>
      <c r="F71" s="174"/>
      <c r="G71" s="174"/>
      <c r="H71" s="174"/>
    </row>
    <row r="72" spans="3:8" x14ac:dyDescent="0.25">
      <c r="C72" s="174"/>
      <c r="D72" s="174"/>
      <c r="E72" s="174"/>
      <c r="F72" s="174"/>
      <c r="G72" s="174"/>
      <c r="H72" s="174"/>
    </row>
    <row r="73" spans="3:8" x14ac:dyDescent="0.25">
      <c r="C73" s="174"/>
      <c r="D73" s="174"/>
      <c r="E73" s="174"/>
      <c r="F73" s="174"/>
      <c r="G73" s="174"/>
      <c r="H73" s="174"/>
    </row>
    <row r="74" spans="3:8" x14ac:dyDescent="0.25">
      <c r="C74" s="174"/>
      <c r="D74" s="174"/>
      <c r="E74" s="174"/>
      <c r="F74" s="174"/>
      <c r="G74" s="174"/>
      <c r="H74" s="174"/>
    </row>
    <row r="75" spans="3:8" x14ac:dyDescent="0.25">
      <c r="C75" s="174"/>
      <c r="D75" s="174"/>
      <c r="E75" s="174"/>
      <c r="F75" s="174"/>
      <c r="G75" s="174"/>
      <c r="H75" s="174"/>
    </row>
    <row r="76" spans="3:8" x14ac:dyDescent="0.25">
      <c r="C76" s="174"/>
      <c r="D76" s="174"/>
      <c r="E76" s="174"/>
      <c r="F76" s="174"/>
      <c r="G76" s="174"/>
      <c r="H76" s="174"/>
    </row>
    <row r="77" spans="3:8" x14ac:dyDescent="0.25">
      <c r="C77" s="174"/>
      <c r="D77" s="174"/>
      <c r="E77" s="174"/>
      <c r="F77" s="174"/>
      <c r="G77" s="174"/>
      <c r="H77" s="174"/>
    </row>
    <row r="78" spans="3:8" x14ac:dyDescent="0.25">
      <c r="C78" s="174"/>
      <c r="D78" s="174"/>
      <c r="E78" s="174"/>
      <c r="F78" s="174"/>
      <c r="G78" s="174"/>
      <c r="H78" s="174"/>
    </row>
    <row r="79" spans="3:8" x14ac:dyDescent="0.25">
      <c r="C79" s="174"/>
      <c r="D79" s="174"/>
      <c r="E79" s="174"/>
      <c r="F79" s="174"/>
      <c r="G79" s="174"/>
      <c r="H79" s="174"/>
    </row>
    <row r="80" spans="3:8" x14ac:dyDescent="0.25">
      <c r="C80" s="174"/>
      <c r="D80" s="174"/>
      <c r="E80" s="174"/>
      <c r="F80" s="174"/>
      <c r="G80" s="174"/>
      <c r="H80" s="174"/>
    </row>
    <row r="81" spans="3:8" x14ac:dyDescent="0.25">
      <c r="C81" s="174"/>
      <c r="D81" s="174"/>
      <c r="E81" s="174"/>
      <c r="F81" s="174"/>
      <c r="G81" s="174"/>
      <c r="H81" s="174"/>
    </row>
    <row r="82" spans="3:8" x14ac:dyDescent="0.25">
      <c r="C82" s="174"/>
      <c r="D82" s="174"/>
      <c r="E82" s="174"/>
      <c r="F82" s="174"/>
      <c r="G82" s="174"/>
      <c r="H82" s="174"/>
    </row>
    <row r="83" spans="3:8" x14ac:dyDescent="0.25">
      <c r="C83" s="174"/>
      <c r="D83" s="174"/>
      <c r="E83" s="174"/>
      <c r="F83" s="174"/>
      <c r="G83" s="174"/>
      <c r="H83" s="174"/>
    </row>
  </sheetData>
  <mergeCells count="12">
    <mergeCell ref="A26:I26"/>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2"/>
    <pageSetUpPr fitToPage="1"/>
  </sheetPr>
  <dimension ref="A1:IV23"/>
  <sheetViews>
    <sheetView zoomScale="90" zoomScaleNormal="90" workbookViewId="0">
      <pane xSplit="2" ySplit="5" topLeftCell="C6" activePane="bottomRight" state="frozen"/>
      <selection pane="topRight" activeCell="C1" sqref="C1"/>
      <selection pane="bottomLeft" activeCell="A6" sqref="A6"/>
      <selection pane="bottomRight" activeCell="F18" sqref="F18"/>
    </sheetView>
  </sheetViews>
  <sheetFormatPr defaultRowHeight="15.75" x14ac:dyDescent="0.25"/>
  <cols>
    <col min="1" max="1" width="7.28515625" style="197" customWidth="1"/>
    <col min="2" max="2" width="38.85546875" style="202" customWidth="1"/>
    <col min="3" max="4" width="12.85546875" style="197" customWidth="1"/>
    <col min="5" max="5" width="12.140625" style="197" customWidth="1"/>
    <col min="6" max="6" width="11.85546875" style="197" customWidth="1"/>
    <col min="7" max="7" width="11.42578125" style="197" customWidth="1"/>
    <col min="8" max="8" width="11.85546875" style="197" bestFit="1" customWidth="1"/>
    <col min="9" max="9" width="13.42578125" style="197" customWidth="1"/>
    <col min="10" max="10" width="12.42578125" style="197" customWidth="1"/>
    <col min="11" max="11" width="14.5703125" style="197" customWidth="1"/>
    <col min="12" max="12" width="14.42578125" style="197" customWidth="1"/>
    <col min="13" max="13" width="14.85546875" style="197" customWidth="1"/>
    <col min="14" max="14" width="14.7109375" style="197" customWidth="1"/>
    <col min="15" max="15" width="14.140625" style="197" customWidth="1"/>
    <col min="16" max="16" width="14.28515625" style="197" customWidth="1"/>
    <col min="17" max="16384" width="9.140625" style="197"/>
  </cols>
  <sheetData>
    <row r="1" spans="1:256" ht="27.75" customHeight="1" thickBot="1" x14ac:dyDescent="0.3">
      <c r="A1" s="927" t="s">
        <v>1157</v>
      </c>
      <c r="B1" s="928"/>
      <c r="C1" s="928"/>
      <c r="D1" s="928"/>
      <c r="E1" s="928"/>
      <c r="F1" s="928"/>
      <c r="G1" s="928"/>
      <c r="H1" s="928"/>
      <c r="I1" s="928"/>
      <c r="J1" s="928"/>
      <c r="K1" s="928"/>
      <c r="L1" s="928"/>
      <c r="M1" s="928"/>
      <c r="N1" s="929"/>
    </row>
    <row r="2" spans="1:256" ht="28.5" customHeight="1" x14ac:dyDescent="0.25">
      <c r="A2" s="930" t="s">
        <v>1261</v>
      </c>
      <c r="B2" s="931"/>
      <c r="C2" s="931"/>
      <c r="D2" s="931"/>
      <c r="E2" s="931"/>
      <c r="F2" s="931"/>
      <c r="G2" s="931"/>
      <c r="H2" s="931"/>
      <c r="I2" s="932"/>
      <c r="J2" s="932"/>
      <c r="K2" s="931"/>
      <c r="L2" s="931"/>
      <c r="M2" s="931"/>
      <c r="N2" s="933"/>
    </row>
    <row r="3" spans="1:256" ht="51.75" customHeight="1" x14ac:dyDescent="0.25">
      <c r="A3" s="934" t="s">
        <v>178</v>
      </c>
      <c r="B3" s="935" t="s">
        <v>814</v>
      </c>
      <c r="C3" s="924" t="s">
        <v>299</v>
      </c>
      <c r="D3" s="924"/>
      <c r="E3" s="924" t="s">
        <v>300</v>
      </c>
      <c r="F3" s="924"/>
      <c r="G3" s="924" t="s">
        <v>301</v>
      </c>
      <c r="H3" s="911"/>
      <c r="I3" s="937" t="s">
        <v>733</v>
      </c>
      <c r="J3" s="937"/>
      <c r="K3" s="938" t="s">
        <v>277</v>
      </c>
      <c r="L3" s="924"/>
      <c r="M3" s="924" t="s">
        <v>294</v>
      </c>
      <c r="N3" s="925"/>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row>
    <row r="4" spans="1:256" ht="17.25" customHeight="1" x14ac:dyDescent="0.25">
      <c r="A4" s="934"/>
      <c r="B4" s="936"/>
      <c r="C4" s="345">
        <v>2019</v>
      </c>
      <c r="D4" s="345">
        <v>2020</v>
      </c>
      <c r="E4" s="513">
        <v>2019</v>
      </c>
      <c r="F4" s="513">
        <v>2020</v>
      </c>
      <c r="G4" s="513">
        <v>2019</v>
      </c>
      <c r="H4" s="513">
        <v>2020</v>
      </c>
      <c r="I4" s="513">
        <v>2019</v>
      </c>
      <c r="J4" s="513">
        <v>2020</v>
      </c>
      <c r="K4" s="513">
        <v>2019</v>
      </c>
      <c r="L4" s="513">
        <v>2020</v>
      </c>
      <c r="M4" s="398">
        <v>2019</v>
      </c>
      <c r="N4" s="398">
        <v>2020</v>
      </c>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row>
    <row r="5" spans="1:256" x14ac:dyDescent="0.25">
      <c r="A5" s="39"/>
      <c r="B5" s="199"/>
      <c r="C5" s="34" t="s">
        <v>254</v>
      </c>
      <c r="D5" s="34" t="s">
        <v>255</v>
      </c>
      <c r="E5" s="34" t="s">
        <v>256</v>
      </c>
      <c r="F5" s="34" t="s">
        <v>263</v>
      </c>
      <c r="G5" s="34" t="s">
        <v>257</v>
      </c>
      <c r="H5" s="228" t="s">
        <v>258</v>
      </c>
      <c r="I5" s="34" t="s">
        <v>259</v>
      </c>
      <c r="J5" s="34" t="s">
        <v>260</v>
      </c>
      <c r="K5" s="34" t="s">
        <v>261</v>
      </c>
      <c r="L5" s="34" t="s">
        <v>673</v>
      </c>
      <c r="M5" s="363" t="s">
        <v>884</v>
      </c>
      <c r="N5" s="364" t="s">
        <v>885</v>
      </c>
      <c r="O5" s="198"/>
      <c r="P5" s="198"/>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200"/>
      <c r="BY5" s="200"/>
      <c r="BZ5" s="200"/>
      <c r="CA5" s="200"/>
      <c r="CB5" s="200"/>
      <c r="CC5" s="200"/>
      <c r="CD5" s="200"/>
      <c r="CE5" s="200"/>
      <c r="CF5" s="200"/>
      <c r="CG5" s="200"/>
      <c r="CH5" s="200"/>
      <c r="CI5" s="200"/>
      <c r="CJ5" s="200"/>
      <c r="CK5" s="200"/>
      <c r="CL5" s="200"/>
      <c r="CM5" s="200"/>
      <c r="CN5" s="200"/>
      <c r="CO5" s="200"/>
      <c r="CP5" s="200"/>
      <c r="CQ5" s="200"/>
      <c r="CR5" s="200"/>
      <c r="CS5" s="200"/>
      <c r="CT5" s="200"/>
      <c r="CU5" s="200"/>
      <c r="CV5" s="200"/>
      <c r="CW5" s="200"/>
      <c r="CX5" s="200"/>
      <c r="CY5" s="200"/>
      <c r="CZ5" s="200"/>
      <c r="DA5" s="200"/>
      <c r="DB5" s="200"/>
      <c r="DC5" s="200"/>
      <c r="DD5" s="200"/>
      <c r="DE5" s="200"/>
      <c r="DF5" s="200"/>
      <c r="DG5" s="200"/>
      <c r="DH5" s="200"/>
      <c r="DI5" s="200"/>
      <c r="DJ5" s="200"/>
      <c r="DK5" s="200"/>
      <c r="DL5" s="200"/>
      <c r="DM5" s="200"/>
      <c r="DN5" s="200"/>
      <c r="DO5" s="200"/>
      <c r="DP5" s="200"/>
      <c r="DQ5" s="200"/>
      <c r="DR5" s="200"/>
      <c r="DS5" s="200"/>
      <c r="DT5" s="200"/>
      <c r="DU5" s="200"/>
      <c r="DV5" s="200"/>
      <c r="DW5" s="200"/>
      <c r="DX5" s="200"/>
      <c r="DY5" s="200"/>
      <c r="DZ5" s="200"/>
      <c r="EA5" s="200"/>
      <c r="EB5" s="200"/>
      <c r="EC5" s="200"/>
      <c r="ED5" s="200"/>
      <c r="EE5" s="200"/>
      <c r="EF5" s="200"/>
      <c r="EG5" s="200"/>
      <c r="EH5" s="200"/>
      <c r="EI5" s="200"/>
      <c r="EJ5" s="200"/>
      <c r="EK5" s="200"/>
      <c r="EL5" s="200"/>
      <c r="EM5" s="200"/>
      <c r="EN5" s="200"/>
      <c r="EO5" s="200"/>
      <c r="EP5" s="200"/>
      <c r="EQ5" s="200"/>
      <c r="ER5" s="200"/>
      <c r="ES5" s="200"/>
      <c r="ET5" s="200"/>
      <c r="EU5" s="200"/>
      <c r="EV5" s="200"/>
      <c r="EW5" s="200"/>
      <c r="EX5" s="200"/>
      <c r="EY5" s="200"/>
      <c r="EZ5" s="200"/>
      <c r="FA5" s="200"/>
      <c r="FB5" s="200"/>
      <c r="FC5" s="200"/>
      <c r="FD5" s="200"/>
      <c r="FE5" s="200"/>
      <c r="FF5" s="200"/>
      <c r="FG5" s="200"/>
      <c r="FH5" s="200"/>
      <c r="FI5" s="200"/>
      <c r="FJ5" s="200"/>
      <c r="FK5" s="200"/>
      <c r="FL5" s="200"/>
      <c r="FM5" s="200"/>
      <c r="FN5" s="200"/>
      <c r="FO5" s="200"/>
      <c r="FP5" s="200"/>
      <c r="FQ5" s="200"/>
      <c r="FR5" s="200"/>
      <c r="FS5" s="200"/>
      <c r="FT5" s="200"/>
      <c r="FU5" s="200"/>
      <c r="FV5" s="200"/>
      <c r="FW5" s="200"/>
      <c r="FX5" s="200"/>
      <c r="FY5" s="200"/>
      <c r="FZ5" s="200"/>
      <c r="GA5" s="200"/>
      <c r="GB5" s="200"/>
      <c r="GC5" s="200"/>
      <c r="GD5" s="200"/>
      <c r="GE5" s="200"/>
      <c r="GF5" s="200"/>
      <c r="GG5" s="200"/>
      <c r="GH5" s="200"/>
      <c r="GI5" s="200"/>
      <c r="GJ5" s="200"/>
      <c r="GK5" s="200"/>
      <c r="GL5" s="200"/>
      <c r="GM5" s="200"/>
      <c r="GN5" s="200"/>
      <c r="GO5" s="200"/>
      <c r="GP5" s="200"/>
      <c r="GQ5" s="200"/>
      <c r="GR5" s="200"/>
      <c r="GS5" s="200"/>
      <c r="GT5" s="200"/>
      <c r="GU5" s="200"/>
      <c r="GV5" s="200"/>
      <c r="GW5" s="200"/>
      <c r="GX5" s="200"/>
      <c r="GY5" s="200"/>
      <c r="GZ5" s="200"/>
      <c r="HA5" s="200"/>
      <c r="HB5" s="200"/>
      <c r="HC5" s="200"/>
      <c r="HD5" s="200"/>
      <c r="HE5" s="200"/>
      <c r="HF5" s="200"/>
      <c r="HG5" s="200"/>
      <c r="HH5" s="200"/>
      <c r="HI5" s="200"/>
      <c r="HJ5" s="200"/>
      <c r="HK5" s="200"/>
      <c r="HL5" s="200"/>
      <c r="HM5" s="200"/>
      <c r="HN5" s="200"/>
      <c r="HO5" s="200"/>
      <c r="HP5" s="200"/>
      <c r="HQ5" s="200"/>
      <c r="HR5" s="200"/>
      <c r="HS5" s="200"/>
      <c r="HT5" s="200"/>
      <c r="HU5" s="200"/>
      <c r="HV5" s="200"/>
      <c r="HW5" s="200"/>
      <c r="HX5" s="200"/>
      <c r="HY5" s="200"/>
      <c r="HZ5" s="200"/>
      <c r="IA5" s="200"/>
      <c r="IB5" s="200"/>
      <c r="IC5" s="200"/>
      <c r="ID5" s="200"/>
      <c r="IE5" s="200"/>
      <c r="IF5" s="200"/>
      <c r="IG5" s="200"/>
      <c r="IH5" s="200"/>
      <c r="II5" s="200"/>
      <c r="IJ5" s="200"/>
      <c r="IK5" s="200"/>
      <c r="IL5" s="200"/>
      <c r="IM5" s="200"/>
      <c r="IN5" s="200"/>
      <c r="IO5" s="200"/>
      <c r="IP5" s="200"/>
      <c r="IQ5" s="200"/>
      <c r="IR5" s="200"/>
      <c r="IS5" s="200"/>
      <c r="IT5" s="200"/>
      <c r="IU5" s="200"/>
      <c r="IV5" s="200"/>
    </row>
    <row r="6" spans="1:256" ht="31.5" x14ac:dyDescent="0.25">
      <c r="A6" s="39">
        <v>1</v>
      </c>
      <c r="B6" s="299" t="s">
        <v>174</v>
      </c>
      <c r="C6" s="684">
        <v>2235957.1700000004</v>
      </c>
      <c r="D6" s="685">
        <f>C17</f>
        <v>2253422.3000000003</v>
      </c>
      <c r="E6" s="684">
        <v>386382.65</v>
      </c>
      <c r="F6" s="685">
        <f>E17</f>
        <v>412808.2300000001</v>
      </c>
      <c r="G6" s="686">
        <v>443376.39999999991</v>
      </c>
      <c r="H6" s="687">
        <f>G17</f>
        <v>413673.89999999991</v>
      </c>
      <c r="I6" s="684">
        <v>0</v>
      </c>
      <c r="J6" s="685">
        <f>SUM(I17)</f>
        <v>0</v>
      </c>
      <c r="K6" s="684">
        <v>28396</v>
      </c>
      <c r="L6" s="685">
        <f>SUM(K17)</f>
        <v>27505.35</v>
      </c>
      <c r="M6" s="685">
        <f t="shared" ref="M6:N8" si="0">C6+E6+G6+I6+K6</f>
        <v>3094112.22</v>
      </c>
      <c r="N6" s="688">
        <f t="shared" si="0"/>
        <v>3107409.7800000003</v>
      </c>
      <c r="O6" s="198"/>
      <c r="P6" s="198"/>
    </row>
    <row r="7" spans="1:256" ht="31.5" x14ac:dyDescent="0.25">
      <c r="A7" s="39">
        <v>2</v>
      </c>
      <c r="B7" s="300" t="s">
        <v>711</v>
      </c>
      <c r="C7" s="685">
        <f t="shared" ref="C7:L7" si="1">SUM(C8:C15)</f>
        <v>58372.06</v>
      </c>
      <c r="D7" s="685">
        <f t="shared" si="1"/>
        <v>159275.13</v>
      </c>
      <c r="E7" s="685">
        <f t="shared" si="1"/>
        <v>365492.93000000005</v>
      </c>
      <c r="F7" s="685">
        <f t="shared" si="1"/>
        <v>526715.56000000006</v>
      </c>
      <c r="G7" s="687">
        <f>SUM(G8:G15)</f>
        <v>570967.5</v>
      </c>
      <c r="H7" s="687">
        <f>SUM(H8:H15)</f>
        <v>634307.17000000004</v>
      </c>
      <c r="I7" s="685">
        <f t="shared" si="1"/>
        <v>0</v>
      </c>
      <c r="J7" s="685">
        <f t="shared" si="1"/>
        <v>43937.31</v>
      </c>
      <c r="K7" s="685">
        <f t="shared" si="1"/>
        <v>20965.75</v>
      </c>
      <c r="L7" s="685">
        <f t="shared" si="1"/>
        <v>10390</v>
      </c>
      <c r="M7" s="685">
        <f t="shared" si="0"/>
        <v>1015798.24</v>
      </c>
      <c r="N7" s="688">
        <f t="shared" si="0"/>
        <v>1374625.1700000002</v>
      </c>
      <c r="O7" s="198"/>
      <c r="P7" s="198"/>
    </row>
    <row r="8" spans="1:256" ht="22.5" customHeight="1" x14ac:dyDescent="0.25">
      <c r="A8" s="39">
        <v>3</v>
      </c>
      <c r="B8" s="301" t="s">
        <v>81</v>
      </c>
      <c r="C8" s="689">
        <v>58372.06</v>
      </c>
      <c r="D8" s="689">
        <v>159275.13</v>
      </c>
      <c r="E8" s="689">
        <v>87558.1</v>
      </c>
      <c r="F8" s="689">
        <v>238912.69</v>
      </c>
      <c r="G8" s="690">
        <v>0</v>
      </c>
      <c r="H8" s="690">
        <v>0</v>
      </c>
      <c r="I8" s="689">
        <v>0</v>
      </c>
      <c r="J8" s="689">
        <v>0</v>
      </c>
      <c r="K8" s="689">
        <v>0</v>
      </c>
      <c r="L8" s="689">
        <v>0</v>
      </c>
      <c r="M8" s="685">
        <f t="shared" si="0"/>
        <v>145930.16</v>
      </c>
      <c r="N8" s="688">
        <f t="shared" si="0"/>
        <v>398187.82</v>
      </c>
    </row>
    <row r="9" spans="1:256" ht="21.75" customHeight="1" x14ac:dyDescent="0.25">
      <c r="A9" s="39">
        <v>4</v>
      </c>
      <c r="B9" s="301" t="s">
        <v>283</v>
      </c>
      <c r="C9" s="691" t="s">
        <v>282</v>
      </c>
      <c r="D9" s="691" t="s">
        <v>282</v>
      </c>
      <c r="E9" s="692">
        <v>277934.83</v>
      </c>
      <c r="F9" s="692">
        <v>287802.87</v>
      </c>
      <c r="G9" s="691" t="s">
        <v>282</v>
      </c>
      <c r="H9" s="691" t="s">
        <v>282</v>
      </c>
      <c r="I9" s="693" t="s">
        <v>282</v>
      </c>
      <c r="J9" s="693" t="s">
        <v>282</v>
      </c>
      <c r="K9" s="691" t="s">
        <v>282</v>
      </c>
      <c r="L9" s="691" t="s">
        <v>282</v>
      </c>
      <c r="M9" s="685">
        <f>E9</f>
        <v>277934.83</v>
      </c>
      <c r="N9" s="688">
        <f>F9</f>
        <v>287802.87</v>
      </c>
    </row>
    <row r="10" spans="1:256" ht="31.5" x14ac:dyDescent="0.25">
      <c r="A10" s="39">
        <v>5</v>
      </c>
      <c r="B10" s="301" t="s">
        <v>11</v>
      </c>
      <c r="C10" s="691" t="s">
        <v>282</v>
      </c>
      <c r="D10" s="691" t="s">
        <v>282</v>
      </c>
      <c r="E10" s="689">
        <v>0</v>
      </c>
      <c r="F10" s="689">
        <v>0</v>
      </c>
      <c r="G10" s="691" t="s">
        <v>282</v>
      </c>
      <c r="H10" s="691" t="s">
        <v>282</v>
      </c>
      <c r="I10" s="693" t="s">
        <v>282</v>
      </c>
      <c r="J10" s="693" t="s">
        <v>282</v>
      </c>
      <c r="K10" s="691" t="s">
        <v>282</v>
      </c>
      <c r="L10" s="691" t="s">
        <v>282</v>
      </c>
      <c r="M10" s="685">
        <f>E10</f>
        <v>0</v>
      </c>
      <c r="N10" s="688">
        <f>F10</f>
        <v>0</v>
      </c>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0"/>
      <c r="BH10" s="200"/>
      <c r="BI10" s="200"/>
      <c r="BJ10" s="200"/>
      <c r="BK10" s="200"/>
      <c r="BL10" s="200"/>
      <c r="BM10" s="200"/>
      <c r="BN10" s="200"/>
      <c r="BO10" s="200"/>
      <c r="BP10" s="200"/>
      <c r="BQ10" s="200"/>
      <c r="BR10" s="200"/>
      <c r="BS10" s="200"/>
      <c r="BT10" s="200"/>
      <c r="BU10" s="200"/>
      <c r="BV10" s="200"/>
      <c r="BW10" s="200"/>
      <c r="BX10" s="200"/>
      <c r="BY10" s="200"/>
      <c r="BZ10" s="200"/>
      <c r="CA10" s="200"/>
      <c r="CB10" s="200"/>
      <c r="CC10" s="200"/>
      <c r="CD10" s="200"/>
      <c r="CE10" s="200"/>
      <c r="CF10" s="200"/>
      <c r="CG10" s="200"/>
      <c r="CH10" s="200"/>
      <c r="CI10" s="200"/>
      <c r="CJ10" s="200"/>
      <c r="CK10" s="200"/>
      <c r="CL10" s="200"/>
      <c r="CM10" s="200"/>
      <c r="CN10" s="200"/>
      <c r="CO10" s="200"/>
      <c r="CP10" s="200"/>
      <c r="CQ10" s="200"/>
      <c r="CR10" s="200"/>
      <c r="CS10" s="200"/>
      <c r="CT10" s="200"/>
      <c r="CU10" s="200"/>
      <c r="CV10" s="200"/>
      <c r="CW10" s="200"/>
      <c r="CX10" s="200"/>
      <c r="CY10" s="200"/>
      <c r="CZ10" s="200"/>
      <c r="DA10" s="200"/>
      <c r="DB10" s="200"/>
      <c r="DC10" s="200"/>
      <c r="DD10" s="200"/>
      <c r="DE10" s="200"/>
      <c r="DF10" s="200"/>
      <c r="DG10" s="200"/>
      <c r="DH10" s="200"/>
      <c r="DI10" s="200"/>
      <c r="DJ10" s="200"/>
      <c r="DK10" s="200"/>
      <c r="DL10" s="200"/>
      <c r="DM10" s="200"/>
      <c r="DN10" s="200"/>
      <c r="DO10" s="200"/>
      <c r="DP10" s="200"/>
      <c r="DQ10" s="200"/>
      <c r="DR10" s="200"/>
      <c r="DS10" s="200"/>
      <c r="DT10" s="200"/>
      <c r="DU10" s="200"/>
      <c r="DV10" s="200"/>
      <c r="DW10" s="200"/>
      <c r="DX10" s="200"/>
      <c r="DY10" s="200"/>
      <c r="DZ10" s="200"/>
      <c r="EA10" s="200"/>
      <c r="EB10" s="200"/>
      <c r="EC10" s="200"/>
      <c r="ED10" s="200"/>
      <c r="EE10" s="200"/>
      <c r="EF10" s="200"/>
      <c r="EG10" s="200"/>
      <c r="EH10" s="200"/>
      <c r="EI10" s="200"/>
      <c r="EJ10" s="200"/>
      <c r="EK10" s="200"/>
      <c r="EL10" s="200"/>
      <c r="EM10" s="200"/>
      <c r="EN10" s="200"/>
      <c r="EO10" s="200"/>
      <c r="EP10" s="200"/>
      <c r="EQ10" s="200"/>
      <c r="ER10" s="200"/>
      <c r="ES10" s="200"/>
      <c r="ET10" s="200"/>
      <c r="EU10" s="200"/>
      <c r="EV10" s="200"/>
      <c r="EW10" s="200"/>
      <c r="EX10" s="200"/>
      <c r="EY10" s="200"/>
      <c r="EZ10" s="200"/>
      <c r="FA10" s="200"/>
      <c r="FB10" s="200"/>
      <c r="FC10" s="200"/>
      <c r="FD10" s="200"/>
      <c r="FE10" s="200"/>
      <c r="FF10" s="200"/>
      <c r="FG10" s="200"/>
      <c r="FH10" s="200"/>
      <c r="FI10" s="200"/>
      <c r="FJ10" s="200"/>
      <c r="FK10" s="200"/>
      <c r="FL10" s="200"/>
      <c r="FM10" s="200"/>
      <c r="FN10" s="200"/>
      <c r="FO10" s="200"/>
      <c r="FP10" s="200"/>
      <c r="FQ10" s="200"/>
      <c r="FR10" s="200"/>
      <c r="FS10" s="200"/>
      <c r="FT10" s="200"/>
      <c r="FU10" s="200"/>
      <c r="FV10" s="200"/>
      <c r="FW10" s="200"/>
      <c r="FX10" s="200"/>
      <c r="FY10" s="200"/>
      <c r="FZ10" s="200"/>
      <c r="GA10" s="200"/>
      <c r="GB10" s="200"/>
      <c r="GC10" s="200"/>
      <c r="GD10" s="200"/>
      <c r="GE10" s="200"/>
      <c r="GF10" s="200"/>
      <c r="GG10" s="200"/>
      <c r="GH10" s="200"/>
      <c r="GI10" s="200"/>
      <c r="GJ10" s="200"/>
      <c r="GK10" s="200"/>
      <c r="GL10" s="200"/>
      <c r="GM10" s="200"/>
      <c r="GN10" s="200"/>
      <c r="GO10" s="200"/>
      <c r="GP10" s="200"/>
      <c r="GQ10" s="200"/>
      <c r="GR10" s="200"/>
      <c r="GS10" s="200"/>
      <c r="GT10" s="200"/>
      <c r="GU10" s="200"/>
      <c r="GV10" s="200"/>
      <c r="GW10" s="200"/>
      <c r="GX10" s="200"/>
      <c r="GY10" s="200"/>
      <c r="GZ10" s="200"/>
      <c r="HA10" s="200"/>
      <c r="HB10" s="200"/>
      <c r="HC10" s="200"/>
      <c r="HD10" s="200"/>
      <c r="HE10" s="200"/>
      <c r="HF10" s="200"/>
      <c r="HG10" s="200"/>
      <c r="HH10" s="200"/>
      <c r="HI10" s="200"/>
      <c r="HJ10" s="200"/>
      <c r="HK10" s="200"/>
      <c r="HL10" s="200"/>
      <c r="HM10" s="200"/>
      <c r="HN10" s="200"/>
      <c r="HO10" s="200"/>
      <c r="HP10" s="200"/>
      <c r="HQ10" s="200"/>
      <c r="HR10" s="200"/>
      <c r="HS10" s="200"/>
      <c r="HT10" s="200"/>
      <c r="HU10" s="200"/>
      <c r="HV10" s="200"/>
      <c r="HW10" s="200"/>
      <c r="HX10" s="200"/>
      <c r="HY10" s="200"/>
      <c r="HZ10" s="200"/>
      <c r="IA10" s="200"/>
      <c r="IB10" s="200"/>
      <c r="IC10" s="200"/>
      <c r="ID10" s="200"/>
      <c r="IE10" s="200"/>
      <c r="IF10" s="200"/>
      <c r="IG10" s="200"/>
      <c r="IH10" s="200"/>
      <c r="II10" s="200"/>
      <c r="IJ10" s="200"/>
      <c r="IK10" s="200"/>
      <c r="IL10" s="200"/>
      <c r="IM10" s="200"/>
      <c r="IN10" s="200"/>
      <c r="IO10" s="200"/>
      <c r="IP10" s="200"/>
      <c r="IQ10" s="200"/>
      <c r="IR10" s="200"/>
      <c r="IS10" s="200"/>
      <c r="IT10" s="200"/>
      <c r="IU10" s="200"/>
      <c r="IV10" s="200"/>
    </row>
    <row r="11" spans="1:256" ht="31.5" x14ac:dyDescent="0.25">
      <c r="A11" s="39">
        <v>6</v>
      </c>
      <c r="B11" s="301" t="s">
        <v>284</v>
      </c>
      <c r="C11" s="691" t="s">
        <v>282</v>
      </c>
      <c r="D11" s="691" t="s">
        <v>282</v>
      </c>
      <c r="E11" s="689">
        <v>0</v>
      </c>
      <c r="F11" s="689">
        <v>0</v>
      </c>
      <c r="G11" s="690">
        <v>0</v>
      </c>
      <c r="H11" s="690">
        <v>0</v>
      </c>
      <c r="I11" s="694">
        <v>0</v>
      </c>
      <c r="J11" s="694">
        <v>0</v>
      </c>
      <c r="K11" s="695">
        <v>0</v>
      </c>
      <c r="L11" s="695">
        <v>0</v>
      </c>
      <c r="M11" s="685">
        <f>E11+G11+I11+K11</f>
        <v>0</v>
      </c>
      <c r="N11" s="688">
        <f>F11+H11+J11+L11</f>
        <v>0</v>
      </c>
    </row>
    <row r="12" spans="1:256" ht="17.25" customHeight="1" x14ac:dyDescent="0.25">
      <c r="A12" s="39">
        <v>7</v>
      </c>
      <c r="B12" s="301" t="s">
        <v>285</v>
      </c>
      <c r="C12" s="689">
        <v>0</v>
      </c>
      <c r="D12" s="689">
        <v>0</v>
      </c>
      <c r="E12" s="689">
        <v>0</v>
      </c>
      <c r="F12" s="689">
        <v>0</v>
      </c>
      <c r="G12" s="690">
        <v>0</v>
      </c>
      <c r="H12" s="690">
        <v>0</v>
      </c>
      <c r="I12" s="694">
        <v>0</v>
      </c>
      <c r="J12" s="694">
        <v>0</v>
      </c>
      <c r="K12" s="689">
        <v>20965.75</v>
      </c>
      <c r="L12" s="689">
        <v>10390</v>
      </c>
      <c r="M12" s="685">
        <f>C12+E12+G12+I12+K12</f>
        <v>20965.75</v>
      </c>
      <c r="N12" s="688">
        <f>D12+F12+H12+J12+L12</f>
        <v>10390</v>
      </c>
    </row>
    <row r="13" spans="1:256" ht="18.75" x14ac:dyDescent="0.25">
      <c r="A13" s="39">
        <v>8</v>
      </c>
      <c r="B13" s="302" t="s">
        <v>82</v>
      </c>
      <c r="C13" s="691" t="s">
        <v>282</v>
      </c>
      <c r="D13" s="691" t="s">
        <v>282</v>
      </c>
      <c r="E13" s="691" t="s">
        <v>282</v>
      </c>
      <c r="F13" s="691" t="s">
        <v>282</v>
      </c>
      <c r="G13" s="690">
        <v>534512</v>
      </c>
      <c r="H13" s="690">
        <v>594906</v>
      </c>
      <c r="I13" s="694">
        <v>0</v>
      </c>
      <c r="J13" s="694">
        <v>43937.31</v>
      </c>
      <c r="K13" s="696" t="s">
        <v>282</v>
      </c>
      <c r="L13" s="696" t="s">
        <v>282</v>
      </c>
      <c r="M13" s="685">
        <f>G13</f>
        <v>534512</v>
      </c>
      <c r="N13" s="688">
        <f>H13</f>
        <v>594906</v>
      </c>
    </row>
    <row r="14" spans="1:256" ht="19.5" customHeight="1" x14ac:dyDescent="0.25">
      <c r="A14" s="39">
        <v>9</v>
      </c>
      <c r="B14" s="301" t="s">
        <v>24</v>
      </c>
      <c r="C14" s="691" t="s">
        <v>282</v>
      </c>
      <c r="D14" s="691" t="s">
        <v>282</v>
      </c>
      <c r="E14" s="691" t="s">
        <v>282</v>
      </c>
      <c r="F14" s="691" t="s">
        <v>282</v>
      </c>
      <c r="G14" s="690">
        <v>36455.5</v>
      </c>
      <c r="H14" s="690">
        <v>39401.17</v>
      </c>
      <c r="I14" s="697" t="s">
        <v>282</v>
      </c>
      <c r="J14" s="697" t="s">
        <v>282</v>
      </c>
      <c r="K14" s="696" t="s">
        <v>282</v>
      </c>
      <c r="L14" s="696" t="s">
        <v>282</v>
      </c>
      <c r="M14" s="685">
        <f>G14</f>
        <v>36455.5</v>
      </c>
      <c r="N14" s="688">
        <f>H14</f>
        <v>39401.17</v>
      </c>
    </row>
    <row r="15" spans="1:256" ht="18.75" x14ac:dyDescent="0.25">
      <c r="A15" s="39">
        <v>10</v>
      </c>
      <c r="B15" s="301" t="s">
        <v>83</v>
      </c>
      <c r="C15" s="689">
        <v>0</v>
      </c>
      <c r="D15" s="689">
        <v>0</v>
      </c>
      <c r="E15" s="689">
        <v>0</v>
      </c>
      <c r="F15" s="689">
        <v>0</v>
      </c>
      <c r="G15" s="690">
        <v>0</v>
      </c>
      <c r="H15" s="690">
        <v>0</v>
      </c>
      <c r="I15" s="694">
        <v>0</v>
      </c>
      <c r="J15" s="694">
        <v>0</v>
      </c>
      <c r="K15" s="689">
        <v>0</v>
      </c>
      <c r="L15" s="689">
        <v>0</v>
      </c>
      <c r="M15" s="685">
        <f>C15+E15+G15+I15+K15</f>
        <v>0</v>
      </c>
      <c r="N15" s="688">
        <f>D15+F15+H15+J15+L15</f>
        <v>0</v>
      </c>
    </row>
    <row r="16" spans="1:256" ht="31.5" x14ac:dyDescent="0.25">
      <c r="A16" s="39">
        <v>11</v>
      </c>
      <c r="B16" s="299" t="s">
        <v>175</v>
      </c>
      <c r="C16" s="684">
        <v>40906.93</v>
      </c>
      <c r="D16" s="684">
        <v>54224.31</v>
      </c>
      <c r="E16" s="684">
        <v>339067.35</v>
      </c>
      <c r="F16" s="684">
        <v>124237</v>
      </c>
      <c r="G16" s="698">
        <v>600670</v>
      </c>
      <c r="H16" s="698">
        <v>542295</v>
      </c>
      <c r="I16" s="684">
        <v>0</v>
      </c>
      <c r="J16" s="684">
        <v>29062.82</v>
      </c>
      <c r="K16" s="684">
        <v>21856.400000000001</v>
      </c>
      <c r="L16" s="684">
        <v>10385.19</v>
      </c>
      <c r="M16" s="685">
        <f t="shared" ref="M16:N18" si="2">C16+E16+G16+I16+K16</f>
        <v>1002500.68</v>
      </c>
      <c r="N16" s="688">
        <f t="shared" si="2"/>
        <v>760204.32</v>
      </c>
    </row>
    <row r="17" spans="1:14" ht="31.5" x14ac:dyDescent="0.25">
      <c r="A17" s="39">
        <v>12</v>
      </c>
      <c r="B17" s="299" t="s">
        <v>25</v>
      </c>
      <c r="C17" s="685">
        <f t="shared" ref="C17:L17" si="3">C6+C7-C16</f>
        <v>2253422.3000000003</v>
      </c>
      <c r="D17" s="685">
        <f t="shared" si="3"/>
        <v>2358473.12</v>
      </c>
      <c r="E17" s="685">
        <f t="shared" si="3"/>
        <v>412808.2300000001</v>
      </c>
      <c r="F17" s="685">
        <f t="shared" si="3"/>
        <v>815286.79000000015</v>
      </c>
      <c r="G17" s="687">
        <f t="shared" si="3"/>
        <v>413673.89999999991</v>
      </c>
      <c r="H17" s="687">
        <f t="shared" si="3"/>
        <v>505686.06999999995</v>
      </c>
      <c r="I17" s="685">
        <f t="shared" si="3"/>
        <v>0</v>
      </c>
      <c r="J17" s="685">
        <f t="shared" si="3"/>
        <v>14874.489999999998</v>
      </c>
      <c r="K17" s="685">
        <f t="shared" si="3"/>
        <v>27505.35</v>
      </c>
      <c r="L17" s="685">
        <f t="shared" si="3"/>
        <v>27510.159999999996</v>
      </c>
      <c r="M17" s="685">
        <f t="shared" si="2"/>
        <v>3107409.7800000003</v>
      </c>
      <c r="N17" s="688">
        <f t="shared" si="2"/>
        <v>3721830.6300000004</v>
      </c>
    </row>
    <row r="18" spans="1:14" ht="48.75" customHeight="1" thickBot="1" x14ac:dyDescent="0.3">
      <c r="A18" s="201">
        <v>13</v>
      </c>
      <c r="B18" s="303" t="s">
        <v>813</v>
      </c>
      <c r="C18" s="699">
        <v>0</v>
      </c>
      <c r="D18" s="699">
        <v>0</v>
      </c>
      <c r="E18" s="699">
        <v>0</v>
      </c>
      <c r="F18" s="699">
        <v>0</v>
      </c>
      <c r="G18" s="700">
        <v>0</v>
      </c>
      <c r="H18" s="700">
        <v>0</v>
      </c>
      <c r="I18" s="699">
        <v>0</v>
      </c>
      <c r="J18" s="699">
        <v>0</v>
      </c>
      <c r="K18" s="699">
        <v>0</v>
      </c>
      <c r="L18" s="699">
        <v>0</v>
      </c>
      <c r="M18" s="701">
        <f t="shared" si="2"/>
        <v>0</v>
      </c>
      <c r="N18" s="702">
        <f t="shared" si="2"/>
        <v>0</v>
      </c>
    </row>
    <row r="19" spans="1:14" x14ac:dyDescent="0.25">
      <c r="F19" s="438"/>
      <c r="H19" s="438">
        <f>'T1-Dotácie podľa DZ'!C16+'T1-Dotácie podľa DZ'!C17</f>
        <v>594906</v>
      </c>
      <c r="I19" s="203"/>
      <c r="J19" s="203"/>
    </row>
    <row r="20" spans="1:14" ht="15.75" customHeight="1" x14ac:dyDescent="0.25">
      <c r="A20" s="203" t="s">
        <v>84</v>
      </c>
      <c r="B20" s="203"/>
      <c r="C20" s="203"/>
      <c r="E20" s="203"/>
      <c r="F20" s="203"/>
      <c r="G20" s="203"/>
      <c r="H20" s="203"/>
      <c r="I20" s="923" t="s">
        <v>1313</v>
      </c>
      <c r="J20" s="923"/>
      <c r="K20" s="203"/>
      <c r="L20" s="203"/>
      <c r="M20" s="203"/>
      <c r="N20" s="203"/>
    </row>
    <row r="21" spans="1:14" x14ac:dyDescent="0.25">
      <c r="A21" s="203" t="s">
        <v>85</v>
      </c>
      <c r="B21" s="203"/>
      <c r="C21" s="203"/>
      <c r="D21" s="203"/>
      <c r="E21" s="203"/>
      <c r="F21" s="203"/>
      <c r="G21" s="203"/>
      <c r="H21" s="203"/>
      <c r="I21" s="923"/>
      <c r="J21" s="923"/>
      <c r="K21" s="203"/>
      <c r="L21" s="203"/>
      <c r="M21" s="203"/>
      <c r="N21" s="203"/>
    </row>
    <row r="22" spans="1:14" ht="33" customHeight="1" x14ac:dyDescent="0.25">
      <c r="A22" s="926" t="s">
        <v>86</v>
      </c>
      <c r="B22" s="926"/>
      <c r="C22" s="926"/>
      <c r="D22" s="203"/>
      <c r="E22" s="203"/>
      <c r="F22" s="203"/>
      <c r="G22" s="203"/>
      <c r="H22" s="203"/>
      <c r="I22" s="923"/>
      <c r="J22" s="923"/>
      <c r="K22" s="203"/>
      <c r="L22" s="203"/>
      <c r="M22" s="203"/>
      <c r="N22" s="203"/>
    </row>
    <row r="23" spans="1:14" ht="27.75" customHeight="1" x14ac:dyDescent="0.25">
      <c r="A23" s="913" t="s">
        <v>1320</v>
      </c>
      <c r="B23" s="913"/>
      <c r="C23" s="913"/>
      <c r="D23" s="913"/>
      <c r="E23" s="913"/>
      <c r="F23" s="913"/>
      <c r="G23" s="913"/>
      <c r="H23" s="913"/>
      <c r="I23" s="913"/>
      <c r="J23" s="913"/>
      <c r="K23" s="913"/>
      <c r="L23" s="913"/>
      <c r="M23" s="913"/>
      <c r="N23" s="913"/>
    </row>
  </sheetData>
  <mergeCells count="13">
    <mergeCell ref="A23:N23"/>
    <mergeCell ref="I20:J22"/>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tabColor indexed="33"/>
    <pageSetUpPr fitToPage="1"/>
  </sheetPr>
  <dimension ref="A1:F26"/>
  <sheetViews>
    <sheetView workbookViewId="0">
      <selection activeCell="C7" sqref="C7"/>
    </sheetView>
  </sheetViews>
  <sheetFormatPr defaultColWidth="62.140625" defaultRowHeight="12.75" x14ac:dyDescent="0.2"/>
  <cols>
    <col min="1" max="1" width="17.42578125" customWidth="1"/>
    <col min="2" max="2" width="40.140625" style="112" customWidth="1"/>
    <col min="3" max="3" width="64.42578125" customWidth="1"/>
    <col min="4" max="4" width="15.7109375" customWidth="1"/>
    <col min="5" max="5" width="21" customWidth="1"/>
    <col min="6" max="7" width="19.85546875" customWidth="1"/>
    <col min="8" max="8" width="17.85546875" customWidth="1"/>
    <col min="9" max="9" width="17.140625" customWidth="1"/>
    <col min="10" max="10" width="15.7109375" customWidth="1"/>
    <col min="11" max="11" width="16.85546875" customWidth="1"/>
  </cols>
  <sheetData>
    <row r="1" spans="1:6" s="120" customFormat="1" ht="48" customHeight="1" thickBot="1" x14ac:dyDescent="0.25">
      <c r="A1" s="759" t="s">
        <v>1081</v>
      </c>
      <c r="B1" s="760"/>
      <c r="C1" s="761"/>
      <c r="D1" s="362"/>
    </row>
    <row r="2" spans="1:6" ht="47.25" x14ac:dyDescent="0.2">
      <c r="A2" s="757" t="s">
        <v>665</v>
      </c>
      <c r="B2" s="758"/>
      <c r="C2" s="431" t="s">
        <v>1172</v>
      </c>
      <c r="F2" s="434"/>
    </row>
    <row r="3" spans="1:6" ht="31.5" x14ac:dyDescent="0.2">
      <c r="A3" s="293" t="s">
        <v>278</v>
      </c>
      <c r="B3" s="242" t="s">
        <v>720</v>
      </c>
      <c r="C3" s="568" t="s">
        <v>1241</v>
      </c>
      <c r="F3" s="434"/>
    </row>
    <row r="4" spans="1:6" ht="31.5" x14ac:dyDescent="0.2">
      <c r="A4" s="291" t="s">
        <v>179</v>
      </c>
      <c r="B4" s="242" t="s">
        <v>995</v>
      </c>
      <c r="C4" s="361" t="s">
        <v>361</v>
      </c>
    </row>
    <row r="5" spans="1:6" ht="15.75" x14ac:dyDescent="0.2">
      <c r="A5" s="293" t="s">
        <v>180</v>
      </c>
      <c r="B5" s="242" t="s">
        <v>721</v>
      </c>
      <c r="C5" s="568" t="s">
        <v>1243</v>
      </c>
      <c r="D5" s="229"/>
      <c r="F5" s="434"/>
    </row>
    <row r="6" spans="1:6" ht="15.75" x14ac:dyDescent="0.2">
      <c r="A6" s="293" t="s">
        <v>181</v>
      </c>
      <c r="B6" s="242" t="s">
        <v>722</v>
      </c>
      <c r="C6" s="361" t="s">
        <v>361</v>
      </c>
      <c r="D6" s="275"/>
    </row>
    <row r="7" spans="1:6" ht="15.75" x14ac:dyDescent="0.2">
      <c r="A7" s="463" t="s">
        <v>182</v>
      </c>
      <c r="B7" s="464" t="s">
        <v>723</v>
      </c>
      <c r="C7" s="568" t="s">
        <v>1243</v>
      </c>
      <c r="D7" s="229"/>
    </row>
    <row r="8" spans="1:6" ht="15.75" x14ac:dyDescent="0.2">
      <c r="A8" s="291" t="s">
        <v>183</v>
      </c>
      <c r="B8" s="242" t="s">
        <v>724</v>
      </c>
      <c r="C8" s="361" t="s">
        <v>361</v>
      </c>
    </row>
    <row r="9" spans="1:6" ht="15.75" x14ac:dyDescent="0.2">
      <c r="A9" s="291" t="s">
        <v>799</v>
      </c>
      <c r="B9" s="244" t="s">
        <v>800</v>
      </c>
      <c r="C9" s="361" t="s">
        <v>361</v>
      </c>
      <c r="E9" s="326"/>
    </row>
    <row r="10" spans="1:6" ht="15.75" x14ac:dyDescent="0.2">
      <c r="A10" s="230" t="s">
        <v>184</v>
      </c>
      <c r="B10" s="243" t="s">
        <v>666</v>
      </c>
      <c r="C10" s="361" t="s">
        <v>361</v>
      </c>
      <c r="E10" s="326"/>
    </row>
    <row r="11" spans="1:6" ht="15.75" x14ac:dyDescent="0.2">
      <c r="A11" s="291" t="s">
        <v>166</v>
      </c>
      <c r="B11" s="242" t="s">
        <v>333</v>
      </c>
      <c r="C11" s="361" t="s">
        <v>361</v>
      </c>
    </row>
    <row r="12" spans="1:6" ht="15.75" x14ac:dyDescent="0.2">
      <c r="A12" s="293" t="s">
        <v>0</v>
      </c>
      <c r="B12" s="242" t="s">
        <v>334</v>
      </c>
      <c r="C12" s="568" t="s">
        <v>1242</v>
      </c>
    </row>
    <row r="13" spans="1:6" ht="15.75" x14ac:dyDescent="0.2">
      <c r="A13" s="230" t="s">
        <v>1</v>
      </c>
      <c r="B13" s="242" t="s">
        <v>335</v>
      </c>
      <c r="C13" s="361" t="s">
        <v>361</v>
      </c>
      <c r="F13" s="434"/>
    </row>
    <row r="14" spans="1:6" ht="31.5" x14ac:dyDescent="0.2">
      <c r="A14" s="293" t="s">
        <v>2</v>
      </c>
      <c r="B14" s="242" t="s">
        <v>336</v>
      </c>
      <c r="C14" s="568" t="s">
        <v>1241</v>
      </c>
      <c r="F14" s="434"/>
    </row>
    <row r="15" spans="1:6" ht="31.5" x14ac:dyDescent="0.2">
      <c r="A15" s="293" t="s">
        <v>3</v>
      </c>
      <c r="B15" s="242" t="s">
        <v>649</v>
      </c>
      <c r="C15" s="361" t="s">
        <v>361</v>
      </c>
    </row>
    <row r="16" spans="1:6" ht="34.5" customHeight="1" x14ac:dyDescent="0.2">
      <c r="A16" s="293" t="s">
        <v>4</v>
      </c>
      <c r="B16" s="242" t="s">
        <v>74</v>
      </c>
      <c r="C16" s="361" t="s">
        <v>361</v>
      </c>
    </row>
    <row r="17" spans="1:4" ht="15.75" x14ac:dyDescent="0.2">
      <c r="A17" s="293" t="s">
        <v>5</v>
      </c>
      <c r="B17" s="242" t="s">
        <v>75</v>
      </c>
      <c r="C17" s="361" t="s">
        <v>361</v>
      </c>
    </row>
    <row r="18" spans="1:4" ht="15.75" x14ac:dyDescent="0.2">
      <c r="A18" s="293" t="s">
        <v>62</v>
      </c>
      <c r="B18" s="242" t="s">
        <v>76</v>
      </c>
      <c r="C18" s="361" t="s">
        <v>361</v>
      </c>
    </row>
    <row r="19" spans="1:4" ht="31.5" x14ac:dyDescent="0.2">
      <c r="A19" s="293" t="s">
        <v>6</v>
      </c>
      <c r="B19" s="242" t="s">
        <v>77</v>
      </c>
      <c r="C19" s="361" t="s">
        <v>361</v>
      </c>
    </row>
    <row r="20" spans="1:4" ht="15.75" x14ac:dyDescent="0.2">
      <c r="A20" s="293" t="s">
        <v>7</v>
      </c>
      <c r="B20" s="242" t="s">
        <v>650</v>
      </c>
      <c r="C20" s="361" t="s">
        <v>361</v>
      </c>
    </row>
    <row r="21" spans="1:4" ht="15.75" x14ac:dyDescent="0.2">
      <c r="A21" s="293" t="s">
        <v>8</v>
      </c>
      <c r="B21" s="242" t="s">
        <v>651</v>
      </c>
      <c r="C21" s="361" t="s">
        <v>361</v>
      </c>
    </row>
    <row r="22" spans="1:4" ht="31.5" x14ac:dyDescent="0.2">
      <c r="A22" s="293" t="s">
        <v>9</v>
      </c>
      <c r="B22" s="242" t="s">
        <v>652</v>
      </c>
      <c r="C22" s="361" t="s">
        <v>361</v>
      </c>
      <c r="D22" s="179"/>
    </row>
    <row r="23" spans="1:4" ht="36.75" customHeight="1" x14ac:dyDescent="0.2">
      <c r="A23" s="293" t="s">
        <v>496</v>
      </c>
      <c r="B23" s="242" t="s">
        <v>1174</v>
      </c>
      <c r="C23" s="361" t="s">
        <v>361</v>
      </c>
      <c r="D23" s="179"/>
    </row>
    <row r="24" spans="1:4" ht="39" customHeight="1" x14ac:dyDescent="0.2">
      <c r="A24" s="293" t="s">
        <v>497</v>
      </c>
      <c r="B24" s="242" t="s">
        <v>1175</v>
      </c>
      <c r="C24" s="361" t="s">
        <v>361</v>
      </c>
      <c r="D24" s="179"/>
    </row>
    <row r="25" spans="1:4" x14ac:dyDescent="0.2">
      <c r="D25" s="179"/>
    </row>
    <row r="26" spans="1:4" x14ac:dyDescent="0.2">
      <c r="D26" s="179"/>
    </row>
  </sheetData>
  <mergeCells count="2">
    <mergeCell ref="A2:B2"/>
    <mergeCell ref="A1:C1"/>
  </mergeCells>
  <phoneticPr fontId="6" type="noConversion"/>
  <pageMargins left="0.49" right="0.41" top="1" bottom="1" header="0.51" footer="0.4921259845"/>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árok20">
    <tabColor indexed="42"/>
    <pageSetUpPr fitToPage="1"/>
  </sheetPr>
  <dimension ref="A1:H26"/>
  <sheetViews>
    <sheetView zoomScaleNormal="100" workbookViewId="0">
      <pane xSplit="2" ySplit="4" topLeftCell="C5" activePane="bottomRight" state="frozen"/>
      <selection pane="topRight" activeCell="C1" sqref="C1"/>
      <selection pane="bottomLeft" activeCell="A5" sqref="A5"/>
      <selection pane="bottomRight" activeCell="C14" sqref="C14"/>
    </sheetView>
  </sheetViews>
  <sheetFormatPr defaultRowHeight="15.75" x14ac:dyDescent="0.2"/>
  <cols>
    <col min="1" max="1" width="10.5703125" style="11" customWidth="1"/>
    <col min="2" max="2" width="43.140625" style="61" customWidth="1"/>
    <col min="3" max="3" width="28.42578125" style="10" customWidth="1"/>
    <col min="4" max="4" width="46.5703125" style="10" customWidth="1"/>
    <col min="5" max="16384" width="9.140625" style="10"/>
  </cols>
  <sheetData>
    <row r="1" spans="1:8" ht="50.1" customHeight="1" thickBot="1" x14ac:dyDescent="0.25">
      <c r="A1" s="774" t="s">
        <v>1158</v>
      </c>
      <c r="B1" s="775"/>
      <c r="C1" s="775"/>
      <c r="D1" s="776"/>
    </row>
    <row r="2" spans="1:8" ht="35.1" customHeight="1" x14ac:dyDescent="0.2">
      <c r="A2" s="771" t="s">
        <v>1264</v>
      </c>
      <c r="B2" s="772"/>
      <c r="C2" s="772"/>
      <c r="D2" s="773"/>
    </row>
    <row r="3" spans="1:8" ht="31.5" x14ac:dyDescent="0.2">
      <c r="A3" s="93" t="s">
        <v>178</v>
      </c>
      <c r="B3" s="81" t="s">
        <v>264</v>
      </c>
      <c r="C3" s="81" t="s">
        <v>1159</v>
      </c>
      <c r="D3" s="32" t="s">
        <v>1024</v>
      </c>
    </row>
    <row r="4" spans="1:8" s="12" customFormat="1" ht="18" customHeight="1" x14ac:dyDescent="0.2">
      <c r="A4" s="89"/>
      <c r="B4" s="92" t="s">
        <v>254</v>
      </c>
      <c r="C4" s="72" t="s">
        <v>255</v>
      </c>
      <c r="D4" s="73" t="s">
        <v>256</v>
      </c>
      <c r="F4" s="10"/>
      <c r="G4" s="10"/>
      <c r="H4" s="10"/>
    </row>
    <row r="5" spans="1:8" s="12" customFormat="1" ht="31.5" x14ac:dyDescent="0.2">
      <c r="A5" s="89">
        <v>1</v>
      </c>
      <c r="B5" s="59" t="s">
        <v>1019</v>
      </c>
      <c r="C5" s="574">
        <f>C6+C8+C12+C13+C14+C15+C16+C17+C18+C19+C20+C21+C7</f>
        <v>12104198.260000002</v>
      </c>
      <c r="D5" s="58"/>
      <c r="F5" s="10"/>
      <c r="G5" s="10"/>
      <c r="H5" s="10"/>
    </row>
    <row r="6" spans="1:8" x14ac:dyDescent="0.2">
      <c r="A6" s="89">
        <v>2</v>
      </c>
      <c r="B6" s="492" t="s">
        <v>1010</v>
      </c>
      <c r="C6" s="572">
        <v>0</v>
      </c>
      <c r="D6" s="106" t="s">
        <v>1249</v>
      </c>
    </row>
    <row r="7" spans="1:8" x14ac:dyDescent="0.2">
      <c r="A7" s="89" t="s">
        <v>287</v>
      </c>
      <c r="B7" s="571" t="s">
        <v>1247</v>
      </c>
      <c r="C7" s="572">
        <v>4370407.18</v>
      </c>
      <c r="D7" s="106" t="s">
        <v>1248</v>
      </c>
    </row>
    <row r="8" spans="1:8" ht="31.5" x14ac:dyDescent="0.2">
      <c r="A8" s="89">
        <v>3</v>
      </c>
      <c r="B8" s="111" t="s">
        <v>1018</v>
      </c>
      <c r="C8" s="574">
        <f>C9+C10+C11</f>
        <v>7099987.6600000001</v>
      </c>
      <c r="D8" s="123"/>
    </row>
    <row r="9" spans="1:8" x14ac:dyDescent="0.2">
      <c r="A9" s="89">
        <v>4</v>
      </c>
      <c r="B9" s="494" t="s">
        <v>1002</v>
      </c>
      <c r="C9" s="572">
        <v>88398.16</v>
      </c>
      <c r="D9" s="106" t="s">
        <v>1250</v>
      </c>
    </row>
    <row r="10" spans="1:8" x14ac:dyDescent="0.2">
      <c r="A10" s="89">
        <v>5</v>
      </c>
      <c r="B10" s="494" t="s">
        <v>1003</v>
      </c>
      <c r="C10" s="572">
        <v>12430.95</v>
      </c>
      <c r="D10" s="106" t="s">
        <v>1251</v>
      </c>
    </row>
    <row r="11" spans="1:8" ht="94.5" x14ac:dyDescent="0.2">
      <c r="A11" s="89">
        <v>6</v>
      </c>
      <c r="B11" s="494" t="s">
        <v>1004</v>
      </c>
      <c r="C11" s="572">
        <v>6999158.5499999998</v>
      </c>
      <c r="D11" s="106" t="s">
        <v>1252</v>
      </c>
    </row>
    <row r="12" spans="1:8" x14ac:dyDescent="0.2">
      <c r="A12" s="89">
        <v>7</v>
      </c>
      <c r="B12" s="111" t="s">
        <v>1011</v>
      </c>
      <c r="C12" s="572">
        <v>383557</v>
      </c>
      <c r="D12" s="106" t="s">
        <v>1253</v>
      </c>
    </row>
    <row r="13" spans="1:8" x14ac:dyDescent="0.2">
      <c r="A13" s="89">
        <v>8</v>
      </c>
      <c r="B13" s="493" t="s">
        <v>1005</v>
      </c>
      <c r="C13" s="572">
        <v>0</v>
      </c>
      <c r="D13" s="573" t="s">
        <v>1254</v>
      </c>
    </row>
    <row r="14" spans="1:8" x14ac:dyDescent="0.2">
      <c r="A14" s="89">
        <v>9</v>
      </c>
      <c r="B14" s="493" t="s">
        <v>1006</v>
      </c>
      <c r="C14" s="572">
        <v>0</v>
      </c>
      <c r="D14" s="573" t="s">
        <v>1254</v>
      </c>
    </row>
    <row r="15" spans="1:8" x14ac:dyDescent="0.2">
      <c r="A15" s="89">
        <v>10</v>
      </c>
      <c r="B15" s="493" t="s">
        <v>1007</v>
      </c>
      <c r="C15" s="572">
        <v>0</v>
      </c>
      <c r="D15" s="573" t="s">
        <v>1254</v>
      </c>
    </row>
    <row r="16" spans="1:8" ht="31.5" x14ac:dyDescent="0.2">
      <c r="A16" s="89">
        <v>11</v>
      </c>
      <c r="B16" s="493" t="s">
        <v>1008</v>
      </c>
      <c r="C16" s="572">
        <v>0</v>
      </c>
      <c r="D16" s="573" t="s">
        <v>1254</v>
      </c>
    </row>
    <row r="17" spans="1:4" x14ac:dyDescent="0.2">
      <c r="A17" s="89">
        <v>12</v>
      </c>
      <c r="B17" s="493" t="s">
        <v>1009</v>
      </c>
      <c r="C17" s="572">
        <v>0</v>
      </c>
      <c r="D17" s="573" t="s">
        <v>1254</v>
      </c>
    </row>
    <row r="18" spans="1:4" x14ac:dyDescent="0.2">
      <c r="A18" s="89">
        <v>13</v>
      </c>
      <c r="B18" s="493" t="s">
        <v>1012</v>
      </c>
      <c r="C18" s="572">
        <v>62140.44</v>
      </c>
      <c r="D18" s="106" t="s">
        <v>1255</v>
      </c>
    </row>
    <row r="19" spans="1:4" x14ac:dyDescent="0.2">
      <c r="A19" s="89">
        <v>14</v>
      </c>
      <c r="B19" s="111" t="s">
        <v>1013</v>
      </c>
      <c r="C19" s="572">
        <v>188105.98</v>
      </c>
      <c r="D19" s="106" t="s">
        <v>1256</v>
      </c>
    </row>
    <row r="20" spans="1:4" x14ac:dyDescent="0.2">
      <c r="A20" s="89">
        <v>15</v>
      </c>
      <c r="B20" s="347" t="s">
        <v>1014</v>
      </c>
      <c r="C20" s="572">
        <v>0</v>
      </c>
      <c r="D20" s="573" t="s">
        <v>1254</v>
      </c>
    </row>
    <row r="21" spans="1:4" x14ac:dyDescent="0.2">
      <c r="A21" s="89">
        <v>16</v>
      </c>
      <c r="B21" s="111" t="s">
        <v>1015</v>
      </c>
      <c r="C21" s="572">
        <v>0</v>
      </c>
      <c r="D21" s="573" t="s">
        <v>1254</v>
      </c>
    </row>
    <row r="22" spans="1:4" ht="31.5" x14ac:dyDescent="0.2">
      <c r="A22" s="89">
        <v>17</v>
      </c>
      <c r="B22" s="111" t="s">
        <v>1017</v>
      </c>
      <c r="C22" s="575">
        <v>0</v>
      </c>
      <c r="D22" s="124" t="s">
        <v>1257</v>
      </c>
    </row>
    <row r="23" spans="1:4" ht="47.25" x14ac:dyDescent="0.2">
      <c r="A23" s="491">
        <v>18</v>
      </c>
      <c r="B23" s="496" t="s">
        <v>1016</v>
      </c>
      <c r="C23" s="575">
        <v>0</v>
      </c>
      <c r="D23" s="124" t="s">
        <v>1258</v>
      </c>
    </row>
    <row r="24" spans="1:4" x14ac:dyDescent="0.2">
      <c r="A24" s="491">
        <v>19</v>
      </c>
      <c r="B24" s="94" t="s">
        <v>682</v>
      </c>
      <c r="C24" s="575">
        <v>0</v>
      </c>
      <c r="D24" s="573" t="s">
        <v>1254</v>
      </c>
    </row>
    <row r="25" spans="1:4" ht="32.25" thickBot="1" x14ac:dyDescent="0.25">
      <c r="A25" s="90">
        <v>20</v>
      </c>
      <c r="B25" s="70" t="s">
        <v>1020</v>
      </c>
      <c r="C25" s="346">
        <f>+C5+C23+C24</f>
        <v>12104198.260000002</v>
      </c>
      <c r="D25" s="68"/>
    </row>
    <row r="26" spans="1:4" x14ac:dyDescent="0.2">
      <c r="A26" s="939" t="s">
        <v>1259</v>
      </c>
      <c r="B26" s="939"/>
      <c r="C26" s="939"/>
      <c r="D26" s="939"/>
    </row>
  </sheetData>
  <mergeCells count="3">
    <mergeCell ref="A1:D1"/>
    <mergeCell ref="A2:D2"/>
    <mergeCell ref="A26:D26"/>
  </mergeCells>
  <phoneticPr fontId="0" type="noConversion"/>
  <printOptions gridLines="1"/>
  <pageMargins left="0.74803149606299213" right="0.74803149606299213" top="0.98425196850393704" bottom="0.79" header="0.51181102362204722" footer="0.51181102362204722"/>
  <pageSetup paperSize="9" scale="7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FFCC"/>
    <pageSetUpPr fitToPage="1"/>
  </sheetPr>
  <dimension ref="A1:K38"/>
  <sheetViews>
    <sheetView zoomScale="90" zoomScaleNormal="90" workbookViewId="0">
      <pane xSplit="2" ySplit="5" topLeftCell="C19" activePane="bottomRight" state="frozen"/>
      <selection pane="topRight" activeCell="C1" sqref="C1"/>
      <selection pane="bottomLeft" activeCell="A6" sqref="A6"/>
      <selection pane="bottomRight" activeCell="M30" sqref="M30"/>
    </sheetView>
  </sheetViews>
  <sheetFormatPr defaultRowHeight="15.75" x14ac:dyDescent="0.2"/>
  <cols>
    <col min="1" max="1" width="7.7109375" style="18" customWidth="1"/>
    <col min="2" max="2" width="47.5703125" style="19" customWidth="1"/>
    <col min="3" max="3" width="17.85546875" style="20" customWidth="1"/>
    <col min="4" max="4" width="16.85546875" style="20" customWidth="1"/>
    <col min="5" max="5" width="17.140625" style="20" customWidth="1"/>
    <col min="6" max="6" width="18.140625" style="20" customWidth="1"/>
    <col min="7" max="7" width="17.42578125" style="20" customWidth="1"/>
    <col min="8" max="8" width="17" style="20" customWidth="1"/>
    <col min="9" max="9" width="11.28515625" style="20" customWidth="1"/>
    <col min="10" max="16384" width="9.140625" style="20"/>
  </cols>
  <sheetData>
    <row r="1" spans="1:11" s="24" customFormat="1" ht="69" customHeight="1" thickBot="1" x14ac:dyDescent="0.25">
      <c r="A1" s="940" t="s">
        <v>1160</v>
      </c>
      <c r="B1" s="941"/>
      <c r="C1" s="941"/>
      <c r="D1" s="941"/>
      <c r="E1" s="941"/>
      <c r="F1" s="941"/>
      <c r="G1" s="941"/>
      <c r="H1" s="942"/>
      <c r="I1" s="232"/>
    </row>
    <row r="2" spans="1:11" s="24" customFormat="1" ht="35.1" customHeight="1" x14ac:dyDescent="0.2">
      <c r="A2" s="836" t="s">
        <v>1263</v>
      </c>
      <c r="B2" s="837"/>
      <c r="C2" s="837"/>
      <c r="D2" s="837"/>
      <c r="E2" s="837"/>
      <c r="F2" s="837"/>
      <c r="G2" s="837"/>
      <c r="H2" s="838"/>
    </row>
    <row r="3" spans="1:11" ht="27" customHeight="1" x14ac:dyDescent="0.2">
      <c r="A3" s="873" t="s">
        <v>178</v>
      </c>
      <c r="B3" s="792" t="s">
        <v>296</v>
      </c>
      <c r="C3" s="812" t="s">
        <v>272</v>
      </c>
      <c r="D3" s="812"/>
      <c r="E3" s="812" t="s">
        <v>273</v>
      </c>
      <c r="F3" s="812"/>
      <c r="G3" s="943" t="s">
        <v>200</v>
      </c>
      <c r="H3" s="944"/>
    </row>
    <row r="4" spans="1:11" ht="33" customHeight="1" x14ac:dyDescent="0.2">
      <c r="A4" s="790"/>
      <c r="B4" s="822"/>
      <c r="C4" s="505" t="s">
        <v>67</v>
      </c>
      <c r="D4" s="505" t="s">
        <v>168</v>
      </c>
      <c r="E4" s="505" t="s">
        <v>67</v>
      </c>
      <c r="F4" s="505" t="s">
        <v>168</v>
      </c>
      <c r="G4" s="505" t="s">
        <v>67</v>
      </c>
      <c r="H4" s="507" t="s">
        <v>168</v>
      </c>
    </row>
    <row r="5" spans="1:11" ht="21.6" customHeight="1" x14ac:dyDescent="0.2">
      <c r="A5" s="504"/>
      <c r="B5" s="506"/>
      <c r="C5" s="40" t="s">
        <v>254</v>
      </c>
      <c r="D5" s="40" t="s">
        <v>255</v>
      </c>
      <c r="E5" s="40" t="s">
        <v>256</v>
      </c>
      <c r="F5" s="40" t="s">
        <v>263</v>
      </c>
      <c r="G5" s="40" t="s">
        <v>32</v>
      </c>
      <c r="H5" s="233" t="s">
        <v>33</v>
      </c>
    </row>
    <row r="6" spans="1:11" ht="18" customHeight="1" x14ac:dyDescent="0.2">
      <c r="A6" s="234">
        <v>1</v>
      </c>
      <c r="B6" s="456" t="s">
        <v>962</v>
      </c>
      <c r="C6" s="703">
        <f>C7</f>
        <v>0</v>
      </c>
      <c r="D6" s="703">
        <f>D8</f>
        <v>0</v>
      </c>
      <c r="E6" s="703">
        <f>E7</f>
        <v>0</v>
      </c>
      <c r="F6" s="703">
        <f>F8</f>
        <v>0</v>
      </c>
      <c r="G6" s="703">
        <f>C6+E6</f>
        <v>0</v>
      </c>
      <c r="H6" s="704">
        <f>D6+F6</f>
        <v>0</v>
      </c>
      <c r="K6" s="394"/>
    </row>
    <row r="7" spans="1:11" ht="18" customHeight="1" x14ac:dyDescent="0.2">
      <c r="A7" s="234">
        <v>2</v>
      </c>
      <c r="B7" s="457" t="s">
        <v>1027</v>
      </c>
      <c r="C7" s="705">
        <v>0</v>
      </c>
      <c r="D7" s="706" t="s">
        <v>743</v>
      </c>
      <c r="E7" s="705">
        <v>0</v>
      </c>
      <c r="F7" s="706" t="s">
        <v>743</v>
      </c>
      <c r="G7" s="707">
        <f t="shared" ref="G7" si="0">C7+E7</f>
        <v>0</v>
      </c>
      <c r="H7" s="708" t="s">
        <v>743</v>
      </c>
      <c r="K7" s="394"/>
    </row>
    <row r="8" spans="1:11" ht="18" customHeight="1" x14ac:dyDescent="0.2">
      <c r="A8" s="234">
        <f t="shared" ref="A8:A11" si="1">A7+1</f>
        <v>3</v>
      </c>
      <c r="B8" s="457" t="s">
        <v>1028</v>
      </c>
      <c r="C8" s="706" t="s">
        <v>743</v>
      </c>
      <c r="D8" s="705">
        <v>0</v>
      </c>
      <c r="E8" s="706" t="s">
        <v>743</v>
      </c>
      <c r="F8" s="705">
        <v>0</v>
      </c>
      <c r="G8" s="709" t="s">
        <v>743</v>
      </c>
      <c r="H8" s="710">
        <f t="shared" ref="H8:H11" si="2">D8+F8</f>
        <v>0</v>
      </c>
      <c r="I8" s="394"/>
      <c r="J8" s="394"/>
      <c r="K8" s="394"/>
    </row>
    <row r="9" spans="1:11" ht="18" customHeight="1" x14ac:dyDescent="0.2">
      <c r="A9" s="234">
        <f t="shared" si="1"/>
        <v>4</v>
      </c>
      <c r="B9" s="456" t="s">
        <v>963</v>
      </c>
      <c r="C9" s="703">
        <f>SUM(C10:C11)</f>
        <v>0</v>
      </c>
      <c r="D9" s="703">
        <f>SUM(D10:D11)</f>
        <v>0</v>
      </c>
      <c r="E9" s="703">
        <f>SUM(E10:E11)</f>
        <v>0</v>
      </c>
      <c r="F9" s="703">
        <f>SUM(F10:F11)</f>
        <v>0</v>
      </c>
      <c r="G9" s="703">
        <f>C9+E9</f>
        <v>0</v>
      </c>
      <c r="H9" s="704">
        <f t="shared" si="2"/>
        <v>0</v>
      </c>
      <c r="I9" s="394"/>
      <c r="J9" s="394"/>
      <c r="K9" s="394"/>
    </row>
    <row r="10" spans="1:11" ht="18" customHeight="1" x14ac:dyDescent="0.2">
      <c r="A10" s="234">
        <f t="shared" si="1"/>
        <v>5</v>
      </c>
      <c r="B10" s="457" t="s">
        <v>1029</v>
      </c>
      <c r="C10" s="705">
        <v>0</v>
      </c>
      <c r="D10" s="706" t="s">
        <v>743</v>
      </c>
      <c r="E10" s="705">
        <v>0</v>
      </c>
      <c r="F10" s="706" t="s">
        <v>743</v>
      </c>
      <c r="G10" s="707">
        <f>C10+E10</f>
        <v>0</v>
      </c>
      <c r="H10" s="708" t="s">
        <v>743</v>
      </c>
      <c r="I10" s="394"/>
      <c r="J10" s="394"/>
      <c r="K10" s="394"/>
    </row>
    <row r="11" spans="1:11" ht="18" customHeight="1" x14ac:dyDescent="0.2">
      <c r="A11" s="234">
        <f t="shared" si="1"/>
        <v>6</v>
      </c>
      <c r="B11" s="457" t="s">
        <v>1030</v>
      </c>
      <c r="C11" s="706" t="s">
        <v>743</v>
      </c>
      <c r="D11" s="705">
        <v>0</v>
      </c>
      <c r="E11" s="706" t="s">
        <v>743</v>
      </c>
      <c r="F11" s="705">
        <v>0</v>
      </c>
      <c r="G11" s="709" t="s">
        <v>743</v>
      </c>
      <c r="H11" s="710">
        <f t="shared" si="2"/>
        <v>0</v>
      </c>
      <c r="I11" s="508"/>
      <c r="J11" s="394"/>
      <c r="K11" s="394"/>
    </row>
    <row r="12" spans="1:11" ht="18" customHeight="1" x14ac:dyDescent="0.2">
      <c r="A12" s="234">
        <v>7</v>
      </c>
      <c r="B12" s="456" t="s">
        <v>919</v>
      </c>
      <c r="C12" s="703">
        <f>SUM(C13:C14)</f>
        <v>0</v>
      </c>
      <c r="D12" s="703">
        <f t="shared" ref="D12:F12" si="3">SUM(D13:D14)</f>
        <v>0</v>
      </c>
      <c r="E12" s="703">
        <f t="shared" si="3"/>
        <v>0</v>
      </c>
      <c r="F12" s="703">
        <f t="shared" si="3"/>
        <v>0</v>
      </c>
      <c r="G12" s="703">
        <f>C12+E12</f>
        <v>0</v>
      </c>
      <c r="H12" s="704">
        <f>D12+F12</f>
        <v>0</v>
      </c>
      <c r="I12" s="509"/>
      <c r="J12" s="394"/>
      <c r="K12" s="394"/>
    </row>
    <row r="13" spans="1:11" ht="18" customHeight="1" x14ac:dyDescent="0.2">
      <c r="A13" s="234">
        <v>8</v>
      </c>
      <c r="B13" s="457" t="s">
        <v>921</v>
      </c>
      <c r="C13" s="706">
        <v>0</v>
      </c>
      <c r="D13" s="706" t="s">
        <v>743</v>
      </c>
      <c r="E13" s="706">
        <v>0</v>
      </c>
      <c r="F13" s="706" t="s">
        <v>743</v>
      </c>
      <c r="G13" s="707">
        <f>C13+E13</f>
        <v>0</v>
      </c>
      <c r="H13" s="708" t="s">
        <v>743</v>
      </c>
      <c r="I13" s="509"/>
      <c r="J13" s="394"/>
      <c r="K13" s="394"/>
    </row>
    <row r="14" spans="1:11" ht="18" customHeight="1" x14ac:dyDescent="0.2">
      <c r="A14" s="234">
        <v>9</v>
      </c>
      <c r="B14" s="457" t="s">
        <v>922</v>
      </c>
      <c r="C14" s="706" t="s">
        <v>743</v>
      </c>
      <c r="D14" s="705">
        <v>0</v>
      </c>
      <c r="E14" s="706" t="s">
        <v>743</v>
      </c>
      <c r="F14" s="705">
        <v>0</v>
      </c>
      <c r="G14" s="709" t="s">
        <v>743</v>
      </c>
      <c r="H14" s="710">
        <f>D14+F14</f>
        <v>0</v>
      </c>
      <c r="I14" s="509"/>
      <c r="J14" s="394"/>
      <c r="K14" s="394"/>
    </row>
    <row r="15" spans="1:11" ht="18" customHeight="1" x14ac:dyDescent="0.2">
      <c r="A15" s="234">
        <v>10</v>
      </c>
      <c r="B15" s="185" t="s">
        <v>920</v>
      </c>
      <c r="C15" s="703">
        <f>SUM(C16:C17)</f>
        <v>29772.240000000002</v>
      </c>
      <c r="D15" s="703">
        <f t="shared" ref="D15:F15" si="4">SUM(D16:D17)</f>
        <v>3502.62</v>
      </c>
      <c r="E15" s="703">
        <f t="shared" si="4"/>
        <v>0</v>
      </c>
      <c r="F15" s="703">
        <f t="shared" si="4"/>
        <v>0</v>
      </c>
      <c r="G15" s="703">
        <f>C15+E15</f>
        <v>29772.240000000002</v>
      </c>
      <c r="H15" s="704">
        <f>D15+F15</f>
        <v>3502.62</v>
      </c>
      <c r="I15" s="509"/>
      <c r="J15" s="394"/>
      <c r="K15" s="394"/>
    </row>
    <row r="16" spans="1:11" ht="18" customHeight="1" x14ac:dyDescent="0.2">
      <c r="A16" s="234">
        <v>11</v>
      </c>
      <c r="B16" s="186" t="s">
        <v>1031</v>
      </c>
      <c r="C16" s="706">
        <v>29772.240000000002</v>
      </c>
      <c r="D16" s="706" t="s">
        <v>743</v>
      </c>
      <c r="E16" s="706">
        <v>0</v>
      </c>
      <c r="F16" s="706" t="s">
        <v>743</v>
      </c>
      <c r="G16" s="707">
        <f>C16+E16</f>
        <v>29772.240000000002</v>
      </c>
      <c r="H16" s="708" t="s">
        <v>743</v>
      </c>
      <c r="I16" s="509"/>
      <c r="J16" s="394"/>
      <c r="K16" s="394"/>
    </row>
    <row r="17" spans="1:11" ht="18" customHeight="1" x14ac:dyDescent="0.2">
      <c r="A17" s="234">
        <v>12</v>
      </c>
      <c r="B17" s="186" t="s">
        <v>1032</v>
      </c>
      <c r="C17" s="706" t="s">
        <v>743</v>
      </c>
      <c r="D17" s="705">
        <v>3502.62</v>
      </c>
      <c r="E17" s="706" t="s">
        <v>743</v>
      </c>
      <c r="F17" s="705">
        <v>0</v>
      </c>
      <c r="G17" s="709" t="s">
        <v>743</v>
      </c>
      <c r="H17" s="710">
        <f>D17+F17</f>
        <v>3502.62</v>
      </c>
      <c r="I17" s="509"/>
      <c r="J17" s="394"/>
      <c r="K17" s="394"/>
    </row>
    <row r="18" spans="1:11" ht="44.25" customHeight="1" x14ac:dyDescent="0.2">
      <c r="A18" s="234">
        <v>13</v>
      </c>
      <c r="B18" s="456" t="s">
        <v>1047</v>
      </c>
      <c r="C18" s="703">
        <f>C6+C9+C12+C15</f>
        <v>29772.240000000002</v>
      </c>
      <c r="D18" s="703">
        <f>D6+D9+D12+D15</f>
        <v>3502.62</v>
      </c>
      <c r="E18" s="703">
        <f>E6+E9+E12+E15</f>
        <v>0</v>
      </c>
      <c r="F18" s="703">
        <f t="shared" ref="F18" si="5">F6+F9+F12+F15</f>
        <v>0</v>
      </c>
      <c r="G18" s="703">
        <f>C18+E18</f>
        <v>29772.240000000002</v>
      </c>
      <c r="H18" s="703">
        <f>D18+F18</f>
        <v>3502.62</v>
      </c>
      <c r="I18" s="509"/>
      <c r="J18" s="394"/>
      <c r="K18" s="394"/>
    </row>
    <row r="19" spans="1:11" ht="45" customHeight="1" x14ac:dyDescent="0.2">
      <c r="A19" s="234">
        <v>14</v>
      </c>
      <c r="B19" s="456" t="s">
        <v>1046</v>
      </c>
      <c r="C19" s="703">
        <f>C20+C23+C26</f>
        <v>0</v>
      </c>
      <c r="D19" s="703">
        <f t="shared" ref="D19:F19" si="6">D20+D23+D26</f>
        <v>0</v>
      </c>
      <c r="E19" s="703">
        <f t="shared" si="6"/>
        <v>0</v>
      </c>
      <c r="F19" s="703">
        <f t="shared" si="6"/>
        <v>0</v>
      </c>
      <c r="G19" s="703">
        <f>C19+E19</f>
        <v>0</v>
      </c>
      <c r="H19" s="703">
        <f>D19+F19</f>
        <v>0</v>
      </c>
      <c r="I19" s="509"/>
      <c r="J19" s="394"/>
      <c r="K19" s="394"/>
    </row>
    <row r="20" spans="1:11" ht="18" customHeight="1" x14ac:dyDescent="0.2">
      <c r="A20" s="234">
        <v>15</v>
      </c>
      <c r="B20" s="185" t="s">
        <v>1026</v>
      </c>
      <c r="C20" s="703">
        <f>SUM(C21:C22)</f>
        <v>0</v>
      </c>
      <c r="D20" s="703">
        <f t="shared" ref="D20:F20" si="7">SUM(D21:D22)</f>
        <v>0</v>
      </c>
      <c r="E20" s="703">
        <f t="shared" si="7"/>
        <v>0</v>
      </c>
      <c r="F20" s="703">
        <f t="shared" si="7"/>
        <v>0</v>
      </c>
      <c r="G20" s="703">
        <f>SUM(G21:G22)</f>
        <v>0</v>
      </c>
      <c r="H20" s="704">
        <f t="shared" ref="H20" si="8">SUM(H21:H22)</f>
        <v>0</v>
      </c>
      <c r="I20" s="509"/>
      <c r="J20" s="394"/>
      <c r="K20" s="394"/>
    </row>
    <row r="21" spans="1:11" ht="18" customHeight="1" x14ac:dyDescent="0.2">
      <c r="A21" s="234">
        <v>16</v>
      </c>
      <c r="B21" s="186" t="s">
        <v>1033</v>
      </c>
      <c r="C21" s="711">
        <v>0</v>
      </c>
      <c r="D21" s="706" t="s">
        <v>743</v>
      </c>
      <c r="E21" s="711">
        <v>0</v>
      </c>
      <c r="F21" s="706" t="s">
        <v>743</v>
      </c>
      <c r="G21" s="707">
        <f t="shared" ref="G21:H28" si="9">C21+E21</f>
        <v>0</v>
      </c>
      <c r="H21" s="708" t="s">
        <v>743</v>
      </c>
      <c r="I21" s="395"/>
      <c r="J21" s="394"/>
      <c r="K21" s="394"/>
    </row>
    <row r="22" spans="1:11" ht="18" customHeight="1" x14ac:dyDescent="0.2">
      <c r="A22" s="234">
        <v>17</v>
      </c>
      <c r="B22" s="186" t="s">
        <v>1034</v>
      </c>
      <c r="C22" s="706" t="s">
        <v>743</v>
      </c>
      <c r="D22" s="711">
        <v>0</v>
      </c>
      <c r="E22" s="706" t="s">
        <v>743</v>
      </c>
      <c r="F22" s="711">
        <v>0</v>
      </c>
      <c r="G22" s="709" t="s">
        <v>743</v>
      </c>
      <c r="H22" s="710">
        <f t="shared" si="9"/>
        <v>0</v>
      </c>
      <c r="I22" s="395"/>
      <c r="J22" s="394"/>
      <c r="K22" s="394"/>
    </row>
    <row r="23" spans="1:11" ht="18" customHeight="1" x14ac:dyDescent="0.2">
      <c r="A23" s="234">
        <v>18</v>
      </c>
      <c r="B23" s="495" t="s">
        <v>1035</v>
      </c>
      <c r="C23" s="703">
        <f>SUM(C24:C25)</f>
        <v>0</v>
      </c>
      <c r="D23" s="703">
        <f t="shared" ref="D23:H23" si="10">SUM(D24:D25)</f>
        <v>0</v>
      </c>
      <c r="E23" s="703">
        <f t="shared" si="10"/>
        <v>0</v>
      </c>
      <c r="F23" s="703">
        <f t="shared" si="10"/>
        <v>0</v>
      </c>
      <c r="G23" s="703">
        <f t="shared" si="10"/>
        <v>0</v>
      </c>
      <c r="H23" s="704">
        <f t="shared" si="10"/>
        <v>0</v>
      </c>
      <c r="I23" s="394"/>
      <c r="J23" s="394"/>
      <c r="K23" s="394"/>
    </row>
    <row r="24" spans="1:11" ht="18" customHeight="1" x14ac:dyDescent="0.2">
      <c r="A24" s="396">
        <v>19</v>
      </c>
      <c r="B24" s="186" t="s">
        <v>1036</v>
      </c>
      <c r="C24" s="711">
        <v>0</v>
      </c>
      <c r="D24" s="706" t="s">
        <v>743</v>
      </c>
      <c r="E24" s="711">
        <v>0</v>
      </c>
      <c r="F24" s="706" t="s">
        <v>743</v>
      </c>
      <c r="G24" s="707"/>
      <c r="H24" s="708" t="s">
        <v>743</v>
      </c>
      <c r="I24" s="394"/>
      <c r="J24" s="394"/>
      <c r="K24" s="394"/>
    </row>
    <row r="25" spans="1:11" ht="18" customHeight="1" x14ac:dyDescent="0.2">
      <c r="A25" s="234">
        <v>20</v>
      </c>
      <c r="B25" s="186" t="s">
        <v>1037</v>
      </c>
      <c r="C25" s="706" t="s">
        <v>743</v>
      </c>
      <c r="D25" s="711">
        <v>0</v>
      </c>
      <c r="E25" s="706" t="s">
        <v>743</v>
      </c>
      <c r="F25" s="711">
        <v>0</v>
      </c>
      <c r="G25" s="709" t="s">
        <v>743</v>
      </c>
      <c r="H25" s="710">
        <f t="shared" si="9"/>
        <v>0</v>
      </c>
      <c r="I25" s="394"/>
      <c r="J25" s="394"/>
      <c r="K25" s="394"/>
    </row>
    <row r="26" spans="1:11" ht="18" customHeight="1" x14ac:dyDescent="0.2">
      <c r="A26" s="396">
        <v>21</v>
      </c>
      <c r="B26" s="495" t="s">
        <v>1038</v>
      </c>
      <c r="C26" s="703">
        <f>SUM(C28)</f>
        <v>0</v>
      </c>
      <c r="D26" s="703">
        <f t="shared" ref="D26:H26" si="11">SUM(D28)</f>
        <v>0</v>
      </c>
      <c r="E26" s="703">
        <f t="shared" si="11"/>
        <v>0</v>
      </c>
      <c r="F26" s="703">
        <f t="shared" si="11"/>
        <v>0</v>
      </c>
      <c r="G26" s="703">
        <f t="shared" si="11"/>
        <v>0</v>
      </c>
      <c r="H26" s="704">
        <f t="shared" si="11"/>
        <v>0</v>
      </c>
      <c r="I26" s="394"/>
      <c r="J26" s="394"/>
      <c r="K26" s="394"/>
    </row>
    <row r="27" spans="1:11" ht="18" customHeight="1" x14ac:dyDescent="0.2">
      <c r="A27" s="234">
        <v>22</v>
      </c>
      <c r="B27" s="186" t="s">
        <v>1039</v>
      </c>
      <c r="C27" s="711">
        <v>0</v>
      </c>
      <c r="D27" s="706" t="s">
        <v>743</v>
      </c>
      <c r="E27" s="711">
        <v>0</v>
      </c>
      <c r="F27" s="706" t="s">
        <v>743</v>
      </c>
      <c r="G27" s="707">
        <f t="shared" si="9"/>
        <v>0</v>
      </c>
      <c r="H27" s="708" t="s">
        <v>743</v>
      </c>
      <c r="I27" s="394"/>
      <c r="J27" s="394"/>
      <c r="K27" s="394"/>
    </row>
    <row r="28" spans="1:11" ht="18" customHeight="1" x14ac:dyDescent="0.2">
      <c r="A28" s="396">
        <v>23</v>
      </c>
      <c r="B28" s="510" t="s">
        <v>1040</v>
      </c>
      <c r="C28" s="706" t="s">
        <v>743</v>
      </c>
      <c r="D28" s="705">
        <v>0</v>
      </c>
      <c r="E28" s="706" t="s">
        <v>743</v>
      </c>
      <c r="F28" s="705">
        <v>0</v>
      </c>
      <c r="G28" s="709" t="s">
        <v>743</v>
      </c>
      <c r="H28" s="710">
        <f t="shared" si="9"/>
        <v>0</v>
      </c>
      <c r="I28" s="394"/>
      <c r="J28" s="394"/>
      <c r="K28" s="394"/>
    </row>
    <row r="29" spans="1:11" ht="18" customHeight="1" x14ac:dyDescent="0.2">
      <c r="A29" s="396" t="s">
        <v>1052</v>
      </c>
      <c r="B29" s="186"/>
      <c r="C29" s="712"/>
      <c r="D29" s="711"/>
      <c r="E29" s="712"/>
      <c r="F29" s="711"/>
      <c r="G29" s="711"/>
      <c r="H29" s="713"/>
      <c r="I29" s="394"/>
      <c r="J29" s="394"/>
      <c r="K29" s="394"/>
    </row>
    <row r="30" spans="1:11" ht="18" customHeight="1" x14ac:dyDescent="0.2">
      <c r="A30" s="396" t="s">
        <v>1053</v>
      </c>
      <c r="B30" s="186"/>
      <c r="C30" s="712"/>
      <c r="D30" s="711"/>
      <c r="E30" s="712"/>
      <c r="F30" s="711"/>
      <c r="G30" s="711"/>
      <c r="H30" s="713"/>
      <c r="I30" s="394"/>
      <c r="J30" s="394"/>
      <c r="K30" s="394"/>
    </row>
    <row r="31" spans="1:11" ht="18" customHeight="1" x14ac:dyDescent="0.2">
      <c r="A31" s="396"/>
      <c r="B31" s="186"/>
      <c r="C31" s="712"/>
      <c r="D31" s="711"/>
      <c r="E31" s="712"/>
      <c r="F31" s="711"/>
      <c r="G31" s="711"/>
      <c r="H31" s="713"/>
      <c r="I31" s="394"/>
      <c r="J31" s="394"/>
      <c r="K31" s="394"/>
    </row>
    <row r="32" spans="1:11" ht="18" customHeight="1" x14ac:dyDescent="0.2">
      <c r="A32" s="396"/>
      <c r="B32" s="186"/>
      <c r="C32" s="712"/>
      <c r="D32" s="711"/>
      <c r="E32" s="712"/>
      <c r="F32" s="711"/>
      <c r="G32" s="711"/>
      <c r="H32" s="713"/>
      <c r="I32" s="394"/>
      <c r="J32" s="394"/>
      <c r="K32" s="394"/>
    </row>
    <row r="33" spans="1:11" ht="18" customHeight="1" x14ac:dyDescent="0.2">
      <c r="A33" s="396"/>
      <c r="B33" s="186"/>
      <c r="C33" s="712"/>
      <c r="D33" s="711"/>
      <c r="E33" s="712"/>
      <c r="F33" s="711"/>
      <c r="G33" s="711"/>
      <c r="H33" s="713"/>
      <c r="I33" s="394"/>
      <c r="J33" s="394"/>
      <c r="K33" s="394"/>
    </row>
    <row r="34" spans="1:11" ht="18" customHeight="1" x14ac:dyDescent="0.2">
      <c r="A34" s="396"/>
      <c r="B34" s="186"/>
      <c r="C34" s="711"/>
      <c r="D34" s="711"/>
      <c r="E34" s="711"/>
      <c r="F34" s="711"/>
      <c r="G34" s="711"/>
      <c r="H34" s="713"/>
      <c r="I34" s="394"/>
      <c r="J34" s="394"/>
      <c r="K34" s="394"/>
    </row>
    <row r="35" spans="1:11" ht="18" customHeight="1" thickBot="1" x14ac:dyDescent="0.25">
      <c r="A35" s="235">
        <v>24</v>
      </c>
      <c r="B35" s="254" t="s">
        <v>1049</v>
      </c>
      <c r="C35" s="714">
        <f>C18+C19</f>
        <v>29772.240000000002</v>
      </c>
      <c r="D35" s="714">
        <f t="shared" ref="D35:H35" si="12">D18+D19</f>
        <v>3502.62</v>
      </c>
      <c r="E35" s="714">
        <f t="shared" si="12"/>
        <v>0</v>
      </c>
      <c r="F35" s="714">
        <f t="shared" si="12"/>
        <v>0</v>
      </c>
      <c r="G35" s="714">
        <f t="shared" si="12"/>
        <v>29772.240000000002</v>
      </c>
      <c r="H35" s="714">
        <f t="shared" si="12"/>
        <v>3502.62</v>
      </c>
      <c r="I35" s="395"/>
      <c r="J35" s="394"/>
      <c r="K35" s="394"/>
    </row>
    <row r="36" spans="1:11" x14ac:dyDescent="0.2">
      <c r="I36" s="395"/>
    </row>
    <row r="37" spans="1:11" x14ac:dyDescent="0.2">
      <c r="A37" s="447" t="s">
        <v>957</v>
      </c>
      <c r="B37" s="448" t="s">
        <v>1048</v>
      </c>
      <c r="C37" s="448"/>
      <c r="D37" s="448"/>
      <c r="I37" s="395"/>
    </row>
    <row r="38" spans="1:11" x14ac:dyDescent="0.2">
      <c r="I38" s="395"/>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6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G8" sqref="G8"/>
    </sheetView>
  </sheetViews>
  <sheetFormatPr defaultRowHeight="15.75" x14ac:dyDescent="0.25"/>
  <cols>
    <col min="1" max="1" width="9.5703125" style="3" customWidth="1"/>
    <col min="2" max="2" width="58.42578125" style="1" customWidth="1"/>
    <col min="3" max="3" width="22.140625" style="17" customWidth="1"/>
    <col min="4" max="4" width="21.140625" style="17" customWidth="1"/>
    <col min="5" max="5" width="24.140625" style="17" customWidth="1"/>
    <col min="6" max="16384" width="9.140625" style="1"/>
  </cols>
  <sheetData>
    <row r="1" spans="1:9" ht="80.25" customHeight="1" thickBot="1" x14ac:dyDescent="0.3">
      <c r="A1" s="945" t="s">
        <v>1161</v>
      </c>
      <c r="B1" s="946"/>
      <c r="C1" s="946"/>
      <c r="D1" s="946"/>
      <c r="E1" s="947"/>
      <c r="F1" s="6"/>
      <c r="G1" s="6"/>
    </row>
    <row r="2" spans="1:9" ht="35.1" customHeight="1" x14ac:dyDescent="0.25">
      <c r="A2" s="771" t="s">
        <v>1263</v>
      </c>
      <c r="B2" s="772"/>
      <c r="C2" s="772"/>
      <c r="D2" s="772"/>
      <c r="E2" s="773"/>
      <c r="F2" s="6"/>
      <c r="G2" s="6"/>
    </row>
    <row r="3" spans="1:9" s="9" customFormat="1" ht="46.9" customHeight="1" x14ac:dyDescent="0.25">
      <c r="A3" s="285" t="s">
        <v>178</v>
      </c>
      <c r="B3" s="287" t="s">
        <v>296</v>
      </c>
      <c r="C3" s="287" t="s">
        <v>272</v>
      </c>
      <c r="D3" s="287" t="s">
        <v>273</v>
      </c>
      <c r="E3" s="288" t="s">
        <v>186</v>
      </c>
    </row>
    <row r="4" spans="1:9" s="9" customFormat="1" ht="16.5" customHeight="1" x14ac:dyDescent="0.25">
      <c r="A4" s="285"/>
      <c r="B4" s="287"/>
      <c r="C4" s="287" t="s">
        <v>254</v>
      </c>
      <c r="D4" s="287" t="s">
        <v>255</v>
      </c>
      <c r="E4" s="288" t="s">
        <v>29</v>
      </c>
    </row>
    <row r="5" spans="1:9" s="9" customFormat="1" ht="17.45" customHeight="1" x14ac:dyDescent="0.25">
      <c r="A5" s="285"/>
      <c r="B5" s="131" t="s">
        <v>337</v>
      </c>
      <c r="C5" s="57"/>
      <c r="D5" s="57"/>
      <c r="E5" s="114"/>
    </row>
    <row r="6" spans="1:9" s="9" customFormat="1" ht="17.45" customHeight="1" x14ac:dyDescent="0.25">
      <c r="A6" s="113">
        <v>1</v>
      </c>
      <c r="B6" s="91" t="s">
        <v>366</v>
      </c>
      <c r="C6" s="603">
        <f>SUM(C7:C10)</f>
        <v>512300.43</v>
      </c>
      <c r="D6" s="603">
        <f>SUM(D7:D10)</f>
        <v>0</v>
      </c>
      <c r="E6" s="604">
        <f>C6+D6</f>
        <v>512300.43</v>
      </c>
    </row>
    <row r="7" spans="1:9" s="17" customFormat="1" x14ac:dyDescent="0.2">
      <c r="A7" s="28">
        <f>A6+1</f>
        <v>2</v>
      </c>
      <c r="B7" s="111" t="s">
        <v>124</v>
      </c>
      <c r="C7" s="605">
        <v>512300.43</v>
      </c>
      <c r="D7" s="611">
        <v>0</v>
      </c>
      <c r="E7" s="604">
        <f>C7+D7</f>
        <v>512300.43</v>
      </c>
    </row>
    <row r="8" spans="1:9" s="17" customFormat="1" x14ac:dyDescent="0.2">
      <c r="A8" s="28">
        <f>A7+1</f>
        <v>3</v>
      </c>
      <c r="B8" s="111" t="s">
        <v>363</v>
      </c>
      <c r="C8" s="605">
        <v>0</v>
      </c>
      <c r="D8" s="605">
        <v>0</v>
      </c>
      <c r="E8" s="604">
        <f t="shared" ref="E8:E16" si="0">C8+D8</f>
        <v>0</v>
      </c>
      <c r="G8" s="290"/>
    </row>
    <row r="9" spans="1:9" s="17" customFormat="1" x14ac:dyDescent="0.2">
      <c r="A9" s="28">
        <f>A8+1</f>
        <v>4</v>
      </c>
      <c r="B9" s="111"/>
      <c r="C9" s="605">
        <v>0</v>
      </c>
      <c r="D9" s="605">
        <v>0</v>
      </c>
      <c r="E9" s="604">
        <f t="shared" si="0"/>
        <v>0</v>
      </c>
    </row>
    <row r="10" spans="1:9" s="17" customFormat="1" x14ac:dyDescent="0.2">
      <c r="A10" s="28">
        <f>A9+1</f>
        <v>5</v>
      </c>
      <c r="B10" s="111"/>
      <c r="C10" s="605">
        <v>0</v>
      </c>
      <c r="D10" s="605">
        <v>0</v>
      </c>
      <c r="E10" s="604">
        <f t="shared" si="0"/>
        <v>0</v>
      </c>
    </row>
    <row r="11" spans="1:9" s="17" customFormat="1" x14ac:dyDescent="0.2">
      <c r="A11" s="39"/>
      <c r="B11" s="131" t="s">
        <v>681</v>
      </c>
      <c r="C11" s="57"/>
      <c r="D11" s="57"/>
      <c r="E11" s="114"/>
    </row>
    <row r="12" spans="1:9" x14ac:dyDescent="0.25">
      <c r="A12" s="39">
        <v>6</v>
      </c>
      <c r="B12" s="111" t="s">
        <v>16</v>
      </c>
      <c r="C12" s="612">
        <v>0</v>
      </c>
      <c r="D12" s="612">
        <v>0</v>
      </c>
      <c r="E12" s="604">
        <f t="shared" si="0"/>
        <v>0</v>
      </c>
    </row>
    <row r="13" spans="1:9" x14ac:dyDescent="0.25">
      <c r="A13" s="39">
        <v>7</v>
      </c>
      <c r="B13" s="111" t="s">
        <v>17</v>
      </c>
      <c r="C13" s="605">
        <v>16360</v>
      </c>
      <c r="D13" s="605">
        <v>0</v>
      </c>
      <c r="E13" s="604">
        <f t="shared" si="0"/>
        <v>16360</v>
      </c>
    </row>
    <row r="14" spans="1:9" s="41" customFormat="1" x14ac:dyDescent="0.25">
      <c r="A14" s="39"/>
      <c r="B14" s="69"/>
      <c r="C14" s="715"/>
      <c r="D14" s="715"/>
      <c r="E14" s="114"/>
    </row>
    <row r="15" spans="1:9" x14ac:dyDescent="0.25">
      <c r="A15" s="39">
        <v>8</v>
      </c>
      <c r="B15" s="69" t="s">
        <v>367</v>
      </c>
      <c r="C15" s="716">
        <f>SUM(C16:C17)</f>
        <v>0</v>
      </c>
      <c r="D15" s="716">
        <f>SUM(D16:D17)</f>
        <v>0</v>
      </c>
      <c r="E15" s="604">
        <f t="shared" si="0"/>
        <v>0</v>
      </c>
    </row>
    <row r="16" spans="1:9" ht="31.5" x14ac:dyDescent="0.25">
      <c r="A16" s="39" t="s">
        <v>365</v>
      </c>
      <c r="B16" s="260" t="s">
        <v>766</v>
      </c>
      <c r="C16" s="612">
        <v>0</v>
      </c>
      <c r="D16" s="612">
        <v>0</v>
      </c>
      <c r="E16" s="604">
        <f t="shared" si="0"/>
        <v>0</v>
      </c>
      <c r="I16" s="289"/>
    </row>
    <row r="17" spans="1:5" x14ac:dyDescent="0.25">
      <c r="A17" s="39"/>
      <c r="B17" s="69"/>
      <c r="C17" s="715"/>
      <c r="D17" s="715"/>
      <c r="E17" s="114"/>
    </row>
    <row r="18" spans="1:5" ht="16.5" thickBot="1" x14ac:dyDescent="0.3">
      <c r="A18" s="116">
        <v>9</v>
      </c>
      <c r="B18" s="117" t="s">
        <v>653</v>
      </c>
      <c r="C18" s="54">
        <f>C6+C12+C13+C15</f>
        <v>528660.42999999993</v>
      </c>
      <c r="D18" s="54">
        <f>D6+D12+D13+D15</f>
        <v>0</v>
      </c>
      <c r="E18" s="614">
        <f>E6+E12+E13+E15</f>
        <v>528660.42999999993</v>
      </c>
    </row>
    <row r="19" spans="1:5" x14ac:dyDescent="0.25">
      <c r="E19" s="20"/>
    </row>
    <row r="21" spans="1:5" x14ac:dyDescent="0.25">
      <c r="B21" s="182"/>
      <c r="C21" s="3"/>
    </row>
    <row r="22" spans="1:5" x14ac:dyDescent="0.25">
      <c r="B22" s="3"/>
      <c r="C22" s="3"/>
    </row>
    <row r="23" spans="1:5" x14ac:dyDescent="0.25">
      <c r="B23" s="3"/>
      <c r="C23" s="3"/>
    </row>
    <row r="24" spans="1:5" x14ac:dyDescent="0.25">
      <c r="D24" s="290"/>
    </row>
  </sheetData>
  <protectedRanges>
    <protectedRange sqref="C8:D10" name="Rozsah2_1"/>
    <protectedRange sqref="C11:D11" name="Rozsah2_2"/>
  </protectedRanges>
  <mergeCells count="2">
    <mergeCell ref="A1:E1"/>
    <mergeCell ref="A2:E2"/>
  </mergeCells>
  <phoneticPr fontId="6" type="noConversion"/>
  <pageMargins left="0.79" right="0.74803149606299213" top="0.98425196850393704" bottom="0.77" header="0.51181102362204722" footer="0.51181102362204722"/>
  <pageSetup paperSize="9" scale="9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2"/>
    <pageSetUpPr fitToPage="1"/>
  </sheetPr>
  <dimension ref="A1:G30"/>
  <sheetViews>
    <sheetView zoomScale="90" zoomScaleNormal="90" workbookViewId="0">
      <pane xSplit="2" ySplit="5" topLeftCell="C6" activePane="bottomRight" state="frozen"/>
      <selection pane="topRight" activeCell="C1" sqref="C1"/>
      <selection pane="bottomLeft" activeCell="A6" sqref="A6"/>
      <selection pane="bottomRight" activeCell="G10" sqref="G10"/>
    </sheetView>
  </sheetViews>
  <sheetFormatPr defaultRowHeight="15.75" x14ac:dyDescent="0.2"/>
  <cols>
    <col min="1" max="1" width="9.140625" style="17"/>
    <col min="2" max="2" width="75.42578125" style="62" customWidth="1"/>
    <col min="3" max="6" width="17.28515625" style="17" customWidth="1"/>
    <col min="7" max="7" width="66.42578125" style="17" customWidth="1"/>
    <col min="8" max="16384" width="9.140625" style="17"/>
  </cols>
  <sheetData>
    <row r="1" spans="1:7" ht="35.1" customHeight="1" thickBot="1" x14ac:dyDescent="0.25">
      <c r="A1" s="768" t="s">
        <v>1162</v>
      </c>
      <c r="B1" s="955"/>
      <c r="C1" s="955"/>
      <c r="D1" s="955"/>
      <c r="E1" s="955"/>
      <c r="F1" s="956"/>
    </row>
    <row r="2" spans="1:7" ht="35.1" customHeight="1" x14ac:dyDescent="0.2">
      <c r="A2" s="836" t="s">
        <v>1263</v>
      </c>
      <c r="B2" s="874"/>
      <c r="C2" s="875" t="s">
        <v>815</v>
      </c>
      <c r="D2" s="875"/>
      <c r="E2" s="875"/>
      <c r="F2" s="876"/>
    </row>
    <row r="3" spans="1:7" ht="22.9" customHeight="1" x14ac:dyDescent="0.2">
      <c r="A3" s="790" t="s">
        <v>178</v>
      </c>
      <c r="B3" s="822" t="s">
        <v>296</v>
      </c>
      <c r="C3" s="818">
        <v>2019</v>
      </c>
      <c r="D3" s="818"/>
      <c r="E3" s="818">
        <v>2020</v>
      </c>
      <c r="F3" s="885"/>
    </row>
    <row r="4" spans="1:7" ht="75" customHeight="1" x14ac:dyDescent="0.2">
      <c r="A4" s="790"/>
      <c r="B4" s="822"/>
      <c r="C4" s="399" t="s">
        <v>37</v>
      </c>
      <c r="D4" s="399" t="s">
        <v>169</v>
      </c>
      <c r="E4" s="399" t="s">
        <v>37</v>
      </c>
      <c r="F4" s="400" t="s">
        <v>170</v>
      </c>
    </row>
    <row r="5" spans="1:7" x14ac:dyDescent="0.2">
      <c r="A5" s="28"/>
      <c r="B5" s="80"/>
      <c r="C5" s="37" t="s">
        <v>254</v>
      </c>
      <c r="D5" s="37" t="s">
        <v>255</v>
      </c>
      <c r="E5" s="37" t="s">
        <v>256</v>
      </c>
      <c r="F5" s="38" t="s">
        <v>263</v>
      </c>
    </row>
    <row r="6" spans="1:7" ht="31.5" x14ac:dyDescent="0.2">
      <c r="A6" s="28">
        <v>1</v>
      </c>
      <c r="B6" s="451" t="s">
        <v>964</v>
      </c>
      <c r="C6" s="717">
        <f>C7+C10+C13+C16+C19+C22</f>
        <v>77700</v>
      </c>
      <c r="D6" s="717">
        <f t="shared" ref="D6:F6" si="0">D7+D10+D13+D16+D19+D22</f>
        <v>491</v>
      </c>
      <c r="E6" s="717">
        <f t="shared" si="0"/>
        <v>70455</v>
      </c>
      <c r="F6" s="717">
        <f t="shared" si="0"/>
        <v>391</v>
      </c>
      <c r="G6" s="324"/>
    </row>
    <row r="7" spans="1:7" x14ac:dyDescent="0.2">
      <c r="A7" s="28">
        <v>2</v>
      </c>
      <c r="B7" s="451" t="s">
        <v>965</v>
      </c>
      <c r="C7" s="717">
        <f>SUM(C8:C9)</f>
        <v>9950</v>
      </c>
      <c r="D7" s="717">
        <f t="shared" ref="D7:F7" si="1">SUM(D8:D9)</f>
        <v>49</v>
      </c>
      <c r="E7" s="717">
        <f t="shared" si="1"/>
        <v>9250</v>
      </c>
      <c r="F7" s="718">
        <f t="shared" si="1"/>
        <v>47</v>
      </c>
      <c r="G7" s="324"/>
    </row>
    <row r="8" spans="1:7" x14ac:dyDescent="0.2">
      <c r="A8" s="28">
        <v>3</v>
      </c>
      <c r="B8" s="450" t="s">
        <v>49</v>
      </c>
      <c r="C8" s="719">
        <v>9950</v>
      </c>
      <c r="D8" s="719">
        <v>49</v>
      </c>
      <c r="E8" s="719">
        <v>9250</v>
      </c>
      <c r="F8" s="720">
        <v>47</v>
      </c>
      <c r="G8" s="324"/>
    </row>
    <row r="9" spans="1:7" ht="18.75" x14ac:dyDescent="0.2">
      <c r="A9" s="28">
        <v>4</v>
      </c>
      <c r="B9" s="450" t="s">
        <v>966</v>
      </c>
      <c r="C9" s="719">
        <v>0</v>
      </c>
      <c r="D9" s="719">
        <v>0</v>
      </c>
      <c r="E9" s="719">
        <v>0</v>
      </c>
      <c r="F9" s="720">
        <v>0</v>
      </c>
      <c r="G9" s="324"/>
    </row>
    <row r="10" spans="1:7" ht="21" customHeight="1" x14ac:dyDescent="0.2">
      <c r="A10" s="28">
        <v>5</v>
      </c>
      <c r="B10" s="451" t="s">
        <v>833</v>
      </c>
      <c r="C10" s="717">
        <f>SUM(C11:C12)</f>
        <v>16940</v>
      </c>
      <c r="D10" s="717">
        <f t="shared" ref="D10:F10" si="2">SUM(D11:D12)</f>
        <v>119</v>
      </c>
      <c r="E10" s="717">
        <f t="shared" si="2"/>
        <v>14150</v>
      </c>
      <c r="F10" s="718">
        <f t="shared" si="2"/>
        <v>97</v>
      </c>
      <c r="G10" s="324"/>
    </row>
    <row r="11" spans="1:7" x14ac:dyDescent="0.2">
      <c r="A11" s="28">
        <v>6</v>
      </c>
      <c r="B11" s="450" t="s">
        <v>49</v>
      </c>
      <c r="C11" s="719">
        <v>16940</v>
      </c>
      <c r="D11" s="719">
        <v>119</v>
      </c>
      <c r="E11" s="719">
        <v>14150</v>
      </c>
      <c r="F11" s="720">
        <v>97</v>
      </c>
      <c r="G11" s="324"/>
    </row>
    <row r="12" spans="1:7" ht="18.75" x14ac:dyDescent="0.2">
      <c r="A12" s="28">
        <v>7</v>
      </c>
      <c r="B12" s="450" t="s">
        <v>966</v>
      </c>
      <c r="C12" s="719">
        <v>0</v>
      </c>
      <c r="D12" s="719">
        <v>0</v>
      </c>
      <c r="E12" s="719">
        <v>0</v>
      </c>
      <c r="F12" s="720">
        <v>0</v>
      </c>
      <c r="G12" s="324"/>
    </row>
    <row r="13" spans="1:7" x14ac:dyDescent="0.2">
      <c r="A13" s="28">
        <v>8</v>
      </c>
      <c r="B13" s="451" t="s">
        <v>834</v>
      </c>
      <c r="C13" s="717">
        <f>C14+C15</f>
        <v>4945</v>
      </c>
      <c r="D13" s="717">
        <f t="shared" ref="D13:F13" si="3">D14+D15</f>
        <v>26</v>
      </c>
      <c r="E13" s="717">
        <f t="shared" si="3"/>
        <v>6350</v>
      </c>
      <c r="F13" s="718">
        <f t="shared" si="3"/>
        <v>54</v>
      </c>
      <c r="G13" s="324"/>
    </row>
    <row r="14" spans="1:7" x14ac:dyDescent="0.2">
      <c r="A14" s="28">
        <v>9</v>
      </c>
      <c r="B14" s="450" t="s">
        <v>49</v>
      </c>
      <c r="C14" s="719">
        <v>4945</v>
      </c>
      <c r="D14" s="719">
        <v>26</v>
      </c>
      <c r="E14" s="719">
        <v>6350</v>
      </c>
      <c r="F14" s="720">
        <v>54</v>
      </c>
      <c r="G14" s="324"/>
    </row>
    <row r="15" spans="1:7" ht="18.75" x14ac:dyDescent="0.2">
      <c r="A15" s="28">
        <v>10</v>
      </c>
      <c r="B15" s="450" t="s">
        <v>966</v>
      </c>
      <c r="C15" s="719">
        <v>0</v>
      </c>
      <c r="D15" s="719">
        <v>0</v>
      </c>
      <c r="E15" s="719">
        <v>0</v>
      </c>
      <c r="F15" s="720">
        <v>0</v>
      </c>
      <c r="G15" s="324"/>
    </row>
    <row r="16" spans="1:7" x14ac:dyDescent="0.2">
      <c r="A16" s="28">
        <v>11</v>
      </c>
      <c r="B16" s="451" t="s">
        <v>967</v>
      </c>
      <c r="C16" s="717">
        <f>SUM(C17:C18)</f>
        <v>4770</v>
      </c>
      <c r="D16" s="717">
        <f t="shared" ref="D16:F16" si="4">SUM(D17:D18)</f>
        <v>68</v>
      </c>
      <c r="E16" s="717">
        <f t="shared" si="4"/>
        <v>13015</v>
      </c>
      <c r="F16" s="718">
        <f t="shared" si="4"/>
        <v>77</v>
      </c>
    </row>
    <row r="17" spans="1:6" x14ac:dyDescent="0.2">
      <c r="A17" s="28">
        <v>12</v>
      </c>
      <c r="B17" s="450" t="s">
        <v>49</v>
      </c>
      <c r="C17" s="719">
        <v>4770</v>
      </c>
      <c r="D17" s="719">
        <v>68</v>
      </c>
      <c r="E17" s="719">
        <v>13015</v>
      </c>
      <c r="F17" s="720">
        <v>77</v>
      </c>
    </row>
    <row r="18" spans="1:6" ht="18.75" x14ac:dyDescent="0.2">
      <c r="A18" s="28">
        <v>13</v>
      </c>
      <c r="B18" s="450" t="s">
        <v>966</v>
      </c>
      <c r="C18" s="719">
        <v>0</v>
      </c>
      <c r="D18" s="719">
        <v>0</v>
      </c>
      <c r="E18" s="719">
        <v>0</v>
      </c>
      <c r="F18" s="720">
        <v>0</v>
      </c>
    </row>
    <row r="19" spans="1:6" x14ac:dyDescent="0.2">
      <c r="A19" s="28">
        <v>14</v>
      </c>
      <c r="B19" s="451" t="s">
        <v>968</v>
      </c>
      <c r="C19" s="717">
        <f>SUM(C20:C21)</f>
        <v>6950</v>
      </c>
      <c r="D19" s="717">
        <f t="shared" ref="D19:F19" si="5">SUM(D20:D21)</f>
        <v>17</v>
      </c>
      <c r="E19" s="717">
        <f t="shared" si="5"/>
        <v>5250</v>
      </c>
      <c r="F19" s="718">
        <f t="shared" si="5"/>
        <v>16</v>
      </c>
    </row>
    <row r="20" spans="1:6" x14ac:dyDescent="0.2">
      <c r="A20" s="28">
        <v>15</v>
      </c>
      <c r="B20" s="450" t="s">
        <v>49</v>
      </c>
      <c r="C20" s="719">
        <v>6950</v>
      </c>
      <c r="D20" s="719">
        <v>17</v>
      </c>
      <c r="E20" s="719">
        <v>5250</v>
      </c>
      <c r="F20" s="720">
        <v>16</v>
      </c>
    </row>
    <row r="21" spans="1:6" ht="18.75" x14ac:dyDescent="0.2">
      <c r="A21" s="28">
        <v>16</v>
      </c>
      <c r="B21" s="458" t="s">
        <v>966</v>
      </c>
      <c r="C21" s="721">
        <v>0</v>
      </c>
      <c r="D21" s="721">
        <v>0</v>
      </c>
      <c r="E21" s="721">
        <v>0</v>
      </c>
      <c r="F21" s="722">
        <v>0</v>
      </c>
    </row>
    <row r="22" spans="1:6" x14ac:dyDescent="0.2">
      <c r="A22" s="28">
        <v>17</v>
      </c>
      <c r="B22" s="459" t="s">
        <v>930</v>
      </c>
      <c r="C22" s="717">
        <f>C23+C24</f>
        <v>34145</v>
      </c>
      <c r="D22" s="717">
        <f t="shared" ref="D22:F22" si="6">D23+D24</f>
        <v>212</v>
      </c>
      <c r="E22" s="717">
        <f t="shared" si="6"/>
        <v>22440</v>
      </c>
      <c r="F22" s="718">
        <f t="shared" si="6"/>
        <v>100</v>
      </c>
    </row>
    <row r="23" spans="1:6" x14ac:dyDescent="0.2">
      <c r="A23" s="28">
        <v>18</v>
      </c>
      <c r="B23" s="450" t="s">
        <v>49</v>
      </c>
      <c r="C23" s="721">
        <v>34145</v>
      </c>
      <c r="D23" s="721">
        <v>212</v>
      </c>
      <c r="E23" s="721">
        <v>22440</v>
      </c>
      <c r="F23" s="722">
        <v>100</v>
      </c>
    </row>
    <row r="24" spans="1:6" ht="18.75" x14ac:dyDescent="0.2">
      <c r="A24" s="28">
        <v>19</v>
      </c>
      <c r="B24" s="458" t="s">
        <v>966</v>
      </c>
      <c r="C24" s="721">
        <v>0</v>
      </c>
      <c r="D24" s="721">
        <v>0</v>
      </c>
      <c r="E24" s="721">
        <v>0</v>
      </c>
      <c r="F24" s="722">
        <v>0</v>
      </c>
    </row>
    <row r="25" spans="1:6" ht="19.5" thickBot="1" x14ac:dyDescent="0.25">
      <c r="A25" s="29">
        <v>20</v>
      </c>
      <c r="B25" s="460" t="s">
        <v>969</v>
      </c>
      <c r="C25" s="723" t="s">
        <v>282</v>
      </c>
      <c r="D25" s="724">
        <v>426</v>
      </c>
      <c r="E25" s="723" t="s">
        <v>282</v>
      </c>
      <c r="F25" s="725">
        <v>345</v>
      </c>
    </row>
    <row r="26" spans="1:6" s="102" customFormat="1" x14ac:dyDescent="0.2">
      <c r="A26" s="304"/>
      <c r="B26" s="305"/>
      <c r="C26" s="576"/>
      <c r="D26" s="577"/>
      <c r="E26" s="576"/>
      <c r="F26" s="577"/>
    </row>
    <row r="27" spans="1:6" x14ac:dyDescent="0.2">
      <c r="A27" s="949" t="s">
        <v>670</v>
      </c>
      <c r="B27" s="950"/>
      <c r="C27" s="950"/>
      <c r="D27" s="950"/>
      <c r="E27" s="950"/>
      <c r="F27" s="951"/>
    </row>
    <row r="28" spans="1:6" x14ac:dyDescent="0.2">
      <c r="A28" s="952" t="s">
        <v>671</v>
      </c>
      <c r="B28" s="953"/>
      <c r="C28" s="953"/>
      <c r="D28" s="953"/>
      <c r="E28" s="953"/>
      <c r="F28" s="954"/>
    </row>
    <row r="29" spans="1:6" x14ac:dyDescent="0.2">
      <c r="A29" s="948" t="s">
        <v>831</v>
      </c>
      <c r="B29" s="948"/>
      <c r="C29" s="948"/>
      <c r="D29" s="948"/>
      <c r="E29" s="948"/>
      <c r="F29" s="948"/>
    </row>
    <row r="30" spans="1:6" ht="46.5" customHeight="1" x14ac:dyDescent="0.2">
      <c r="A30" s="809" t="s">
        <v>1303</v>
      </c>
      <c r="B30" s="809"/>
      <c r="C30" s="809"/>
      <c r="D30" s="809"/>
      <c r="E30" s="809"/>
      <c r="F30" s="809"/>
    </row>
  </sheetData>
  <mergeCells count="11">
    <mergeCell ref="A1:F1"/>
    <mergeCell ref="A3:A4"/>
    <mergeCell ref="B3:B4"/>
    <mergeCell ref="C3:D3"/>
    <mergeCell ref="E3:F3"/>
    <mergeCell ref="A2:B2"/>
    <mergeCell ref="A30:F30"/>
    <mergeCell ref="C2:F2"/>
    <mergeCell ref="A29:F29"/>
    <mergeCell ref="A27:F27"/>
    <mergeCell ref="A28:F28"/>
  </mergeCells>
  <pageMargins left="0.74803149606299213" right="0.56000000000000005" top="0.98425196850393704" bottom="0.98425196850393704" header="0.51181102362204722" footer="0.51181102362204722"/>
  <pageSetup paperSize="9" scale="7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2"/>
  </sheetPr>
  <dimension ref="A1:H16"/>
  <sheetViews>
    <sheetView zoomScaleNormal="100" workbookViewId="0">
      <pane xSplit="2" ySplit="5" topLeftCell="C6" activePane="bottomRight" state="frozen"/>
      <selection pane="topRight" activeCell="C1" sqref="C1"/>
      <selection pane="bottomLeft" activeCell="A5" sqref="A5"/>
      <selection pane="bottomRight" activeCell="C17" sqref="C17"/>
    </sheetView>
  </sheetViews>
  <sheetFormatPr defaultRowHeight="18.75" x14ac:dyDescent="0.25"/>
  <cols>
    <col min="1" max="1" width="9.140625" style="205"/>
    <col min="2" max="2" width="67" style="227" customWidth="1"/>
    <col min="3" max="3" width="20.28515625" style="258" customWidth="1"/>
    <col min="4" max="4" width="23.5703125" style="258" customWidth="1"/>
    <col min="5" max="5" width="22.140625" style="258" customWidth="1"/>
    <col min="6" max="6" width="23.85546875" style="205" customWidth="1"/>
    <col min="7" max="7" width="16.140625" style="205" customWidth="1"/>
    <col min="8" max="16384" width="9.140625" style="205"/>
  </cols>
  <sheetData>
    <row r="1" spans="1:8" ht="50.1" customHeight="1" thickBot="1" x14ac:dyDescent="0.3">
      <c r="A1" s="892" t="s">
        <v>1163</v>
      </c>
      <c r="B1" s="957"/>
      <c r="C1" s="957"/>
      <c r="D1" s="958"/>
      <c r="E1" s="958"/>
      <c r="F1" s="959"/>
    </row>
    <row r="2" spans="1:8" ht="35.1" customHeight="1" thickBot="1" x14ac:dyDescent="0.3">
      <c r="A2" s="960" t="s">
        <v>1263</v>
      </c>
      <c r="B2" s="961"/>
      <c r="C2" s="961"/>
      <c r="D2" s="962"/>
      <c r="E2" s="962"/>
      <c r="F2" s="963"/>
    </row>
    <row r="3" spans="1:8" ht="33" customHeight="1" x14ac:dyDescent="0.25">
      <c r="A3" s="873" t="s">
        <v>178</v>
      </c>
      <c r="B3" s="966" t="s">
        <v>296</v>
      </c>
      <c r="C3" s="964">
        <v>2019</v>
      </c>
      <c r="D3" s="964"/>
      <c r="E3" s="964">
        <v>2020</v>
      </c>
      <c r="F3" s="964"/>
    </row>
    <row r="4" spans="1:8" ht="71.25" customHeight="1" x14ac:dyDescent="0.25">
      <c r="A4" s="790"/>
      <c r="B4" s="967"/>
      <c r="C4" s="482" t="s">
        <v>876</v>
      </c>
      <c r="D4" s="482" t="s">
        <v>990</v>
      </c>
      <c r="E4" s="482" t="s">
        <v>876</v>
      </c>
      <c r="F4" s="483" t="s">
        <v>990</v>
      </c>
    </row>
    <row r="5" spans="1:8" ht="18.75" customHeight="1" x14ac:dyDescent="0.25">
      <c r="A5" s="207"/>
      <c r="B5" s="208"/>
      <c r="C5" s="209" t="s">
        <v>254</v>
      </c>
      <c r="D5" s="209" t="s">
        <v>255</v>
      </c>
      <c r="E5" s="356" t="s">
        <v>256</v>
      </c>
      <c r="F5" s="358" t="s">
        <v>263</v>
      </c>
    </row>
    <row r="6" spans="1:8" s="255" customFormat="1" ht="34.5" customHeight="1" x14ac:dyDescent="0.2">
      <c r="A6" s="214">
        <v>1</v>
      </c>
      <c r="B6" s="357" t="s">
        <v>740</v>
      </c>
      <c r="C6" s="668">
        <v>0</v>
      </c>
      <c r="D6" s="668">
        <v>0</v>
      </c>
      <c r="E6" s="666">
        <f>C9</f>
        <v>0</v>
      </c>
      <c r="F6" s="726">
        <f>D9</f>
        <v>0</v>
      </c>
      <c r="G6" s="308"/>
      <c r="H6" s="309"/>
    </row>
    <row r="7" spans="1:8" ht="36" customHeight="1" x14ac:dyDescent="0.25">
      <c r="A7" s="214">
        <v>2</v>
      </c>
      <c r="B7" s="357" t="s">
        <v>870</v>
      </c>
      <c r="C7" s="668">
        <v>66750</v>
      </c>
      <c r="D7" s="668">
        <v>166400</v>
      </c>
      <c r="E7" s="668">
        <v>71640</v>
      </c>
      <c r="F7" s="727">
        <v>160800</v>
      </c>
    </row>
    <row r="8" spans="1:8" ht="35.25" customHeight="1" x14ac:dyDescent="0.25">
      <c r="A8" s="214">
        <v>3</v>
      </c>
      <c r="B8" s="357" t="s">
        <v>741</v>
      </c>
      <c r="C8" s="668">
        <v>66750</v>
      </c>
      <c r="D8" s="668">
        <v>166400</v>
      </c>
      <c r="E8" s="668">
        <v>71640</v>
      </c>
      <c r="F8" s="727">
        <v>160800</v>
      </c>
    </row>
    <row r="9" spans="1:8" ht="39.75" customHeight="1" x14ac:dyDescent="0.25">
      <c r="A9" s="214">
        <v>4</v>
      </c>
      <c r="B9" s="357" t="s">
        <v>871</v>
      </c>
      <c r="C9" s="666">
        <f>C6+C7-C8</f>
        <v>0</v>
      </c>
      <c r="D9" s="666">
        <f>D6+D7-D8</f>
        <v>0</v>
      </c>
      <c r="E9" s="666">
        <f>E6+E7-E8</f>
        <v>0</v>
      </c>
      <c r="F9" s="726">
        <f>F6+F7-F8</f>
        <v>0</v>
      </c>
    </row>
    <row r="10" spans="1:8" ht="36" customHeight="1" thickBot="1" x14ac:dyDescent="0.3">
      <c r="A10" s="359">
        <v>5</v>
      </c>
      <c r="B10" s="360" t="s">
        <v>872</v>
      </c>
      <c r="C10" s="728">
        <v>62</v>
      </c>
      <c r="D10" s="728">
        <v>324</v>
      </c>
      <c r="E10" s="728">
        <v>63</v>
      </c>
      <c r="F10" s="729">
        <v>322</v>
      </c>
    </row>
    <row r="11" spans="1:8" ht="21" customHeight="1" x14ac:dyDescent="0.25">
      <c r="A11" s="256"/>
      <c r="B11" s="257"/>
      <c r="C11" s="205"/>
      <c r="D11" s="205"/>
      <c r="E11" s="205"/>
      <c r="G11" s="255"/>
    </row>
    <row r="12" spans="1:8" ht="21" customHeight="1" x14ac:dyDescent="0.25">
      <c r="A12" s="965" t="s">
        <v>873</v>
      </c>
      <c r="B12" s="965"/>
      <c r="C12" s="965"/>
      <c r="D12" s="965"/>
      <c r="E12" s="965"/>
      <c r="F12" s="965"/>
    </row>
    <row r="13" spans="1:8" ht="18" x14ac:dyDescent="0.25">
      <c r="A13" s="310" t="s">
        <v>874</v>
      </c>
      <c r="B13" s="311"/>
      <c r="C13" s="306"/>
      <c r="D13" s="306"/>
      <c r="E13" s="306"/>
      <c r="F13" s="307"/>
    </row>
    <row r="14" spans="1:8" ht="18" x14ac:dyDescent="0.25">
      <c r="A14" s="310" t="s">
        <v>875</v>
      </c>
      <c r="B14" s="311"/>
      <c r="C14" s="306"/>
      <c r="D14" s="306"/>
      <c r="E14" s="306"/>
      <c r="F14" s="307"/>
    </row>
    <row r="16" spans="1:8" x14ac:dyDescent="0.25">
      <c r="C16" s="258" t="s">
        <v>145</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árok25">
    <tabColor indexed="42"/>
    <pageSetUpPr fitToPage="1"/>
  </sheetPr>
  <dimension ref="A1:M11"/>
  <sheetViews>
    <sheetView zoomScaleNormal="100" workbookViewId="0">
      <pane xSplit="1" ySplit="5" topLeftCell="B6" activePane="bottomRight" state="frozen"/>
      <selection pane="topRight" activeCell="B1" sqref="B1"/>
      <selection pane="bottomLeft" activeCell="A6" sqref="A6"/>
      <selection pane="bottomRight" activeCell="J8" sqref="J8"/>
    </sheetView>
  </sheetViews>
  <sheetFormatPr defaultRowHeight="15.75" x14ac:dyDescent="0.2"/>
  <cols>
    <col min="1" max="1" width="8.85546875" style="65" customWidth="1"/>
    <col min="2" max="2" width="20.5703125" style="65" customWidth="1"/>
    <col min="3" max="3" width="18.28515625" style="65" customWidth="1"/>
    <col min="4" max="4" width="15.85546875" style="65" customWidth="1"/>
    <col min="5" max="5" width="15.7109375" style="65" customWidth="1"/>
    <col min="6" max="6" width="14.5703125" style="65" customWidth="1"/>
    <col min="7" max="7" width="18.7109375" style="65" customWidth="1"/>
    <col min="8" max="8" width="20.28515625" style="65" customWidth="1"/>
    <col min="9" max="9" width="18" style="65" customWidth="1"/>
    <col min="10" max="10" width="14.28515625" style="65" customWidth="1"/>
    <col min="11" max="11" width="16.85546875" style="65" customWidth="1"/>
    <col min="12" max="12" width="13.140625" style="65" customWidth="1"/>
    <col min="13" max="13" width="17.7109375" style="65" customWidth="1"/>
    <col min="14" max="16384" width="9.140625" style="65"/>
  </cols>
  <sheetData>
    <row r="1" spans="1:13" s="63" customFormat="1" ht="35.1" customHeight="1" thickBot="1" x14ac:dyDescent="0.25">
      <c r="A1" s="972" t="s">
        <v>1164</v>
      </c>
      <c r="B1" s="973"/>
      <c r="C1" s="973"/>
      <c r="D1" s="973"/>
      <c r="E1" s="973"/>
      <c r="F1" s="973"/>
      <c r="G1" s="973"/>
      <c r="H1" s="973"/>
      <c r="I1" s="973"/>
      <c r="J1" s="973"/>
      <c r="K1" s="973"/>
      <c r="L1" s="973"/>
      <c r="M1" s="974"/>
    </row>
    <row r="2" spans="1:13" s="63" customFormat="1" ht="42.75" customHeight="1" x14ac:dyDescent="0.2">
      <c r="A2" s="836" t="s">
        <v>1261</v>
      </c>
      <c r="B2" s="837"/>
      <c r="C2" s="837"/>
      <c r="D2" s="837"/>
      <c r="E2" s="837"/>
      <c r="F2" s="837"/>
      <c r="G2" s="837"/>
      <c r="H2" s="837"/>
      <c r="I2" s="837"/>
      <c r="J2" s="837"/>
      <c r="K2" s="837"/>
      <c r="L2" s="837"/>
      <c r="M2" s="838"/>
    </row>
    <row r="3" spans="1:13" s="63" customFormat="1" ht="45.75" customHeight="1" x14ac:dyDescent="0.2">
      <c r="A3" s="968" t="s">
        <v>178</v>
      </c>
      <c r="B3" s="970" t="s">
        <v>970</v>
      </c>
      <c r="C3" s="970"/>
      <c r="D3" s="970"/>
      <c r="E3" s="970"/>
      <c r="F3" s="970"/>
      <c r="G3" s="970"/>
      <c r="H3" s="970" t="s">
        <v>1165</v>
      </c>
      <c r="I3" s="970"/>
      <c r="J3" s="970"/>
      <c r="K3" s="970"/>
      <c r="L3" s="970"/>
      <c r="M3" s="971"/>
    </row>
    <row r="4" spans="1:13" s="64" customFormat="1" ht="171.75" customHeight="1" x14ac:dyDescent="0.2">
      <c r="A4" s="969"/>
      <c r="B4" s="252" t="s">
        <v>736</v>
      </c>
      <c r="C4" s="252" t="s">
        <v>737</v>
      </c>
      <c r="D4" s="252" t="s">
        <v>201</v>
      </c>
      <c r="E4" s="252" t="s">
        <v>71</v>
      </c>
      <c r="F4" s="252" t="s">
        <v>72</v>
      </c>
      <c r="G4" s="252" t="s">
        <v>176</v>
      </c>
      <c r="H4" s="252" t="s">
        <v>736</v>
      </c>
      <c r="I4" s="252" t="s">
        <v>737</v>
      </c>
      <c r="J4" s="252" t="s">
        <v>201</v>
      </c>
      <c r="K4" s="252" t="s">
        <v>71</v>
      </c>
      <c r="L4" s="83" t="s">
        <v>72</v>
      </c>
      <c r="M4" s="85" t="s">
        <v>176</v>
      </c>
    </row>
    <row r="5" spans="1:13" x14ac:dyDescent="0.2">
      <c r="A5" s="86"/>
      <c r="B5" s="84" t="s">
        <v>254</v>
      </c>
      <c r="C5" s="84" t="s">
        <v>255</v>
      </c>
      <c r="D5" s="84" t="s">
        <v>256</v>
      </c>
      <c r="E5" s="84" t="s">
        <v>263</v>
      </c>
      <c r="F5" s="84" t="s">
        <v>257</v>
      </c>
      <c r="G5" s="84" t="s">
        <v>672</v>
      </c>
      <c r="H5" s="84" t="s">
        <v>259</v>
      </c>
      <c r="I5" s="84" t="s">
        <v>260</v>
      </c>
      <c r="J5" s="84" t="s">
        <v>261</v>
      </c>
      <c r="K5" s="84" t="s">
        <v>673</v>
      </c>
      <c r="L5" s="183" t="s">
        <v>674</v>
      </c>
      <c r="M5" s="87" t="s">
        <v>832</v>
      </c>
    </row>
    <row r="6" spans="1:13" ht="36" customHeight="1" thickBot="1" x14ac:dyDescent="0.25">
      <c r="A6" s="88">
        <v>1</v>
      </c>
      <c r="B6" s="730">
        <v>11614529.75</v>
      </c>
      <c r="C6" s="730">
        <v>5761464.5999999996</v>
      </c>
      <c r="D6" s="730">
        <v>316422.2</v>
      </c>
      <c r="E6" s="730">
        <v>717303.23</v>
      </c>
      <c r="F6" s="730">
        <v>677895.8</v>
      </c>
      <c r="G6" s="731">
        <f>SUM(B6:F6)</f>
        <v>19087615.580000002</v>
      </c>
      <c r="H6" s="730">
        <f>B6+'T11-Zdroje KV'!D15-'T5 - Analýza nákladov'!E91</f>
        <v>11288508.970000001</v>
      </c>
      <c r="I6" s="730">
        <f>C6+'T11-Zdroje KV'!D16-'T5 - Analýza nákladov'!E93</f>
        <v>5572382.4299999997</v>
      </c>
      <c r="J6" s="732">
        <v>844314.27</v>
      </c>
      <c r="K6" s="732">
        <v>1227234.6499999999</v>
      </c>
      <c r="L6" s="732">
        <v>764258.47</v>
      </c>
      <c r="M6" s="733">
        <f>SUM(H6:L6)</f>
        <v>19696698.789999995</v>
      </c>
    </row>
    <row r="7" spans="1:13" x14ac:dyDescent="0.2">
      <c r="H7" s="439">
        <f>B6+'T11-Zdroje KV'!D15-'T5 - Analýza nákladov'!E91</f>
        <v>11288508.970000001</v>
      </c>
      <c r="I7" s="439">
        <f>C6+'T11-Zdroje KV'!D16-'T5 - Analýza nákladov'!E93</f>
        <v>5572382.4299999997</v>
      </c>
    </row>
    <row r="8" spans="1:13" ht="45" x14ac:dyDescent="0.2">
      <c r="J8" s="600" t="s">
        <v>1323</v>
      </c>
    </row>
    <row r="9" spans="1:13" ht="15.75" customHeight="1" x14ac:dyDescent="0.2">
      <c r="B9" s="329" t="s">
        <v>812</v>
      </c>
      <c r="C9" s="329"/>
    </row>
    <row r="11" spans="1:13" x14ac:dyDescent="0.2">
      <c r="B11" s="329" t="s">
        <v>688</v>
      </c>
      <c r="C11" s="329"/>
    </row>
  </sheetData>
  <mergeCells count="5">
    <mergeCell ref="A3:A4"/>
    <mergeCell ref="B3:G3"/>
    <mergeCell ref="H3:M3"/>
    <mergeCell ref="A1:M1"/>
    <mergeCell ref="A2:M2"/>
  </mergeCells>
  <phoneticPr fontId="24" type="noConversion"/>
  <pageMargins left="0.4" right="0.27" top="0.98425196850393704" bottom="0.98425196850393704" header="0.51181102362204722" footer="0.51181102362204722"/>
  <pageSetup paperSize="9" scale="6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G45"/>
  <sheetViews>
    <sheetView zoomScaleNormal="100" workbookViewId="0">
      <pane xSplit="3" ySplit="3" topLeftCell="D4" activePane="bottomRight" state="frozen"/>
      <selection pane="topRight" activeCell="D1" sqref="D1"/>
      <selection pane="bottomLeft" activeCell="A4" sqref="A4"/>
      <selection pane="bottomRight" activeCell="M32" sqref="M32"/>
    </sheetView>
  </sheetViews>
  <sheetFormatPr defaultRowHeight="15.75" x14ac:dyDescent="0.2"/>
  <cols>
    <col min="1" max="1" width="7.28515625" style="135" customWidth="1"/>
    <col min="2" max="2" width="39.85546875" style="135" customWidth="1"/>
    <col min="3" max="3" width="9.42578125" style="135" customWidth="1"/>
    <col min="4" max="4" width="18.42578125" style="135" customWidth="1"/>
    <col min="5" max="5" width="16.7109375" style="135" customWidth="1"/>
    <col min="6" max="6" width="15.42578125" style="135" customWidth="1"/>
    <col min="7" max="7" width="12.140625" style="135" bestFit="1" customWidth="1"/>
    <col min="8" max="16384" width="9.140625" style="135"/>
  </cols>
  <sheetData>
    <row r="1" spans="1:7" ht="66.75" customHeight="1" thickBot="1" x14ac:dyDescent="0.25">
      <c r="A1" s="983" t="s">
        <v>1166</v>
      </c>
      <c r="B1" s="984"/>
      <c r="C1" s="984"/>
      <c r="D1" s="984"/>
      <c r="E1" s="984"/>
      <c r="F1" s="985"/>
    </row>
    <row r="2" spans="1:7" ht="36.75" customHeight="1" thickBot="1" x14ac:dyDescent="0.25">
      <c r="A2" s="986" t="s">
        <v>1262</v>
      </c>
      <c r="B2" s="987"/>
      <c r="C2" s="987"/>
      <c r="D2" s="987"/>
      <c r="E2" s="987"/>
      <c r="F2" s="988"/>
    </row>
    <row r="3" spans="1:7" s="136" customFormat="1" ht="69" customHeight="1" thickBot="1" x14ac:dyDescent="0.25">
      <c r="A3" s="423" t="s">
        <v>499</v>
      </c>
      <c r="B3" s="423" t="s">
        <v>368</v>
      </c>
      <c r="C3" s="426" t="s">
        <v>178</v>
      </c>
      <c r="D3" s="426" t="s">
        <v>1167</v>
      </c>
      <c r="E3" s="427" t="s">
        <v>1168</v>
      </c>
      <c r="F3" s="428" t="s">
        <v>1141</v>
      </c>
      <c r="G3" s="135"/>
    </row>
    <row r="4" spans="1:7" s="136" customFormat="1" x14ac:dyDescent="0.2">
      <c r="A4" s="419"/>
      <c r="B4" s="429"/>
      <c r="C4" s="421"/>
      <c r="D4" s="421" t="s">
        <v>254</v>
      </c>
      <c r="E4" s="421" t="s">
        <v>255</v>
      </c>
      <c r="F4" s="422" t="s">
        <v>256</v>
      </c>
      <c r="G4" s="135"/>
    </row>
    <row r="5" spans="1:7" customFormat="1" x14ac:dyDescent="0.25">
      <c r="A5" s="167">
        <v>601</v>
      </c>
      <c r="B5" s="160" t="s">
        <v>573</v>
      </c>
      <c r="C5" s="161" t="s">
        <v>574</v>
      </c>
      <c r="D5" s="734">
        <v>0</v>
      </c>
      <c r="E5" s="735">
        <v>0</v>
      </c>
      <c r="F5" s="736">
        <f>E5-D5</f>
        <v>0</v>
      </c>
      <c r="G5" s="135"/>
    </row>
    <row r="6" spans="1:7" customFormat="1" x14ac:dyDescent="0.25">
      <c r="A6" s="168">
        <v>602</v>
      </c>
      <c r="B6" s="162" t="s">
        <v>575</v>
      </c>
      <c r="C6" s="163" t="s">
        <v>576</v>
      </c>
      <c r="D6" s="737">
        <v>294067.90000000002</v>
      </c>
      <c r="E6" s="738">
        <v>144333.45000000001</v>
      </c>
      <c r="F6" s="736">
        <f t="shared" ref="F6:F39" si="0">E6-D6</f>
        <v>-149734.45000000001</v>
      </c>
      <c r="G6" s="135"/>
    </row>
    <row r="7" spans="1:7" customFormat="1" x14ac:dyDescent="0.25">
      <c r="A7" s="168">
        <v>604</v>
      </c>
      <c r="B7" s="164" t="s">
        <v>577</v>
      </c>
      <c r="C7" s="163" t="s">
        <v>578</v>
      </c>
      <c r="D7" s="737">
        <v>0</v>
      </c>
      <c r="E7" s="738">
        <v>0</v>
      </c>
      <c r="F7" s="736">
        <f t="shared" si="0"/>
        <v>0</v>
      </c>
      <c r="G7" s="135"/>
    </row>
    <row r="8" spans="1:7" customFormat="1" x14ac:dyDescent="0.25">
      <c r="A8" s="168">
        <v>611</v>
      </c>
      <c r="B8" s="162" t="s">
        <v>579</v>
      </c>
      <c r="C8" s="163" t="s">
        <v>580</v>
      </c>
      <c r="D8" s="737">
        <v>0</v>
      </c>
      <c r="E8" s="738">
        <v>0</v>
      </c>
      <c r="F8" s="736">
        <f t="shared" si="0"/>
        <v>0</v>
      </c>
      <c r="G8" s="135"/>
    </row>
    <row r="9" spans="1:7" customFormat="1" x14ac:dyDescent="0.25">
      <c r="A9" s="168">
        <v>612</v>
      </c>
      <c r="B9" s="162" t="s">
        <v>581</v>
      </c>
      <c r="C9" s="163" t="s">
        <v>582</v>
      </c>
      <c r="D9" s="737">
        <v>0</v>
      </c>
      <c r="E9" s="738">
        <v>0</v>
      </c>
      <c r="F9" s="736">
        <f t="shared" si="0"/>
        <v>0</v>
      </c>
      <c r="G9" s="135"/>
    </row>
    <row r="10" spans="1:7" customFormat="1" x14ac:dyDescent="0.25">
      <c r="A10" s="168">
        <v>613</v>
      </c>
      <c r="B10" s="162" t="s">
        <v>583</v>
      </c>
      <c r="C10" s="163" t="s">
        <v>584</v>
      </c>
      <c r="D10" s="737">
        <v>0</v>
      </c>
      <c r="E10" s="738">
        <v>0</v>
      </c>
      <c r="F10" s="736">
        <f t="shared" si="0"/>
        <v>0</v>
      </c>
      <c r="G10" s="135"/>
    </row>
    <row r="11" spans="1:7" customFormat="1" x14ac:dyDescent="0.25">
      <c r="A11" s="168">
        <v>614</v>
      </c>
      <c r="B11" s="162" t="s">
        <v>585</v>
      </c>
      <c r="C11" s="163" t="s">
        <v>586</v>
      </c>
      <c r="D11" s="737">
        <v>0</v>
      </c>
      <c r="E11" s="738">
        <v>0</v>
      </c>
      <c r="F11" s="736">
        <f t="shared" si="0"/>
        <v>0</v>
      </c>
      <c r="G11" s="135"/>
    </row>
    <row r="12" spans="1:7" customFormat="1" x14ac:dyDescent="0.25">
      <c r="A12" s="168">
        <v>621</v>
      </c>
      <c r="B12" s="162" t="s">
        <v>587</v>
      </c>
      <c r="C12" s="163" t="s">
        <v>588</v>
      </c>
      <c r="D12" s="737">
        <v>0</v>
      </c>
      <c r="E12" s="738">
        <v>0</v>
      </c>
      <c r="F12" s="736">
        <f t="shared" si="0"/>
        <v>0</v>
      </c>
      <c r="G12" s="135"/>
    </row>
    <row r="13" spans="1:7" customFormat="1" x14ac:dyDescent="0.25">
      <c r="A13" s="168">
        <v>622</v>
      </c>
      <c r="B13" s="162" t="s">
        <v>589</v>
      </c>
      <c r="C13" s="163" t="s">
        <v>590</v>
      </c>
      <c r="D13" s="737">
        <v>0</v>
      </c>
      <c r="E13" s="738">
        <v>0</v>
      </c>
      <c r="F13" s="736">
        <f t="shared" si="0"/>
        <v>0</v>
      </c>
      <c r="G13" s="135"/>
    </row>
    <row r="14" spans="1:7" customFormat="1" x14ac:dyDescent="0.25">
      <c r="A14" s="168">
        <v>623</v>
      </c>
      <c r="B14" s="162" t="s">
        <v>591</v>
      </c>
      <c r="C14" s="163" t="s">
        <v>592</v>
      </c>
      <c r="D14" s="737">
        <v>0</v>
      </c>
      <c r="E14" s="738">
        <v>0</v>
      </c>
      <c r="F14" s="736">
        <f t="shared" si="0"/>
        <v>0</v>
      </c>
    </row>
    <row r="15" spans="1:7" customFormat="1" x14ac:dyDescent="0.25">
      <c r="A15" s="168">
        <v>624</v>
      </c>
      <c r="B15" s="162" t="s">
        <v>593</v>
      </c>
      <c r="C15" s="163" t="s">
        <v>594</v>
      </c>
      <c r="D15" s="737">
        <v>0</v>
      </c>
      <c r="E15" s="738">
        <v>0</v>
      </c>
      <c r="F15" s="736">
        <f t="shared" si="0"/>
        <v>0</v>
      </c>
    </row>
    <row r="16" spans="1:7" customFormat="1" x14ac:dyDescent="0.25">
      <c r="A16" s="168">
        <v>641</v>
      </c>
      <c r="B16" s="162" t="s">
        <v>530</v>
      </c>
      <c r="C16" s="163" t="s">
        <v>595</v>
      </c>
      <c r="D16" s="737">
        <v>0</v>
      </c>
      <c r="E16" s="738">
        <v>0</v>
      </c>
      <c r="F16" s="736">
        <f t="shared" si="0"/>
        <v>0</v>
      </c>
    </row>
    <row r="17" spans="1:6" customFormat="1" x14ac:dyDescent="0.25">
      <c r="A17" s="168">
        <v>642</v>
      </c>
      <c r="B17" s="162" t="s">
        <v>532</v>
      </c>
      <c r="C17" s="163" t="s">
        <v>596</v>
      </c>
      <c r="D17" s="737">
        <v>0</v>
      </c>
      <c r="E17" s="738">
        <v>0</v>
      </c>
      <c r="F17" s="736">
        <f t="shared" si="0"/>
        <v>0</v>
      </c>
    </row>
    <row r="18" spans="1:6" customFormat="1" x14ac:dyDescent="0.25">
      <c r="A18" s="168">
        <v>643</v>
      </c>
      <c r="B18" s="162" t="s">
        <v>597</v>
      </c>
      <c r="C18" s="163" t="s">
        <v>598</v>
      </c>
      <c r="D18" s="737">
        <v>0</v>
      </c>
      <c r="E18" s="738">
        <v>0</v>
      </c>
      <c r="F18" s="736">
        <f t="shared" si="0"/>
        <v>0</v>
      </c>
    </row>
    <row r="19" spans="1:6" customFormat="1" x14ac:dyDescent="0.25">
      <c r="A19" s="168">
        <v>644</v>
      </c>
      <c r="B19" s="162" t="s">
        <v>536</v>
      </c>
      <c r="C19" s="163" t="s">
        <v>599</v>
      </c>
      <c r="D19" s="737">
        <v>0</v>
      </c>
      <c r="E19" s="738">
        <v>0</v>
      </c>
      <c r="F19" s="736">
        <f t="shared" si="0"/>
        <v>0</v>
      </c>
    </row>
    <row r="20" spans="1:6" customFormat="1" x14ac:dyDescent="0.25">
      <c r="A20" s="168">
        <v>645</v>
      </c>
      <c r="B20" s="162" t="s">
        <v>600</v>
      </c>
      <c r="C20" s="163" t="s">
        <v>601</v>
      </c>
      <c r="D20" s="737">
        <v>0</v>
      </c>
      <c r="E20" s="738">
        <v>0</v>
      </c>
      <c r="F20" s="736">
        <f t="shared" si="0"/>
        <v>0</v>
      </c>
    </row>
    <row r="21" spans="1:6" customFormat="1" x14ac:dyDescent="0.25">
      <c r="A21" s="168">
        <v>646</v>
      </c>
      <c r="B21" s="162" t="s">
        <v>602</v>
      </c>
      <c r="C21" s="163" t="s">
        <v>603</v>
      </c>
      <c r="D21" s="737">
        <v>0</v>
      </c>
      <c r="E21" s="738">
        <v>0</v>
      </c>
      <c r="F21" s="736">
        <f t="shared" si="0"/>
        <v>0</v>
      </c>
    </row>
    <row r="22" spans="1:6" customFormat="1" x14ac:dyDescent="0.25">
      <c r="A22" s="168">
        <v>647</v>
      </c>
      <c r="B22" s="162" t="s">
        <v>604</v>
      </c>
      <c r="C22" s="163" t="s">
        <v>605</v>
      </c>
      <c r="D22" s="737">
        <v>0</v>
      </c>
      <c r="E22" s="738">
        <v>0</v>
      </c>
      <c r="F22" s="736">
        <f t="shared" si="0"/>
        <v>0</v>
      </c>
    </row>
    <row r="23" spans="1:6" customFormat="1" x14ac:dyDescent="0.25">
      <c r="A23" s="168">
        <v>648</v>
      </c>
      <c r="B23" s="461" t="s">
        <v>971</v>
      </c>
      <c r="C23" s="163" t="s">
        <v>606</v>
      </c>
      <c r="D23" s="737">
        <v>36455.5</v>
      </c>
      <c r="E23" s="738">
        <v>39401.17</v>
      </c>
      <c r="F23" s="736">
        <f t="shared" si="0"/>
        <v>2945.6699999999983</v>
      </c>
    </row>
    <row r="24" spans="1:6" customFormat="1" x14ac:dyDescent="0.25">
      <c r="A24" s="168">
        <v>649</v>
      </c>
      <c r="B24" s="162" t="s">
        <v>607</v>
      </c>
      <c r="C24" s="163" t="s">
        <v>608</v>
      </c>
      <c r="D24" s="737">
        <v>0</v>
      </c>
      <c r="E24" s="738">
        <v>0</v>
      </c>
      <c r="F24" s="736">
        <f t="shared" si="0"/>
        <v>0</v>
      </c>
    </row>
    <row r="25" spans="1:6" customFormat="1" x14ac:dyDescent="0.25">
      <c r="A25" s="168">
        <v>651</v>
      </c>
      <c r="B25" s="162" t="s">
        <v>609</v>
      </c>
      <c r="C25" s="163" t="s">
        <v>610</v>
      </c>
      <c r="D25" s="737">
        <v>0</v>
      </c>
      <c r="E25" s="738">
        <v>0</v>
      </c>
      <c r="F25" s="736">
        <f t="shared" si="0"/>
        <v>0</v>
      </c>
    </row>
    <row r="26" spans="1:6" customFormat="1" x14ac:dyDescent="0.25">
      <c r="A26" s="168">
        <v>652</v>
      </c>
      <c r="B26" s="162" t="s">
        <v>611</v>
      </c>
      <c r="C26" s="163" t="s">
        <v>612</v>
      </c>
      <c r="D26" s="737">
        <v>0</v>
      </c>
      <c r="E26" s="738">
        <v>0</v>
      </c>
      <c r="F26" s="736">
        <f t="shared" si="0"/>
        <v>0</v>
      </c>
    </row>
    <row r="27" spans="1:6" customFormat="1" x14ac:dyDescent="0.25">
      <c r="A27" s="168">
        <v>653</v>
      </c>
      <c r="B27" s="162" t="s">
        <v>613</v>
      </c>
      <c r="C27" s="163" t="s">
        <v>614</v>
      </c>
      <c r="D27" s="737">
        <v>0</v>
      </c>
      <c r="E27" s="738">
        <v>0</v>
      </c>
      <c r="F27" s="736">
        <f t="shared" si="0"/>
        <v>0</v>
      </c>
    </row>
    <row r="28" spans="1:6" customFormat="1" x14ac:dyDescent="0.25">
      <c r="A28" s="168">
        <v>654</v>
      </c>
      <c r="B28" s="162" t="s">
        <v>615</v>
      </c>
      <c r="C28" s="163" t="s">
        <v>616</v>
      </c>
      <c r="D28" s="737">
        <v>0</v>
      </c>
      <c r="E28" s="738">
        <v>0</v>
      </c>
      <c r="F28" s="736">
        <f t="shared" si="0"/>
        <v>0</v>
      </c>
    </row>
    <row r="29" spans="1:6" customFormat="1" x14ac:dyDescent="0.25">
      <c r="A29" s="168">
        <v>655</v>
      </c>
      <c r="B29" s="162" t="s">
        <v>617</v>
      </c>
      <c r="C29" s="163" t="s">
        <v>618</v>
      </c>
      <c r="D29" s="737">
        <v>0</v>
      </c>
      <c r="E29" s="738">
        <v>0</v>
      </c>
      <c r="F29" s="736">
        <f t="shared" si="0"/>
        <v>0</v>
      </c>
    </row>
    <row r="30" spans="1:6" customFormat="1" x14ac:dyDescent="0.25">
      <c r="A30" s="169">
        <v>656</v>
      </c>
      <c r="B30" s="162" t="s">
        <v>619</v>
      </c>
      <c r="C30" s="163" t="s">
        <v>620</v>
      </c>
      <c r="D30" s="737">
        <v>77700</v>
      </c>
      <c r="E30" s="738">
        <v>70455</v>
      </c>
      <c r="F30" s="736">
        <f t="shared" si="0"/>
        <v>-7245</v>
      </c>
    </row>
    <row r="31" spans="1:6" customFormat="1" x14ac:dyDescent="0.25">
      <c r="A31" s="169">
        <v>657</v>
      </c>
      <c r="B31" s="162" t="s">
        <v>621</v>
      </c>
      <c r="C31" s="163" t="s">
        <v>622</v>
      </c>
      <c r="D31" s="737">
        <v>0</v>
      </c>
      <c r="E31" s="738">
        <v>0</v>
      </c>
      <c r="F31" s="736">
        <f t="shared" si="0"/>
        <v>0</v>
      </c>
    </row>
    <row r="32" spans="1:6" customFormat="1" x14ac:dyDescent="0.25">
      <c r="A32" s="169">
        <v>658</v>
      </c>
      <c r="B32" s="162" t="s">
        <v>623</v>
      </c>
      <c r="C32" s="163" t="s">
        <v>624</v>
      </c>
      <c r="D32" s="737">
        <v>0</v>
      </c>
      <c r="E32" s="738">
        <v>0</v>
      </c>
      <c r="F32" s="736">
        <f t="shared" si="0"/>
        <v>0</v>
      </c>
    </row>
    <row r="33" spans="1:7" customFormat="1" x14ac:dyDescent="0.25">
      <c r="A33" s="169">
        <v>661</v>
      </c>
      <c r="B33" s="162" t="s">
        <v>625</v>
      </c>
      <c r="C33" s="163" t="s">
        <v>626</v>
      </c>
      <c r="D33" s="737">
        <v>0</v>
      </c>
      <c r="E33" s="738">
        <v>0</v>
      </c>
      <c r="F33" s="736">
        <f t="shared" si="0"/>
        <v>0</v>
      </c>
    </row>
    <row r="34" spans="1:7" customFormat="1" x14ac:dyDescent="0.25">
      <c r="A34" s="169">
        <v>662</v>
      </c>
      <c r="B34" s="162" t="s">
        <v>627</v>
      </c>
      <c r="C34" s="163" t="s">
        <v>628</v>
      </c>
      <c r="D34" s="737">
        <v>0</v>
      </c>
      <c r="E34" s="738">
        <v>0</v>
      </c>
      <c r="F34" s="736">
        <f t="shared" si="0"/>
        <v>0</v>
      </c>
    </row>
    <row r="35" spans="1:7" customFormat="1" x14ac:dyDescent="0.25">
      <c r="A35" s="169">
        <v>663</v>
      </c>
      <c r="B35" s="162" t="s">
        <v>629</v>
      </c>
      <c r="C35" s="163" t="s">
        <v>630</v>
      </c>
      <c r="D35" s="737">
        <v>0</v>
      </c>
      <c r="E35" s="738">
        <v>0</v>
      </c>
      <c r="F35" s="736">
        <f t="shared" si="0"/>
        <v>0</v>
      </c>
    </row>
    <row r="36" spans="1:7" customFormat="1" x14ac:dyDescent="0.25">
      <c r="A36" s="169">
        <v>664</v>
      </c>
      <c r="B36" s="162" t="s">
        <v>631</v>
      </c>
      <c r="C36" s="163" t="s">
        <v>632</v>
      </c>
      <c r="D36" s="737">
        <v>0</v>
      </c>
      <c r="E36" s="739">
        <v>0</v>
      </c>
      <c r="F36" s="736">
        <f t="shared" si="0"/>
        <v>0</v>
      </c>
      <c r="G36" s="135"/>
    </row>
    <row r="37" spans="1:7" customFormat="1" x14ac:dyDescent="0.25">
      <c r="A37" s="169">
        <v>665</v>
      </c>
      <c r="B37" s="162" t="s">
        <v>633</v>
      </c>
      <c r="C37" s="163" t="s">
        <v>634</v>
      </c>
      <c r="D37" s="737">
        <v>0</v>
      </c>
      <c r="E37" s="739">
        <v>0</v>
      </c>
      <c r="F37" s="736">
        <f t="shared" si="0"/>
        <v>0</v>
      </c>
      <c r="G37" s="135"/>
    </row>
    <row r="38" spans="1:7" x14ac:dyDescent="0.25">
      <c r="A38" s="169">
        <v>667</v>
      </c>
      <c r="B38" s="162" t="s">
        <v>635</v>
      </c>
      <c r="C38" s="163" t="s">
        <v>636</v>
      </c>
      <c r="D38" s="737">
        <v>0</v>
      </c>
      <c r="E38" s="739">
        <v>0</v>
      </c>
      <c r="F38" s="736">
        <f t="shared" si="0"/>
        <v>0</v>
      </c>
    </row>
    <row r="39" spans="1:7" x14ac:dyDescent="0.25">
      <c r="A39" s="169">
        <v>691</v>
      </c>
      <c r="B39" s="162" t="s">
        <v>637</v>
      </c>
      <c r="C39" s="163" t="s">
        <v>638</v>
      </c>
      <c r="D39" s="737">
        <v>235719.27</v>
      </c>
      <c r="E39" s="739">
        <v>435566.79</v>
      </c>
      <c r="F39" s="736">
        <f t="shared" si="0"/>
        <v>199847.52</v>
      </c>
    </row>
    <row r="40" spans="1:7" x14ac:dyDescent="0.2">
      <c r="A40" s="977" t="s">
        <v>639</v>
      </c>
      <c r="B40" s="978"/>
      <c r="C40" s="165" t="s">
        <v>640</v>
      </c>
      <c r="D40" s="740">
        <f>SUM(D5:D39)</f>
        <v>643942.67000000004</v>
      </c>
      <c r="E40" s="741">
        <f>SUM(E5:E39)</f>
        <v>689756.40999999992</v>
      </c>
      <c r="F40" s="736">
        <f>SUM(F5:F39)</f>
        <v>45813.739999999962</v>
      </c>
    </row>
    <row r="41" spans="1:7" x14ac:dyDescent="0.2">
      <c r="A41" s="979" t="s">
        <v>641</v>
      </c>
      <c r="B41" s="980"/>
      <c r="C41" s="166" t="s">
        <v>642</v>
      </c>
      <c r="D41" s="603">
        <f>D40-T23_Náklady_soc_oblasť!D42</f>
        <v>0</v>
      </c>
      <c r="E41" s="742">
        <f>E40-T23_Náklady_soc_oblasť!E42</f>
        <v>0</v>
      </c>
      <c r="F41" s="736">
        <f>F40-T23_Náklady_soc_oblasť!F42</f>
        <v>0</v>
      </c>
    </row>
    <row r="42" spans="1:7" x14ac:dyDescent="0.25">
      <c r="A42" s="169">
        <v>591</v>
      </c>
      <c r="B42" s="162" t="s">
        <v>643</v>
      </c>
      <c r="C42" s="163" t="s">
        <v>644</v>
      </c>
      <c r="D42" s="737">
        <v>0</v>
      </c>
      <c r="E42" s="738">
        <v>0</v>
      </c>
      <c r="F42" s="736">
        <f>E42-D42</f>
        <v>0</v>
      </c>
    </row>
    <row r="43" spans="1:7" x14ac:dyDescent="0.25">
      <c r="A43" s="169">
        <v>595</v>
      </c>
      <c r="B43" s="162" t="s">
        <v>645</v>
      </c>
      <c r="C43" s="163" t="s">
        <v>646</v>
      </c>
      <c r="D43" s="737">
        <v>0</v>
      </c>
      <c r="E43" s="738">
        <v>0</v>
      </c>
      <c r="F43" s="736">
        <f>E43-D43</f>
        <v>0</v>
      </c>
    </row>
    <row r="44" spans="1:7" ht="16.5" thickBot="1" x14ac:dyDescent="0.25">
      <c r="A44" s="981" t="s">
        <v>647</v>
      </c>
      <c r="B44" s="982"/>
      <c r="C44" s="283" t="s">
        <v>648</v>
      </c>
      <c r="D44" s="743">
        <f>D41-D42-D43</f>
        <v>0</v>
      </c>
      <c r="E44" s="743">
        <f>E41-E42-E43</f>
        <v>0</v>
      </c>
      <c r="F44" s="744">
        <f>E44-D44</f>
        <v>0</v>
      </c>
    </row>
    <row r="45" spans="1:7" ht="169.5" customHeight="1" x14ac:dyDescent="0.2">
      <c r="A45" s="975" t="s">
        <v>1302</v>
      </c>
      <c r="B45" s="976"/>
      <c r="C45" s="976"/>
      <c r="D45" s="976"/>
      <c r="E45" s="976"/>
      <c r="F45" s="976"/>
    </row>
  </sheetData>
  <mergeCells count="6">
    <mergeCell ref="A45:F4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7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F43"/>
  <sheetViews>
    <sheetView zoomScale="90" zoomScaleNormal="90" workbookViewId="0">
      <pane xSplit="3" ySplit="3" topLeftCell="D4" activePane="bottomRight" state="frozen"/>
      <selection pane="topRight" activeCell="D1" sqref="D1"/>
      <selection pane="bottomLeft" activeCell="A4" sqref="A4"/>
      <selection pane="bottomRight" activeCell="J13" sqref="J13"/>
    </sheetView>
  </sheetViews>
  <sheetFormatPr defaultRowHeight="12.75" x14ac:dyDescent="0.2"/>
  <cols>
    <col min="1" max="1" width="8.28515625" customWidth="1"/>
    <col min="2" max="2" width="42.140625" customWidth="1"/>
    <col min="3" max="3" width="10.140625" customWidth="1"/>
    <col min="4" max="4" width="17.42578125" customWidth="1"/>
    <col min="5" max="5" width="17.140625" customWidth="1"/>
    <col min="6" max="6" width="16.5703125" customWidth="1"/>
  </cols>
  <sheetData>
    <row r="1" spans="1:6" ht="61.5" customHeight="1" thickBot="1" x14ac:dyDescent="0.25">
      <c r="A1" s="992" t="s">
        <v>1169</v>
      </c>
      <c r="B1" s="993"/>
      <c r="C1" s="993"/>
      <c r="D1" s="993"/>
      <c r="E1" s="993"/>
      <c r="F1" s="994"/>
    </row>
    <row r="2" spans="1:6" ht="47.25" customHeight="1" thickBot="1" x14ac:dyDescent="0.25">
      <c r="A2" s="989" t="s">
        <v>1262</v>
      </c>
      <c r="B2" s="990"/>
      <c r="C2" s="990"/>
      <c r="D2" s="990"/>
      <c r="E2" s="990"/>
      <c r="F2" s="991"/>
    </row>
    <row r="3" spans="1:6" ht="64.5" customHeight="1" thickBot="1" x14ac:dyDescent="0.25">
      <c r="A3" s="423" t="s">
        <v>499</v>
      </c>
      <c r="B3" s="424" t="s">
        <v>368</v>
      </c>
      <c r="C3" s="425" t="s">
        <v>178</v>
      </c>
      <c r="D3" s="426" t="s">
        <v>972</v>
      </c>
      <c r="E3" s="427" t="s">
        <v>1170</v>
      </c>
      <c r="F3" s="428" t="s">
        <v>1171</v>
      </c>
    </row>
    <row r="4" spans="1:6" ht="15.75" x14ac:dyDescent="0.2">
      <c r="A4" s="419"/>
      <c r="B4" s="420"/>
      <c r="C4" s="420"/>
      <c r="D4" s="421" t="s">
        <v>254</v>
      </c>
      <c r="E4" s="421" t="s">
        <v>255</v>
      </c>
      <c r="F4" s="422" t="s">
        <v>256</v>
      </c>
    </row>
    <row r="5" spans="1:6" ht="15.75" x14ac:dyDescent="0.25">
      <c r="A5" s="247">
        <v>501</v>
      </c>
      <c r="B5" s="150" t="s">
        <v>500</v>
      </c>
      <c r="C5" s="149" t="s">
        <v>501</v>
      </c>
      <c r="D5" s="734">
        <v>107325.49</v>
      </c>
      <c r="E5" s="735">
        <v>36687.86</v>
      </c>
      <c r="F5" s="736">
        <f>E5-D5</f>
        <v>-70637.63</v>
      </c>
    </row>
    <row r="6" spans="1:6" ht="15.75" x14ac:dyDescent="0.25">
      <c r="A6" s="246">
        <v>502</v>
      </c>
      <c r="B6" s="151" t="s">
        <v>502</v>
      </c>
      <c r="C6" s="147" t="s">
        <v>503</v>
      </c>
      <c r="D6" s="737">
        <v>64672.14</v>
      </c>
      <c r="E6" s="738">
        <v>63469.72</v>
      </c>
      <c r="F6" s="745">
        <f t="shared" ref="F6:F41" si="0">E6-D6</f>
        <v>-1202.4199999999983</v>
      </c>
    </row>
    <row r="7" spans="1:6" ht="15.75" x14ac:dyDescent="0.25">
      <c r="A7" s="246">
        <v>504</v>
      </c>
      <c r="B7" s="151" t="s">
        <v>504</v>
      </c>
      <c r="C7" s="147" t="s">
        <v>505</v>
      </c>
      <c r="D7" s="737">
        <v>0</v>
      </c>
      <c r="E7" s="738">
        <v>0</v>
      </c>
      <c r="F7" s="745">
        <f t="shared" si="0"/>
        <v>0</v>
      </c>
    </row>
    <row r="8" spans="1:6" ht="15.75" x14ac:dyDescent="0.25">
      <c r="A8" s="246">
        <v>511</v>
      </c>
      <c r="B8" s="151" t="s">
        <v>506</v>
      </c>
      <c r="C8" s="147" t="s">
        <v>507</v>
      </c>
      <c r="D8" s="737">
        <v>12195.45</v>
      </c>
      <c r="E8" s="738">
        <v>19411.080000000002</v>
      </c>
      <c r="F8" s="745">
        <f t="shared" si="0"/>
        <v>7215.630000000001</v>
      </c>
    </row>
    <row r="9" spans="1:6" ht="15.75" x14ac:dyDescent="0.25">
      <c r="A9" s="246">
        <v>512</v>
      </c>
      <c r="B9" s="151" t="s">
        <v>508</v>
      </c>
      <c r="C9" s="147" t="s">
        <v>509</v>
      </c>
      <c r="D9" s="737">
        <v>164.22</v>
      </c>
      <c r="E9" s="738">
        <v>0</v>
      </c>
      <c r="F9" s="745">
        <f t="shared" si="0"/>
        <v>-164.22</v>
      </c>
    </row>
    <row r="10" spans="1:6" ht="15.75" x14ac:dyDescent="0.25">
      <c r="A10" s="246">
        <v>513</v>
      </c>
      <c r="B10" s="151" t="s">
        <v>510</v>
      </c>
      <c r="C10" s="147" t="s">
        <v>511</v>
      </c>
      <c r="D10" s="737">
        <v>235.05</v>
      </c>
      <c r="E10" s="738">
        <v>765.6</v>
      </c>
      <c r="F10" s="745">
        <f t="shared" si="0"/>
        <v>530.54999999999995</v>
      </c>
    </row>
    <row r="11" spans="1:6" ht="15.75" x14ac:dyDescent="0.25">
      <c r="A11" s="246">
        <v>518</v>
      </c>
      <c r="B11" s="151" t="s">
        <v>512</v>
      </c>
      <c r="C11" s="147" t="s">
        <v>513</v>
      </c>
      <c r="D11" s="737">
        <v>71477.87</v>
      </c>
      <c r="E11" s="738">
        <v>58314.720000000001</v>
      </c>
      <c r="F11" s="745">
        <f t="shared" si="0"/>
        <v>-13163.149999999994</v>
      </c>
    </row>
    <row r="12" spans="1:6" ht="15.75" x14ac:dyDescent="0.25">
      <c r="A12" s="246">
        <v>521</v>
      </c>
      <c r="B12" s="151" t="s">
        <v>514</v>
      </c>
      <c r="C12" s="147" t="s">
        <v>515</v>
      </c>
      <c r="D12" s="737">
        <v>190635.32</v>
      </c>
      <c r="E12" s="738">
        <v>267234.42</v>
      </c>
      <c r="F12" s="745">
        <f t="shared" si="0"/>
        <v>76599.099999999977</v>
      </c>
    </row>
    <row r="13" spans="1:6" ht="15.75" x14ac:dyDescent="0.25">
      <c r="A13" s="246">
        <v>524</v>
      </c>
      <c r="B13" s="151" t="s">
        <v>516</v>
      </c>
      <c r="C13" s="147" t="s">
        <v>517</v>
      </c>
      <c r="D13" s="737">
        <v>64486.05</v>
      </c>
      <c r="E13" s="738">
        <v>91064.98</v>
      </c>
      <c r="F13" s="745">
        <f t="shared" si="0"/>
        <v>26578.929999999993</v>
      </c>
    </row>
    <row r="14" spans="1:6" ht="15.75" x14ac:dyDescent="0.25">
      <c r="A14" s="246">
        <v>525</v>
      </c>
      <c r="B14" s="151" t="s">
        <v>518</v>
      </c>
      <c r="C14" s="147" t="s">
        <v>519</v>
      </c>
      <c r="D14" s="737">
        <v>1425</v>
      </c>
      <c r="E14" s="738">
        <v>2407.5</v>
      </c>
      <c r="F14" s="745">
        <f t="shared" si="0"/>
        <v>982.5</v>
      </c>
    </row>
    <row r="15" spans="1:6" ht="15.75" x14ac:dyDescent="0.25">
      <c r="A15" s="246">
        <v>527</v>
      </c>
      <c r="B15" s="151" t="s">
        <v>520</v>
      </c>
      <c r="C15" s="147" t="s">
        <v>521</v>
      </c>
      <c r="D15" s="737">
        <v>10949.2</v>
      </c>
      <c r="E15" s="738">
        <v>17361.8</v>
      </c>
      <c r="F15" s="745">
        <f t="shared" si="0"/>
        <v>6412.5999999999985</v>
      </c>
    </row>
    <row r="16" spans="1:6" ht="15.75" x14ac:dyDescent="0.25">
      <c r="A16" s="246">
        <v>528</v>
      </c>
      <c r="B16" s="151" t="s">
        <v>522</v>
      </c>
      <c r="C16" s="147" t="s">
        <v>523</v>
      </c>
      <c r="D16" s="737">
        <v>0</v>
      </c>
      <c r="E16" s="738">
        <v>0</v>
      </c>
      <c r="F16" s="745">
        <f t="shared" si="0"/>
        <v>0</v>
      </c>
    </row>
    <row r="17" spans="1:6" ht="15.75" x14ac:dyDescent="0.25">
      <c r="A17" s="246">
        <v>531</v>
      </c>
      <c r="B17" s="151" t="s">
        <v>524</v>
      </c>
      <c r="C17" s="147" t="s">
        <v>525</v>
      </c>
      <c r="D17" s="737">
        <v>0</v>
      </c>
      <c r="E17" s="738">
        <v>0</v>
      </c>
      <c r="F17" s="745">
        <f t="shared" si="0"/>
        <v>0</v>
      </c>
    </row>
    <row r="18" spans="1:6" ht="15.75" x14ac:dyDescent="0.25">
      <c r="A18" s="246">
        <v>532</v>
      </c>
      <c r="B18" s="151" t="s">
        <v>526</v>
      </c>
      <c r="C18" s="147" t="s">
        <v>527</v>
      </c>
      <c r="D18" s="737">
        <v>0</v>
      </c>
      <c r="E18" s="738">
        <v>0</v>
      </c>
      <c r="F18" s="745">
        <f t="shared" si="0"/>
        <v>0</v>
      </c>
    </row>
    <row r="19" spans="1:6" ht="15.75" x14ac:dyDescent="0.25">
      <c r="A19" s="246">
        <v>538</v>
      </c>
      <c r="B19" s="151" t="s">
        <v>528</v>
      </c>
      <c r="C19" s="147" t="s">
        <v>529</v>
      </c>
      <c r="D19" s="737">
        <v>3092.76</v>
      </c>
      <c r="E19" s="738">
        <v>9822.4</v>
      </c>
      <c r="F19" s="745">
        <f t="shared" si="0"/>
        <v>6729.6399999999994</v>
      </c>
    </row>
    <row r="20" spans="1:6" ht="15.75" x14ac:dyDescent="0.25">
      <c r="A20" s="246">
        <v>541</v>
      </c>
      <c r="B20" s="151" t="s">
        <v>530</v>
      </c>
      <c r="C20" s="147" t="s">
        <v>531</v>
      </c>
      <c r="D20" s="737">
        <v>0</v>
      </c>
      <c r="E20" s="738">
        <v>0</v>
      </c>
      <c r="F20" s="745">
        <f t="shared" si="0"/>
        <v>0</v>
      </c>
    </row>
    <row r="21" spans="1:6" ht="15.75" x14ac:dyDescent="0.25">
      <c r="A21" s="246">
        <v>542</v>
      </c>
      <c r="B21" s="151" t="s">
        <v>532</v>
      </c>
      <c r="C21" s="147" t="s">
        <v>533</v>
      </c>
      <c r="D21" s="737">
        <v>0</v>
      </c>
      <c r="E21" s="738">
        <v>0</v>
      </c>
      <c r="F21" s="745">
        <f t="shared" si="0"/>
        <v>0</v>
      </c>
    </row>
    <row r="22" spans="1:6" ht="15.75" x14ac:dyDescent="0.25">
      <c r="A22" s="246">
        <v>543</v>
      </c>
      <c r="B22" s="151" t="s">
        <v>534</v>
      </c>
      <c r="C22" s="147" t="s">
        <v>535</v>
      </c>
      <c r="D22" s="737">
        <v>0</v>
      </c>
      <c r="E22" s="738">
        <v>0</v>
      </c>
      <c r="F22" s="745">
        <f t="shared" si="0"/>
        <v>0</v>
      </c>
    </row>
    <row r="23" spans="1:6" ht="15.75" x14ac:dyDescent="0.25">
      <c r="A23" s="246">
        <v>544</v>
      </c>
      <c r="B23" s="151" t="s">
        <v>536</v>
      </c>
      <c r="C23" s="147" t="s">
        <v>537</v>
      </c>
      <c r="D23" s="737">
        <v>0</v>
      </c>
      <c r="E23" s="738">
        <v>0</v>
      </c>
      <c r="F23" s="745">
        <f t="shared" si="0"/>
        <v>0</v>
      </c>
    </row>
    <row r="24" spans="1:6" ht="15.75" x14ac:dyDescent="0.25">
      <c r="A24" s="246">
        <v>545</v>
      </c>
      <c r="B24" s="151" t="s">
        <v>538</v>
      </c>
      <c r="C24" s="147" t="s">
        <v>539</v>
      </c>
      <c r="D24" s="737">
        <v>0</v>
      </c>
      <c r="E24" s="738">
        <v>0</v>
      </c>
      <c r="F24" s="745">
        <f t="shared" si="0"/>
        <v>0</v>
      </c>
    </row>
    <row r="25" spans="1:6" ht="15.75" x14ac:dyDescent="0.25">
      <c r="A25" s="246">
        <v>546</v>
      </c>
      <c r="B25" s="151" t="s">
        <v>540</v>
      </c>
      <c r="C25" s="147" t="s">
        <v>541</v>
      </c>
      <c r="D25" s="737">
        <v>0</v>
      </c>
      <c r="E25" s="738">
        <v>0</v>
      </c>
      <c r="F25" s="745">
        <f t="shared" si="0"/>
        <v>0</v>
      </c>
    </row>
    <row r="26" spans="1:6" ht="15.75" x14ac:dyDescent="0.25">
      <c r="A26" s="246">
        <v>547</v>
      </c>
      <c r="B26" s="151" t="s">
        <v>542</v>
      </c>
      <c r="C26" s="147" t="s">
        <v>543</v>
      </c>
      <c r="D26" s="737">
        <v>0</v>
      </c>
      <c r="E26" s="738">
        <v>0</v>
      </c>
      <c r="F26" s="745">
        <f t="shared" si="0"/>
        <v>0</v>
      </c>
    </row>
    <row r="27" spans="1:6" ht="15.75" x14ac:dyDescent="0.25">
      <c r="A27" s="246">
        <v>548</v>
      </c>
      <c r="B27" s="151" t="s">
        <v>544</v>
      </c>
      <c r="C27" s="147" t="s">
        <v>545</v>
      </c>
      <c r="D27" s="737">
        <v>0</v>
      </c>
      <c r="E27" s="738">
        <v>2081.7199999999998</v>
      </c>
      <c r="F27" s="745">
        <f t="shared" si="0"/>
        <v>2081.7199999999998</v>
      </c>
    </row>
    <row r="28" spans="1:6" ht="15.75" x14ac:dyDescent="0.25">
      <c r="A28" s="246">
        <v>549</v>
      </c>
      <c r="B28" s="151" t="s">
        <v>546</v>
      </c>
      <c r="C28" s="147" t="s">
        <v>547</v>
      </c>
      <c r="D28" s="737">
        <v>80826.78</v>
      </c>
      <c r="E28" s="738">
        <v>75521.240000000005</v>
      </c>
      <c r="F28" s="745">
        <f t="shared" si="0"/>
        <v>-5305.5399999999936</v>
      </c>
    </row>
    <row r="29" spans="1:6" ht="15.75" x14ac:dyDescent="0.25">
      <c r="A29" s="246">
        <v>551</v>
      </c>
      <c r="B29" s="151" t="s">
        <v>548</v>
      </c>
      <c r="C29" s="147" t="s">
        <v>549</v>
      </c>
      <c r="D29" s="737">
        <v>1.84</v>
      </c>
      <c r="E29" s="738">
        <v>6212.2</v>
      </c>
      <c r="F29" s="745">
        <f t="shared" si="0"/>
        <v>6210.36</v>
      </c>
    </row>
    <row r="30" spans="1:6" ht="15.75" x14ac:dyDescent="0.25">
      <c r="A30" s="248">
        <v>552</v>
      </c>
      <c r="B30" s="151" t="s">
        <v>678</v>
      </c>
      <c r="C30" s="147" t="s">
        <v>550</v>
      </c>
      <c r="D30" s="737">
        <v>0</v>
      </c>
      <c r="E30" s="738">
        <v>0</v>
      </c>
      <c r="F30" s="745">
        <f t="shared" si="0"/>
        <v>0</v>
      </c>
    </row>
    <row r="31" spans="1:6" ht="15.75" x14ac:dyDescent="0.25">
      <c r="A31" s="248">
        <v>553</v>
      </c>
      <c r="B31" s="151" t="s">
        <v>551</v>
      </c>
      <c r="C31" s="147" t="s">
        <v>552</v>
      </c>
      <c r="D31" s="737">
        <v>0</v>
      </c>
      <c r="E31" s="738">
        <v>0</v>
      </c>
      <c r="F31" s="745">
        <f t="shared" si="0"/>
        <v>0</v>
      </c>
    </row>
    <row r="32" spans="1:6" ht="15.75" x14ac:dyDescent="0.25">
      <c r="A32" s="248">
        <v>554</v>
      </c>
      <c r="B32" s="151" t="s">
        <v>553</v>
      </c>
      <c r="C32" s="147" t="s">
        <v>554</v>
      </c>
      <c r="D32" s="737">
        <v>0</v>
      </c>
      <c r="E32" s="738">
        <v>0</v>
      </c>
      <c r="F32" s="745">
        <f t="shared" si="0"/>
        <v>0</v>
      </c>
    </row>
    <row r="33" spans="1:6" ht="15.75" x14ac:dyDescent="0.25">
      <c r="A33" s="248">
        <v>555</v>
      </c>
      <c r="B33" s="151" t="s">
        <v>555</v>
      </c>
      <c r="C33" s="147" t="s">
        <v>556</v>
      </c>
      <c r="D33" s="737">
        <v>0</v>
      </c>
      <c r="E33" s="738">
        <v>0</v>
      </c>
      <c r="F33" s="745">
        <f t="shared" si="0"/>
        <v>0</v>
      </c>
    </row>
    <row r="34" spans="1:6" ht="15.75" x14ac:dyDescent="0.25">
      <c r="A34" s="248">
        <v>556</v>
      </c>
      <c r="B34" s="151" t="s">
        <v>557</v>
      </c>
      <c r="C34" s="147" t="s">
        <v>558</v>
      </c>
      <c r="D34" s="737">
        <v>36455.5</v>
      </c>
      <c r="E34" s="738">
        <v>39401.17</v>
      </c>
      <c r="F34" s="745">
        <f t="shared" si="0"/>
        <v>2945.6699999999983</v>
      </c>
    </row>
    <row r="35" spans="1:6" ht="15.75" x14ac:dyDescent="0.25">
      <c r="A35" s="248">
        <v>557</v>
      </c>
      <c r="B35" s="151" t="s">
        <v>559</v>
      </c>
      <c r="C35" s="147" t="s">
        <v>560</v>
      </c>
      <c r="D35" s="737">
        <v>0</v>
      </c>
      <c r="E35" s="738">
        <v>0</v>
      </c>
      <c r="F35" s="745">
        <f t="shared" si="0"/>
        <v>0</v>
      </c>
    </row>
    <row r="36" spans="1:6" ht="15.75" x14ac:dyDescent="0.25">
      <c r="A36" s="248">
        <v>558</v>
      </c>
      <c r="B36" s="151" t="s">
        <v>561</v>
      </c>
      <c r="C36" s="147" t="s">
        <v>562</v>
      </c>
      <c r="D36" s="737">
        <v>0</v>
      </c>
      <c r="E36" s="738">
        <v>0</v>
      </c>
      <c r="F36" s="745">
        <f t="shared" si="0"/>
        <v>0</v>
      </c>
    </row>
    <row r="37" spans="1:6" ht="20.25" customHeight="1" x14ac:dyDescent="0.25">
      <c r="A37" s="248">
        <v>561</v>
      </c>
      <c r="B37" s="151" t="s">
        <v>564</v>
      </c>
      <c r="C37" s="147" t="s">
        <v>563</v>
      </c>
      <c r="D37" s="737">
        <v>0</v>
      </c>
      <c r="E37" s="738">
        <v>0</v>
      </c>
      <c r="F37" s="745">
        <f t="shared" si="0"/>
        <v>0</v>
      </c>
    </row>
    <row r="38" spans="1:6" ht="15.75" x14ac:dyDescent="0.25">
      <c r="A38" s="248">
        <v>562</v>
      </c>
      <c r="B38" s="151" t="s">
        <v>566</v>
      </c>
      <c r="C38" s="147" t="s">
        <v>565</v>
      </c>
      <c r="D38" s="737">
        <v>0</v>
      </c>
      <c r="E38" s="738">
        <v>0</v>
      </c>
      <c r="F38" s="745">
        <f t="shared" si="0"/>
        <v>0</v>
      </c>
    </row>
    <row r="39" spans="1:6" ht="15.75" x14ac:dyDescent="0.25">
      <c r="A39" s="248">
        <v>563</v>
      </c>
      <c r="B39" s="151" t="s">
        <v>568</v>
      </c>
      <c r="C39" s="147" t="s">
        <v>567</v>
      </c>
      <c r="D39" s="737">
        <v>0</v>
      </c>
      <c r="E39" s="738">
        <v>0</v>
      </c>
      <c r="F39" s="745">
        <f t="shared" si="0"/>
        <v>0</v>
      </c>
    </row>
    <row r="40" spans="1:6" ht="15.75" x14ac:dyDescent="0.25">
      <c r="A40" s="249">
        <v>565</v>
      </c>
      <c r="B40" s="253" t="s">
        <v>677</v>
      </c>
      <c r="C40" s="147" t="s">
        <v>569</v>
      </c>
      <c r="D40" s="746">
        <v>0</v>
      </c>
      <c r="E40" s="739">
        <v>0</v>
      </c>
      <c r="F40" s="745">
        <f t="shared" si="0"/>
        <v>0</v>
      </c>
    </row>
    <row r="41" spans="1:6" ht="16.5" thickBot="1" x14ac:dyDescent="0.3">
      <c r="A41" s="249">
        <v>567</v>
      </c>
      <c r="B41" s="152" t="s">
        <v>570</v>
      </c>
      <c r="C41" s="148" t="s">
        <v>571</v>
      </c>
      <c r="D41" s="746">
        <v>0</v>
      </c>
      <c r="E41" s="739">
        <v>0</v>
      </c>
      <c r="F41" s="747">
        <f t="shared" si="0"/>
        <v>0</v>
      </c>
    </row>
    <row r="42" spans="1:6" ht="24.75" customHeight="1" thickBot="1" x14ac:dyDescent="0.25">
      <c r="A42" s="995" t="s">
        <v>734</v>
      </c>
      <c r="B42" s="996"/>
      <c r="C42" s="245" t="s">
        <v>572</v>
      </c>
      <c r="D42" s="748">
        <f>SUM(D5:D41)</f>
        <v>643942.67000000004</v>
      </c>
      <c r="E42" s="749">
        <f>SUM(E5:E41)</f>
        <v>689756.41</v>
      </c>
      <c r="F42" s="750">
        <f>SUM(F5:F41)</f>
        <v>45813.739999999983</v>
      </c>
    </row>
    <row r="43" spans="1:6" x14ac:dyDescent="0.2">
      <c r="B43" s="137"/>
      <c r="C43" s="137"/>
      <c r="D43" s="137"/>
      <c r="E43" s="137"/>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998" t="s">
        <v>491</v>
      </c>
      <c r="B1" s="999"/>
      <c r="C1" s="999"/>
      <c r="D1" s="999"/>
      <c r="E1" s="999"/>
      <c r="F1" s="1000"/>
    </row>
    <row r="2" spans="1:6" ht="19.5" customHeight="1" x14ac:dyDescent="0.25">
      <c r="A2" s="997" t="s">
        <v>359</v>
      </c>
      <c r="B2" s="997"/>
      <c r="C2" s="997"/>
      <c r="D2" s="997"/>
      <c r="E2" s="997"/>
      <c r="F2" s="997"/>
    </row>
    <row r="3" spans="1:6" ht="42" customHeight="1" x14ac:dyDescent="0.2">
      <c r="A3" s="138" t="s">
        <v>369</v>
      </c>
      <c r="B3" s="139" t="s">
        <v>370</v>
      </c>
      <c r="C3" s="146" t="s">
        <v>493</v>
      </c>
      <c r="D3" s="139" t="s">
        <v>488</v>
      </c>
      <c r="E3" s="139" t="s">
        <v>489</v>
      </c>
      <c r="F3" s="139" t="s">
        <v>490</v>
      </c>
    </row>
    <row r="4" spans="1:6" ht="15.75" x14ac:dyDescent="0.25">
      <c r="A4" s="140" t="s">
        <v>371</v>
      </c>
      <c r="B4" s="140" t="s">
        <v>372</v>
      </c>
      <c r="C4" s="141"/>
      <c r="D4" s="141"/>
      <c r="E4" s="141"/>
      <c r="F4" s="141"/>
    </row>
    <row r="5" spans="1:6" ht="15.75" x14ac:dyDescent="0.25">
      <c r="A5" s="145" t="s">
        <v>373</v>
      </c>
      <c r="B5" s="140" t="s">
        <v>374</v>
      </c>
      <c r="C5" s="141"/>
      <c r="D5" s="141"/>
      <c r="E5" s="141"/>
      <c r="F5" s="141"/>
    </row>
    <row r="6" spans="1:6" ht="15.75" x14ac:dyDescent="0.25">
      <c r="A6" s="140" t="s">
        <v>375</v>
      </c>
      <c r="B6" s="140" t="s">
        <v>376</v>
      </c>
      <c r="C6" s="141"/>
      <c r="D6" s="141"/>
      <c r="E6" s="141"/>
      <c r="F6" s="141"/>
    </row>
    <row r="7" spans="1:6" ht="15.75" x14ac:dyDescent="0.25">
      <c r="A7" s="140" t="s">
        <v>377</v>
      </c>
      <c r="B7" s="140" t="s">
        <v>378</v>
      </c>
      <c r="C7" s="141"/>
      <c r="D7" s="141"/>
      <c r="E7" s="141"/>
      <c r="F7" s="141"/>
    </row>
    <row r="8" spans="1:6" ht="15.75" x14ac:dyDescent="0.25">
      <c r="A8" s="144" t="s">
        <v>492</v>
      </c>
      <c r="B8" s="140" t="s">
        <v>379</v>
      </c>
      <c r="C8" s="141"/>
      <c r="D8" s="141"/>
      <c r="E8" s="141"/>
      <c r="F8" s="141"/>
    </row>
    <row r="9" spans="1:6" ht="15.75" x14ac:dyDescent="0.25">
      <c r="A9" s="140" t="s">
        <v>380</v>
      </c>
      <c r="B9" s="140" t="s">
        <v>381</v>
      </c>
      <c r="C9" s="141"/>
      <c r="D9" s="141"/>
      <c r="E9" s="141"/>
      <c r="F9" s="141"/>
    </row>
    <row r="10" spans="1:6" ht="15.75" x14ac:dyDescent="0.25">
      <c r="A10" s="140" t="s">
        <v>382</v>
      </c>
      <c r="B10" s="140" t="s">
        <v>383</v>
      </c>
      <c r="C10" s="141"/>
      <c r="D10" s="141"/>
      <c r="E10" s="141"/>
      <c r="F10" s="141"/>
    </row>
    <row r="11" spans="1:6" ht="15.75" x14ac:dyDescent="0.25">
      <c r="A11" s="140" t="s">
        <v>384</v>
      </c>
      <c r="B11" s="140" t="s">
        <v>385</v>
      </c>
      <c r="C11" s="141"/>
      <c r="D11" s="141"/>
      <c r="E11" s="141"/>
      <c r="F11" s="141"/>
    </row>
    <row r="12" spans="1:6" ht="15.75" x14ac:dyDescent="0.25">
      <c r="A12" s="145" t="s">
        <v>386</v>
      </c>
      <c r="B12" s="140" t="s">
        <v>387</v>
      </c>
      <c r="C12" s="141"/>
      <c r="D12" s="141"/>
      <c r="E12" s="141"/>
      <c r="F12" s="141"/>
    </row>
    <row r="13" spans="1:6" ht="15.75" x14ac:dyDescent="0.25">
      <c r="A13" s="140" t="s">
        <v>388</v>
      </c>
      <c r="B13" s="140" t="s">
        <v>389</v>
      </c>
      <c r="C13" s="141"/>
      <c r="D13" s="141"/>
      <c r="E13" s="141"/>
      <c r="F13" s="141"/>
    </row>
    <row r="14" spans="1:6" ht="15.75" x14ac:dyDescent="0.25">
      <c r="A14" s="140" t="s">
        <v>390</v>
      </c>
      <c r="B14" s="140" t="s">
        <v>391</v>
      </c>
      <c r="C14" s="141"/>
      <c r="D14" s="141"/>
      <c r="E14" s="141"/>
      <c r="F14" s="141"/>
    </row>
    <row r="15" spans="1:6" ht="15.75" x14ac:dyDescent="0.25">
      <c r="A15" s="140" t="s">
        <v>392</v>
      </c>
      <c r="B15" s="140" t="s">
        <v>393</v>
      </c>
      <c r="C15" s="141"/>
      <c r="D15" s="141"/>
      <c r="E15" s="141"/>
      <c r="F15" s="141"/>
    </row>
    <row r="16" spans="1:6" ht="15.75" x14ac:dyDescent="0.25">
      <c r="A16" s="140" t="s">
        <v>394</v>
      </c>
      <c r="B16" s="140" t="s">
        <v>395</v>
      </c>
      <c r="C16" s="141"/>
      <c r="D16" s="141"/>
      <c r="E16" s="141"/>
      <c r="F16" s="141"/>
    </row>
    <row r="17" spans="1:6" ht="15.75" x14ac:dyDescent="0.25">
      <c r="A17" s="140" t="s">
        <v>396</v>
      </c>
      <c r="B17" s="140" t="s">
        <v>397</v>
      </c>
      <c r="C17" s="141"/>
      <c r="D17" s="141"/>
      <c r="E17" s="141"/>
      <c r="F17" s="141"/>
    </row>
    <row r="18" spans="1:6" ht="15.75" x14ac:dyDescent="0.25">
      <c r="A18" s="140" t="s">
        <v>398</v>
      </c>
      <c r="B18" s="140" t="s">
        <v>399</v>
      </c>
      <c r="C18" s="141"/>
      <c r="D18" s="141"/>
      <c r="E18" s="141"/>
      <c r="F18" s="141"/>
    </row>
    <row r="19" spans="1:6" ht="15.75" x14ac:dyDescent="0.25">
      <c r="A19" s="140" t="s">
        <v>400</v>
      </c>
      <c r="B19" s="140" t="s">
        <v>401</v>
      </c>
      <c r="C19" s="141"/>
      <c r="D19" s="141"/>
      <c r="E19" s="141"/>
      <c r="F19" s="141"/>
    </row>
    <row r="20" spans="1:6" ht="15.75" x14ac:dyDescent="0.25">
      <c r="A20" s="140" t="s">
        <v>402</v>
      </c>
      <c r="B20" s="140" t="s">
        <v>403</v>
      </c>
      <c r="C20" s="141"/>
      <c r="D20" s="141"/>
      <c r="E20" s="141"/>
      <c r="F20" s="141"/>
    </row>
    <row r="21" spans="1:6" ht="15.75" x14ac:dyDescent="0.25">
      <c r="A21" s="140" t="s">
        <v>404</v>
      </c>
      <c r="B21" s="140" t="s">
        <v>405</v>
      </c>
      <c r="C21" s="141"/>
      <c r="D21" s="141"/>
      <c r="E21" s="141"/>
      <c r="F21" s="141"/>
    </row>
    <row r="22" spans="1:6" ht="15.75" x14ac:dyDescent="0.25">
      <c r="A22" s="140" t="s">
        <v>406</v>
      </c>
      <c r="B22" s="140" t="s">
        <v>407</v>
      </c>
      <c r="C22" s="141"/>
      <c r="D22" s="141"/>
      <c r="E22" s="141"/>
      <c r="F22" s="141"/>
    </row>
    <row r="23" spans="1:6" ht="15.75" x14ac:dyDescent="0.25">
      <c r="A23" s="140" t="s">
        <v>408</v>
      </c>
      <c r="B23" s="140" t="s">
        <v>409</v>
      </c>
      <c r="C23" s="141"/>
      <c r="D23" s="141"/>
      <c r="E23" s="141"/>
      <c r="F23" s="141"/>
    </row>
    <row r="24" spans="1:6" ht="15.75" x14ac:dyDescent="0.25">
      <c r="A24" s="145" t="s">
        <v>410</v>
      </c>
      <c r="B24" s="140" t="s">
        <v>411</v>
      </c>
      <c r="C24" s="141"/>
      <c r="D24" s="141"/>
      <c r="E24" s="141"/>
      <c r="F24" s="141"/>
    </row>
    <row r="25" spans="1:6" ht="15.75" x14ac:dyDescent="0.25">
      <c r="A25" s="140" t="s">
        <v>412</v>
      </c>
      <c r="B25" s="140" t="s">
        <v>413</v>
      </c>
      <c r="C25" s="141"/>
      <c r="D25" s="141"/>
      <c r="E25" s="141"/>
      <c r="F25" s="141"/>
    </row>
    <row r="26" spans="1:6" ht="15.75" x14ac:dyDescent="0.25">
      <c r="A26" s="140" t="s">
        <v>414</v>
      </c>
      <c r="B26" s="140" t="s">
        <v>415</v>
      </c>
      <c r="C26" s="141"/>
      <c r="D26" s="141"/>
      <c r="E26" s="141"/>
      <c r="F26" s="141"/>
    </row>
    <row r="27" spans="1:6" ht="15.75" x14ac:dyDescent="0.25">
      <c r="A27" s="140" t="s">
        <v>416</v>
      </c>
      <c r="B27" s="140" t="s">
        <v>417</v>
      </c>
      <c r="C27" s="141"/>
      <c r="D27" s="141"/>
      <c r="E27" s="141"/>
      <c r="F27" s="141"/>
    </row>
    <row r="28" spans="1:6" ht="15.75" x14ac:dyDescent="0.25">
      <c r="A28" s="140" t="s">
        <v>418</v>
      </c>
      <c r="B28" s="140" t="s">
        <v>419</v>
      </c>
      <c r="C28" s="141"/>
      <c r="D28" s="141"/>
      <c r="E28" s="141"/>
      <c r="F28" s="141"/>
    </row>
    <row r="29" spans="1:6" ht="15.75" x14ac:dyDescent="0.25">
      <c r="A29" s="140" t="s">
        <v>420</v>
      </c>
      <c r="B29" s="140" t="s">
        <v>421</v>
      </c>
      <c r="C29" s="141"/>
      <c r="D29" s="141"/>
      <c r="E29" s="141"/>
      <c r="F29" s="141"/>
    </row>
    <row r="30" spans="1:6" ht="15.75" x14ac:dyDescent="0.25">
      <c r="A30" s="140" t="s">
        <v>422</v>
      </c>
      <c r="B30" s="140" t="s">
        <v>423</v>
      </c>
      <c r="C30" s="141"/>
      <c r="D30" s="141"/>
      <c r="E30" s="141"/>
      <c r="F30" s="141"/>
    </row>
    <row r="31" spans="1:6" ht="15.75" x14ac:dyDescent="0.25">
      <c r="A31" s="140" t="s">
        <v>424</v>
      </c>
      <c r="B31" s="140" t="s">
        <v>425</v>
      </c>
      <c r="C31" s="141"/>
      <c r="D31" s="141"/>
      <c r="E31" s="141"/>
      <c r="F31" s="141"/>
    </row>
    <row r="32" spans="1:6" ht="15.75" x14ac:dyDescent="0.25">
      <c r="A32" s="140" t="s">
        <v>426</v>
      </c>
      <c r="B32" s="140" t="s">
        <v>427</v>
      </c>
      <c r="C32" s="141"/>
      <c r="D32" s="141"/>
      <c r="E32" s="141"/>
      <c r="F32" s="141"/>
    </row>
    <row r="33" spans="1:6" ht="15.75" x14ac:dyDescent="0.25">
      <c r="A33" s="145" t="s">
        <v>428</v>
      </c>
      <c r="B33" s="140" t="s">
        <v>429</v>
      </c>
      <c r="C33" s="141"/>
      <c r="D33" s="141"/>
      <c r="E33" s="141"/>
      <c r="F33" s="141"/>
    </row>
    <row r="34" spans="1:6" ht="15.75" x14ac:dyDescent="0.25">
      <c r="A34" s="140" t="s">
        <v>430</v>
      </c>
      <c r="B34" s="140" t="s">
        <v>431</v>
      </c>
      <c r="C34" s="141"/>
      <c r="D34" s="141"/>
      <c r="E34" s="141"/>
      <c r="F34" s="141"/>
    </row>
    <row r="35" spans="1:6" ht="15.75" x14ac:dyDescent="0.25">
      <c r="A35" s="140" t="s">
        <v>432</v>
      </c>
      <c r="B35" s="140" t="s">
        <v>433</v>
      </c>
      <c r="C35" s="141"/>
      <c r="D35" s="141"/>
      <c r="E35" s="141"/>
      <c r="F35" s="141"/>
    </row>
    <row r="36" spans="1:6" ht="15.75" x14ac:dyDescent="0.25">
      <c r="A36" s="140" t="s">
        <v>434</v>
      </c>
      <c r="B36" s="140" t="s">
        <v>435</v>
      </c>
      <c r="C36" s="141"/>
      <c r="D36" s="141"/>
      <c r="E36" s="141"/>
      <c r="F36" s="141"/>
    </row>
    <row r="37" spans="1:6" ht="15.75" x14ac:dyDescent="0.25">
      <c r="A37" s="140" t="s">
        <v>436</v>
      </c>
      <c r="B37" s="140" t="s">
        <v>437</v>
      </c>
      <c r="C37" s="141"/>
      <c r="D37" s="141"/>
      <c r="E37" s="141"/>
      <c r="F37" s="141"/>
    </row>
    <row r="38" spans="1:6" ht="15.75" x14ac:dyDescent="0.25">
      <c r="A38" s="140" t="s">
        <v>438</v>
      </c>
      <c r="B38" s="140" t="s">
        <v>439</v>
      </c>
      <c r="C38" s="141"/>
      <c r="D38" s="141"/>
      <c r="E38" s="141"/>
      <c r="F38" s="141"/>
    </row>
    <row r="39" spans="1:6" ht="15.75" x14ac:dyDescent="0.25">
      <c r="A39" s="140" t="s">
        <v>440</v>
      </c>
      <c r="B39" s="140" t="s">
        <v>441</v>
      </c>
      <c r="C39" s="141"/>
      <c r="D39" s="141"/>
      <c r="E39" s="141"/>
      <c r="F39" s="141"/>
    </row>
    <row r="40" spans="1:6" ht="15.75" x14ac:dyDescent="0.25">
      <c r="A40" s="145" t="s">
        <v>442</v>
      </c>
      <c r="B40" s="140" t="s">
        <v>443</v>
      </c>
      <c r="C40" s="141"/>
      <c r="D40" s="141"/>
      <c r="E40" s="141"/>
      <c r="F40" s="141"/>
    </row>
    <row r="41" spans="1:6" ht="15.75" x14ac:dyDescent="0.25">
      <c r="A41" s="140" t="s">
        <v>444</v>
      </c>
      <c r="B41" s="140" t="s">
        <v>445</v>
      </c>
      <c r="C41" s="141"/>
      <c r="D41" s="141"/>
      <c r="E41" s="141"/>
      <c r="F41" s="141"/>
    </row>
    <row r="42" spans="1:6" ht="15.75" x14ac:dyDescent="0.25">
      <c r="A42" s="140" t="s">
        <v>446</v>
      </c>
      <c r="B42" s="140" t="s">
        <v>447</v>
      </c>
      <c r="C42" s="141"/>
      <c r="D42" s="141"/>
      <c r="E42" s="141"/>
      <c r="F42" s="141"/>
    </row>
    <row r="43" spans="1:6" ht="15.75" x14ac:dyDescent="0.25">
      <c r="A43" s="140" t="s">
        <v>448</v>
      </c>
      <c r="B43" s="140" t="s">
        <v>449</v>
      </c>
      <c r="C43" s="141"/>
      <c r="D43" s="141"/>
      <c r="E43" s="141"/>
      <c r="F43" s="141"/>
    </row>
    <row r="44" spans="1:6" ht="15.75" x14ac:dyDescent="0.25">
      <c r="A44" s="140" t="s">
        <v>450</v>
      </c>
      <c r="B44" s="140" t="s">
        <v>451</v>
      </c>
      <c r="C44" s="141"/>
      <c r="D44" s="141"/>
      <c r="E44" s="141"/>
      <c r="F44" s="141"/>
    </row>
    <row r="45" spans="1:6" ht="15.75" x14ac:dyDescent="0.25">
      <c r="A45" s="145" t="s">
        <v>452</v>
      </c>
      <c r="B45" s="140" t="s">
        <v>453</v>
      </c>
      <c r="C45" s="141"/>
      <c r="D45" s="141"/>
      <c r="E45" s="141"/>
      <c r="F45" s="141"/>
    </row>
    <row r="46" spans="1:6" ht="15.75" x14ac:dyDescent="0.25">
      <c r="A46" s="140" t="s">
        <v>454</v>
      </c>
      <c r="B46" s="140" t="s">
        <v>455</v>
      </c>
      <c r="C46" s="141"/>
      <c r="D46" s="141"/>
      <c r="E46" s="141"/>
      <c r="F46" s="141"/>
    </row>
    <row r="47" spans="1:6" ht="15.75" x14ac:dyDescent="0.25">
      <c r="A47" s="140" t="s">
        <v>446</v>
      </c>
      <c r="B47" s="140" t="s">
        <v>456</v>
      </c>
      <c r="C47" s="141"/>
      <c r="D47" s="141"/>
      <c r="E47" s="141"/>
      <c r="F47" s="141"/>
    </row>
    <row r="48" spans="1:6" ht="15.75" x14ac:dyDescent="0.25">
      <c r="A48" s="140" t="s">
        <v>457</v>
      </c>
      <c r="B48" s="140" t="s">
        <v>458</v>
      </c>
      <c r="C48" s="141"/>
      <c r="D48" s="141"/>
      <c r="E48" s="141"/>
      <c r="F48" s="141"/>
    </row>
    <row r="49" spans="1:6" ht="15.75" x14ac:dyDescent="0.25">
      <c r="A49" s="140" t="s">
        <v>459</v>
      </c>
      <c r="B49" s="140" t="s">
        <v>460</v>
      </c>
      <c r="C49" s="141"/>
      <c r="D49" s="141"/>
      <c r="E49" s="141"/>
      <c r="F49" s="141"/>
    </row>
    <row r="50" spans="1:6" ht="15.75" x14ac:dyDescent="0.25">
      <c r="A50" s="140" t="s">
        <v>461</v>
      </c>
      <c r="B50" s="140" t="s">
        <v>462</v>
      </c>
      <c r="C50" s="141"/>
      <c r="D50" s="141"/>
      <c r="E50" s="141"/>
      <c r="F50" s="141"/>
    </row>
    <row r="51" spans="1:6" ht="15.75" x14ac:dyDescent="0.25">
      <c r="A51" s="140" t="s">
        <v>448</v>
      </c>
      <c r="B51" s="140" t="s">
        <v>463</v>
      </c>
      <c r="C51" s="141"/>
      <c r="D51" s="141"/>
      <c r="E51" s="141"/>
      <c r="F51" s="141"/>
    </row>
    <row r="52" spans="1:6" ht="15.75" x14ac:dyDescent="0.25">
      <c r="A52" s="140" t="s">
        <v>464</v>
      </c>
      <c r="B52" s="140" t="s">
        <v>465</v>
      </c>
      <c r="C52" s="141"/>
      <c r="D52" s="141"/>
      <c r="E52" s="141"/>
      <c r="F52" s="141"/>
    </row>
    <row r="53" spans="1:6" ht="15.75" x14ac:dyDescent="0.25">
      <c r="A53" s="140" t="s">
        <v>450</v>
      </c>
      <c r="B53" s="140" t="s">
        <v>466</v>
      </c>
      <c r="C53" s="141"/>
      <c r="D53" s="141"/>
      <c r="E53" s="141"/>
      <c r="F53" s="141"/>
    </row>
    <row r="54" spans="1:6" ht="15.75" x14ac:dyDescent="0.25">
      <c r="A54" s="145" t="s">
        <v>467</v>
      </c>
      <c r="B54" s="140" t="s">
        <v>468</v>
      </c>
      <c r="C54" s="141"/>
      <c r="D54" s="141"/>
      <c r="E54" s="141"/>
      <c r="F54" s="141"/>
    </row>
    <row r="55" spans="1:6" ht="15.75" x14ac:dyDescent="0.25">
      <c r="A55" s="140" t="s">
        <v>469</v>
      </c>
      <c r="B55" s="140" t="s">
        <v>470</v>
      </c>
      <c r="C55" s="141"/>
      <c r="D55" s="141"/>
      <c r="E55" s="141"/>
      <c r="F55" s="141"/>
    </row>
    <row r="56" spans="1:6" ht="15.75" x14ac:dyDescent="0.25">
      <c r="A56" s="140" t="s">
        <v>471</v>
      </c>
      <c r="B56" s="140" t="s">
        <v>472</v>
      </c>
      <c r="C56" s="141"/>
      <c r="D56" s="141"/>
      <c r="E56" s="141"/>
      <c r="F56" s="141"/>
    </row>
    <row r="57" spans="1:6" ht="15.75" x14ac:dyDescent="0.25">
      <c r="A57" s="140" t="s">
        <v>473</v>
      </c>
      <c r="B57" s="140" t="s">
        <v>474</v>
      </c>
      <c r="C57" s="141"/>
      <c r="D57" s="141"/>
      <c r="E57" s="141"/>
      <c r="F57" s="141"/>
    </row>
    <row r="58" spans="1:6" ht="15.75" x14ac:dyDescent="0.25">
      <c r="A58" s="140" t="s">
        <v>475</v>
      </c>
      <c r="B58" s="140" t="s">
        <v>476</v>
      </c>
      <c r="C58" s="141"/>
      <c r="D58" s="141"/>
      <c r="E58" s="141"/>
      <c r="F58" s="141"/>
    </row>
    <row r="59" spans="1:6" ht="15.75" x14ac:dyDescent="0.25">
      <c r="A59" s="140" t="s">
        <v>477</v>
      </c>
      <c r="B59" s="140" t="s">
        <v>478</v>
      </c>
      <c r="C59" s="141"/>
      <c r="D59" s="141"/>
      <c r="E59" s="141"/>
      <c r="F59" s="141"/>
    </row>
    <row r="60" spans="1:6" ht="15.75" x14ac:dyDescent="0.25">
      <c r="A60" s="140" t="s">
        <v>479</v>
      </c>
      <c r="B60" s="140" t="s">
        <v>480</v>
      </c>
      <c r="C60" s="141"/>
      <c r="D60" s="141"/>
      <c r="E60" s="141"/>
      <c r="F60" s="141"/>
    </row>
    <row r="61" spans="1:6" ht="15.75" x14ac:dyDescent="0.25">
      <c r="A61" s="145" t="s">
        <v>481</v>
      </c>
      <c r="B61" s="140" t="s">
        <v>482</v>
      </c>
      <c r="C61" s="141"/>
      <c r="D61" s="141"/>
      <c r="E61" s="141"/>
      <c r="F61" s="141"/>
    </row>
    <row r="62" spans="1:6" ht="15.75" x14ac:dyDescent="0.25">
      <c r="A62" s="140" t="s">
        <v>483</v>
      </c>
      <c r="B62" s="140" t="s">
        <v>484</v>
      </c>
      <c r="C62" s="141"/>
      <c r="D62" s="141"/>
      <c r="E62" s="141"/>
      <c r="F62" s="141"/>
    </row>
    <row r="63" spans="1:6" ht="15.75" x14ac:dyDescent="0.25">
      <c r="A63" s="140" t="s">
        <v>485</v>
      </c>
      <c r="B63" s="140" t="s">
        <v>486</v>
      </c>
      <c r="C63" s="141"/>
      <c r="D63" s="141"/>
      <c r="E63" s="141"/>
      <c r="F63" s="141"/>
    </row>
    <row r="64" spans="1:6" ht="15.75" x14ac:dyDescent="0.25">
      <c r="A64" s="142" t="s">
        <v>487</v>
      </c>
      <c r="B64" s="143"/>
      <c r="C64" s="141"/>
      <c r="D64" s="141"/>
      <c r="E64" s="141"/>
      <c r="F64" s="141"/>
    </row>
    <row r="65" spans="1:6" ht="15.75" x14ac:dyDescent="0.25">
      <c r="A65" s="77"/>
      <c r="B65" s="77"/>
      <c r="C65" s="77"/>
      <c r="D65" s="77"/>
      <c r="E65" s="77"/>
      <c r="F65" s="77"/>
    </row>
    <row r="66" spans="1:6" ht="15.75" x14ac:dyDescent="0.25">
      <c r="A66" s="77"/>
      <c r="B66" s="77"/>
      <c r="C66" s="77"/>
      <c r="D66" s="77"/>
      <c r="E66" s="77"/>
      <c r="F66" s="77"/>
    </row>
    <row r="67" spans="1:6" ht="15.75" x14ac:dyDescent="0.25">
      <c r="A67" s="77"/>
      <c r="B67" s="77"/>
      <c r="C67" s="77"/>
      <c r="D67" s="77"/>
      <c r="E67" s="77"/>
      <c r="F67" s="77"/>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tabColor indexed="60"/>
    <pageSetUpPr fitToPage="1"/>
  </sheetPr>
  <dimension ref="A1:K93"/>
  <sheetViews>
    <sheetView zoomScale="90" zoomScaleNormal="90" workbookViewId="0">
      <pane xSplit="1" ySplit="2" topLeftCell="B3" activePane="bottomRight" state="frozen"/>
      <selection pane="topRight" activeCell="B1" sqref="B1"/>
      <selection pane="bottomLeft" activeCell="A3" sqref="A3"/>
      <selection pane="bottomRight" activeCell="B88" sqref="B88"/>
    </sheetView>
  </sheetViews>
  <sheetFormatPr defaultRowHeight="15.75" x14ac:dyDescent="0.2"/>
  <cols>
    <col min="1" max="1" width="19.5703125" style="33" customWidth="1"/>
    <col min="2" max="2" width="113" style="10" customWidth="1"/>
    <col min="3" max="3" width="13.85546875" style="349" customWidth="1"/>
  </cols>
  <sheetData>
    <row r="1" spans="1:10" ht="19.5" thickBot="1" x14ac:dyDescent="0.3">
      <c r="A1" s="762" t="s">
        <v>1082</v>
      </c>
      <c r="B1" s="763"/>
      <c r="C1" s="348"/>
    </row>
    <row r="2" spans="1:10" x14ac:dyDescent="0.2">
      <c r="A2" s="153" t="s">
        <v>197</v>
      </c>
      <c r="B2" s="153" t="s">
        <v>262</v>
      </c>
    </row>
    <row r="3" spans="1:10" ht="144.75" customHeight="1" x14ac:dyDescent="0.2">
      <c r="A3" s="280" t="s">
        <v>198</v>
      </c>
      <c r="B3" s="155" t="s">
        <v>281</v>
      </c>
    </row>
    <row r="4" spans="1:10" ht="56.25" customHeight="1" x14ac:dyDescent="0.2">
      <c r="A4" s="280" t="s">
        <v>199</v>
      </c>
      <c r="B4" s="280" t="s">
        <v>68</v>
      </c>
    </row>
    <row r="5" spans="1:10" ht="47.25" x14ac:dyDescent="0.2">
      <c r="A5" s="280" t="s">
        <v>38</v>
      </c>
      <c r="B5" s="155" t="s">
        <v>973</v>
      </c>
    </row>
    <row r="6" spans="1:10" ht="302.25" customHeight="1" x14ac:dyDescent="0.2">
      <c r="A6" s="280" t="s">
        <v>39</v>
      </c>
      <c r="B6" s="280" t="s">
        <v>707</v>
      </c>
    </row>
    <row r="7" spans="1:10" ht="38.25" customHeight="1" x14ac:dyDescent="0.2">
      <c r="A7" s="280" t="s">
        <v>40</v>
      </c>
      <c r="B7" s="155" t="s">
        <v>819</v>
      </c>
    </row>
    <row r="8" spans="1:10" ht="63.75" customHeight="1" x14ac:dyDescent="0.2">
      <c r="A8" s="154" t="s">
        <v>196</v>
      </c>
      <c r="B8" s="231" t="s">
        <v>1051</v>
      </c>
      <c r="C8" s="498" t="s">
        <v>994</v>
      </c>
    </row>
    <row r="9" spans="1:10" ht="21" customHeight="1" x14ac:dyDescent="0.2">
      <c r="A9" s="155" t="s">
        <v>663</v>
      </c>
      <c r="B9" s="155" t="s">
        <v>1176</v>
      </c>
    </row>
    <row r="10" spans="1:10" ht="31.5" x14ac:dyDescent="0.2">
      <c r="A10" s="159" t="s">
        <v>90</v>
      </c>
      <c r="B10" s="156" t="s">
        <v>664</v>
      </c>
    </row>
    <row r="11" spans="1:10" ht="66" customHeight="1" x14ac:dyDescent="0.2">
      <c r="A11" s="154" t="s">
        <v>190</v>
      </c>
      <c r="B11" s="154" t="s">
        <v>996</v>
      </c>
      <c r="C11" s="520" t="s">
        <v>1177</v>
      </c>
      <c r="D11" s="521"/>
      <c r="E11" s="521"/>
      <c r="F11" s="521"/>
      <c r="G11" s="521"/>
      <c r="H11" s="521"/>
      <c r="I11" s="521"/>
      <c r="J11" s="521"/>
    </row>
    <row r="12" spans="1:10" ht="63" x14ac:dyDescent="0.2">
      <c r="A12" s="157" t="s">
        <v>191</v>
      </c>
      <c r="B12" s="157" t="s">
        <v>861</v>
      </c>
      <c r="C12" s="355"/>
    </row>
    <row r="13" spans="1:10" ht="36" customHeight="1" x14ac:dyDescent="0.2">
      <c r="A13" s="158" t="s">
        <v>192</v>
      </c>
      <c r="B13" s="158" t="s">
        <v>854</v>
      </c>
    </row>
    <row r="14" spans="1:10" ht="66.75" customHeight="1" x14ac:dyDescent="0.2">
      <c r="A14" s="155" t="s">
        <v>193</v>
      </c>
      <c r="B14" s="181" t="s">
        <v>719</v>
      </c>
      <c r="C14" s="520" t="s">
        <v>1178</v>
      </c>
      <c r="D14" s="521"/>
      <c r="E14" s="521"/>
      <c r="F14" s="521"/>
    </row>
    <row r="15" spans="1:10" ht="84" customHeight="1" x14ac:dyDescent="0.2">
      <c r="A15" s="155" t="s">
        <v>194</v>
      </c>
      <c r="B15" s="181" t="s">
        <v>810</v>
      </c>
      <c r="C15" s="520" t="s">
        <v>1179</v>
      </c>
      <c r="D15" s="521"/>
      <c r="E15" s="521"/>
      <c r="F15" s="521"/>
      <c r="G15" s="521"/>
      <c r="H15" s="521"/>
    </row>
    <row r="16" spans="1:10" ht="21.75" customHeight="1" x14ac:dyDescent="0.2">
      <c r="A16" s="155" t="s">
        <v>34</v>
      </c>
      <c r="B16" s="155" t="s">
        <v>657</v>
      </c>
    </row>
    <row r="17" spans="1:3" ht="52.5" customHeight="1" x14ac:dyDescent="0.2">
      <c r="A17" s="154" t="s">
        <v>26</v>
      </c>
      <c r="B17" s="154" t="s">
        <v>1180</v>
      </c>
    </row>
    <row r="18" spans="1:3" ht="64.5" customHeight="1" x14ac:dyDescent="0.2">
      <c r="A18" s="280" t="s">
        <v>188</v>
      </c>
      <c r="B18" s="280" t="s">
        <v>974</v>
      </c>
    </row>
    <row r="19" spans="1:3" ht="33" customHeight="1" x14ac:dyDescent="0.2">
      <c r="A19" s="231" t="s">
        <v>266</v>
      </c>
      <c r="B19" s="231" t="s">
        <v>222</v>
      </c>
    </row>
    <row r="20" spans="1:3" ht="17.25" customHeight="1" x14ac:dyDescent="0.2">
      <c r="A20" s="280" t="s">
        <v>803</v>
      </c>
      <c r="B20" s="280" t="s">
        <v>1181</v>
      </c>
    </row>
    <row r="21" spans="1:3" ht="31.5" x14ac:dyDescent="0.2">
      <c r="A21" s="280" t="s">
        <v>791</v>
      </c>
      <c r="B21" s="280" t="s">
        <v>1182</v>
      </c>
    </row>
    <row r="22" spans="1:3" ht="18" customHeight="1" x14ac:dyDescent="0.2">
      <c r="A22" s="280" t="s">
        <v>679</v>
      </c>
      <c r="B22" s="280" t="s">
        <v>1183</v>
      </c>
    </row>
    <row r="23" spans="1:3" ht="20.25" customHeight="1" x14ac:dyDescent="0.2">
      <c r="A23" s="280" t="s">
        <v>792</v>
      </c>
      <c r="B23" s="280" t="s">
        <v>680</v>
      </c>
    </row>
    <row r="24" spans="1:3" ht="21" customHeight="1" x14ac:dyDescent="0.2">
      <c r="A24" s="280" t="s">
        <v>1042</v>
      </c>
      <c r="B24" s="280" t="s">
        <v>1184</v>
      </c>
    </row>
    <row r="25" spans="1:3" ht="36" customHeight="1" x14ac:dyDescent="0.2">
      <c r="A25" s="280" t="s">
        <v>1043</v>
      </c>
      <c r="B25" s="280" t="s">
        <v>1044</v>
      </c>
    </row>
    <row r="26" spans="1:3" ht="55.5" customHeight="1" x14ac:dyDescent="0.2">
      <c r="A26" s="154" t="s">
        <v>19</v>
      </c>
      <c r="B26" s="154" t="s">
        <v>1185</v>
      </c>
    </row>
    <row r="27" spans="1:3" ht="73.5" customHeight="1" x14ac:dyDescent="0.2">
      <c r="A27" s="280" t="s">
        <v>189</v>
      </c>
      <c r="B27" s="280" t="s">
        <v>975</v>
      </c>
    </row>
    <row r="28" spans="1:3" ht="35.25" customHeight="1" x14ac:dyDescent="0.2">
      <c r="A28" s="154" t="s">
        <v>143</v>
      </c>
      <c r="B28" s="154" t="s">
        <v>498</v>
      </c>
    </row>
    <row r="29" spans="1:3" s="103" customFormat="1" ht="213.6" customHeight="1" x14ac:dyDescent="0.2">
      <c r="A29" s="280" t="s">
        <v>308</v>
      </c>
      <c r="B29" s="155" t="s">
        <v>1000</v>
      </c>
      <c r="C29" s="500" t="s">
        <v>997</v>
      </c>
    </row>
    <row r="30" spans="1:3" ht="31.5" x14ac:dyDescent="0.2">
      <c r="A30" s="158" t="s">
        <v>223</v>
      </c>
      <c r="B30" s="195" t="s">
        <v>811</v>
      </c>
    </row>
    <row r="31" spans="1:3" ht="78.75" x14ac:dyDescent="0.2">
      <c r="A31" s="155" t="s">
        <v>224</v>
      </c>
      <c r="B31" s="155" t="s">
        <v>173</v>
      </c>
      <c r="C31" s="350"/>
    </row>
    <row r="32" spans="1:3" ht="31.5" x14ac:dyDescent="0.2">
      <c r="A32" s="158" t="s">
        <v>225</v>
      </c>
      <c r="B32" s="158" t="s">
        <v>136</v>
      </c>
    </row>
    <row r="33" spans="1:3" ht="18" customHeight="1" x14ac:dyDescent="0.2">
      <c r="A33" s="158" t="s">
        <v>226</v>
      </c>
      <c r="B33" s="158" t="s">
        <v>137</v>
      </c>
    </row>
    <row r="34" spans="1:3" ht="18" customHeight="1" x14ac:dyDescent="0.2">
      <c r="A34" s="158" t="s">
        <v>227</v>
      </c>
      <c r="B34" s="158" t="s">
        <v>152</v>
      </c>
    </row>
    <row r="35" spans="1:3" ht="34.5" customHeight="1" x14ac:dyDescent="0.2">
      <c r="A35" s="158" t="s">
        <v>228</v>
      </c>
      <c r="B35" s="158" t="s">
        <v>855</v>
      </c>
    </row>
    <row r="36" spans="1:3" ht="78.75" x14ac:dyDescent="0.2">
      <c r="A36" s="158" t="s">
        <v>279</v>
      </c>
      <c r="B36" s="158" t="s">
        <v>1186</v>
      </c>
    </row>
    <row r="37" spans="1:3" ht="36.75" customHeight="1" x14ac:dyDescent="0.2">
      <c r="A37" s="158" t="s">
        <v>138</v>
      </c>
      <c r="B37" s="158" t="s">
        <v>1187</v>
      </c>
    </row>
    <row r="38" spans="1:3" ht="45" customHeight="1" x14ac:dyDescent="0.2">
      <c r="A38" s="158" t="s">
        <v>139</v>
      </c>
      <c r="B38" s="158" t="s">
        <v>977</v>
      </c>
    </row>
    <row r="39" spans="1:3" ht="62.25" customHeight="1" x14ac:dyDescent="0.2">
      <c r="A39" s="158" t="s">
        <v>140</v>
      </c>
      <c r="B39" s="155" t="s">
        <v>835</v>
      </c>
      <c r="C39" s="350"/>
    </row>
    <row r="40" spans="1:3" ht="31.5" x14ac:dyDescent="0.2">
      <c r="A40" s="158" t="s">
        <v>141</v>
      </c>
      <c r="B40" s="158" t="s">
        <v>658</v>
      </c>
    </row>
    <row r="41" spans="1:3" ht="20.25" customHeight="1" x14ac:dyDescent="0.2">
      <c r="A41" s="155" t="s">
        <v>142</v>
      </c>
      <c r="B41" s="155" t="s">
        <v>64</v>
      </c>
    </row>
    <row r="42" spans="1:3" ht="30" customHeight="1" x14ac:dyDescent="0.2">
      <c r="A42" s="294" t="s">
        <v>808</v>
      </c>
      <c r="B42" s="294" t="s">
        <v>806</v>
      </c>
    </row>
    <row r="43" spans="1:3" ht="33.75" customHeight="1" x14ac:dyDescent="0.2">
      <c r="A43" s="154" t="s">
        <v>20</v>
      </c>
      <c r="B43" s="154" t="s">
        <v>1055</v>
      </c>
    </row>
    <row r="44" spans="1:3" ht="33.75" customHeight="1" x14ac:dyDescent="0.2">
      <c r="A44" s="154" t="s">
        <v>229</v>
      </c>
      <c r="B44" s="154" t="s">
        <v>236</v>
      </c>
    </row>
    <row r="45" spans="1:3" ht="31.5" x14ac:dyDescent="0.2">
      <c r="A45" s="181" t="s">
        <v>769</v>
      </c>
      <c r="B45" s="181" t="s">
        <v>820</v>
      </c>
    </row>
    <row r="46" spans="1:3" ht="33" customHeight="1" x14ac:dyDescent="0.2">
      <c r="A46" s="155" t="s">
        <v>153</v>
      </c>
      <c r="B46" s="155" t="s">
        <v>659</v>
      </c>
    </row>
    <row r="47" spans="1:3" ht="63" x14ac:dyDescent="0.2">
      <c r="A47" s="154" t="s">
        <v>21</v>
      </c>
      <c r="B47" s="154" t="s">
        <v>708</v>
      </c>
    </row>
    <row r="48" spans="1:3" x14ac:dyDescent="0.2">
      <c r="A48" s="158" t="s">
        <v>364</v>
      </c>
      <c r="B48" s="195" t="s">
        <v>718</v>
      </c>
    </row>
    <row r="49" spans="1:3" ht="31.5" x14ac:dyDescent="0.2">
      <c r="A49" s="155" t="s">
        <v>66</v>
      </c>
      <c r="B49" s="155" t="s">
        <v>998</v>
      </c>
    </row>
    <row r="50" spans="1:3" ht="30" customHeight="1" x14ac:dyDescent="0.2">
      <c r="A50" s="158" t="s">
        <v>669</v>
      </c>
      <c r="B50" s="158" t="s">
        <v>1045</v>
      </c>
    </row>
    <row r="51" spans="1:3" ht="50.25" customHeight="1" x14ac:dyDescent="0.2">
      <c r="A51" s="154" t="s">
        <v>265</v>
      </c>
      <c r="B51" s="154" t="s">
        <v>709</v>
      </c>
    </row>
    <row r="52" spans="1:3" s="103" customFormat="1" ht="31.5" x14ac:dyDescent="0.2">
      <c r="A52" s="154" t="s">
        <v>171</v>
      </c>
      <c r="B52" s="154" t="s">
        <v>710</v>
      </c>
      <c r="C52" s="351"/>
    </row>
    <row r="53" spans="1:3" s="103" customFormat="1" x14ac:dyDescent="0.2">
      <c r="A53" s="231" t="s">
        <v>332</v>
      </c>
      <c r="B53" s="231" t="s">
        <v>1083</v>
      </c>
      <c r="C53" s="514" t="s">
        <v>1086</v>
      </c>
    </row>
    <row r="54" spans="1:3" s="103" customFormat="1" ht="31.5" x14ac:dyDescent="0.2">
      <c r="A54" s="181" t="s">
        <v>237</v>
      </c>
      <c r="B54" s="181" t="s">
        <v>154</v>
      </c>
      <c r="C54" s="351"/>
    </row>
    <row r="55" spans="1:3" s="103" customFormat="1" ht="31.5" x14ac:dyDescent="0.2">
      <c r="A55" s="195" t="s">
        <v>360</v>
      </c>
      <c r="B55" s="195" t="s">
        <v>856</v>
      </c>
      <c r="C55" s="351"/>
    </row>
    <row r="56" spans="1:3" s="103" customFormat="1" ht="34.5" x14ac:dyDescent="0.2">
      <c r="A56" s="195" t="s">
        <v>717</v>
      </c>
      <c r="B56" s="196" t="s">
        <v>858</v>
      </c>
      <c r="C56" s="351"/>
    </row>
    <row r="57" spans="1:3" s="103" customFormat="1" ht="22.5" customHeight="1" x14ac:dyDescent="0.2">
      <c r="A57" s="195" t="s">
        <v>725</v>
      </c>
      <c r="B57" s="196" t="s">
        <v>857</v>
      </c>
      <c r="C57" s="351"/>
    </row>
    <row r="58" spans="1:3" ht="47.25" x14ac:dyDescent="0.2">
      <c r="A58" s="154" t="s">
        <v>22</v>
      </c>
      <c r="B58" s="154" t="s">
        <v>164</v>
      </c>
    </row>
    <row r="59" spans="1:3" ht="31.5" x14ac:dyDescent="0.2">
      <c r="A59" s="155" t="s">
        <v>945</v>
      </c>
      <c r="B59" s="155" t="s">
        <v>123</v>
      </c>
    </row>
    <row r="60" spans="1:3" ht="47.25" x14ac:dyDescent="0.2">
      <c r="A60" s="195" t="s">
        <v>689</v>
      </c>
      <c r="B60" s="195" t="s">
        <v>1084</v>
      </c>
      <c r="C60" s="498" t="s">
        <v>1085</v>
      </c>
    </row>
    <row r="61" spans="1:3" ht="47.25" x14ac:dyDescent="0.2">
      <c r="A61" s="195" t="s">
        <v>690</v>
      </c>
      <c r="B61" s="195" t="s">
        <v>1188</v>
      </c>
      <c r="C61" s="499" t="s">
        <v>1087</v>
      </c>
    </row>
    <row r="62" spans="1:3" ht="47.25" x14ac:dyDescent="0.2">
      <c r="A62" s="181" t="s">
        <v>122</v>
      </c>
      <c r="B62" s="181" t="s">
        <v>1189</v>
      </c>
      <c r="C62" s="501"/>
    </row>
    <row r="63" spans="1:3" ht="63.75" customHeight="1" x14ac:dyDescent="0.2">
      <c r="A63" s="195" t="s">
        <v>691</v>
      </c>
      <c r="B63" s="155" t="s">
        <v>1190</v>
      </c>
      <c r="C63" s="498" t="s">
        <v>999</v>
      </c>
    </row>
    <row r="64" spans="1:3" s="107" customFormat="1" ht="31.5" x14ac:dyDescent="0.2">
      <c r="A64" s="154" t="s">
        <v>23</v>
      </c>
      <c r="B64" s="154" t="s">
        <v>1088</v>
      </c>
      <c r="C64" s="502"/>
    </row>
    <row r="65" spans="1:11" s="441" customFormat="1" ht="18" customHeight="1" x14ac:dyDescent="0.2">
      <c r="A65" s="280" t="s">
        <v>958</v>
      </c>
      <c r="B65" s="486" t="s">
        <v>1089</v>
      </c>
      <c r="C65" s="503" t="s">
        <v>1085</v>
      </c>
    </row>
    <row r="66" spans="1:11" s="103" customFormat="1" ht="31.5" x14ac:dyDescent="0.2">
      <c r="A66" s="181" t="s">
        <v>978</v>
      </c>
      <c r="B66" s="155" t="s">
        <v>172</v>
      </c>
      <c r="C66" s="351"/>
    </row>
    <row r="67" spans="1:11" ht="31.5" x14ac:dyDescent="0.2">
      <c r="A67" s="181" t="s">
        <v>836</v>
      </c>
      <c r="B67" s="155" t="s">
        <v>1090</v>
      </c>
      <c r="C67" s="352"/>
    </row>
    <row r="68" spans="1:11" ht="16.5" thickBot="1" x14ac:dyDescent="0.25">
      <c r="A68" s="522" t="s">
        <v>979</v>
      </c>
      <c r="B68" s="159" t="s">
        <v>924</v>
      </c>
      <c r="C68" s="352"/>
    </row>
    <row r="69" spans="1:11" ht="34.5" customHeight="1" thickBot="1" x14ac:dyDescent="0.25">
      <c r="A69" s="524" t="s">
        <v>309</v>
      </c>
      <c r="B69" s="524" t="s">
        <v>1091</v>
      </c>
      <c r="C69" s="352"/>
      <c r="K69" s="326"/>
    </row>
    <row r="70" spans="1:11" ht="34.5" customHeight="1" x14ac:dyDescent="0.2">
      <c r="A70" s="523" t="s">
        <v>295</v>
      </c>
      <c r="B70" s="523" t="s">
        <v>1191</v>
      </c>
      <c r="C70" s="352"/>
    </row>
    <row r="71" spans="1:11" ht="21" customHeight="1" x14ac:dyDescent="0.2">
      <c r="A71" s="155" t="s">
        <v>310</v>
      </c>
      <c r="B71" s="155" t="s">
        <v>807</v>
      </c>
      <c r="C71" s="352"/>
    </row>
    <row r="72" spans="1:11" ht="53.25" customHeight="1" x14ac:dyDescent="0.2">
      <c r="A72" s="158" t="s">
        <v>35</v>
      </c>
      <c r="B72" s="158" t="s">
        <v>185</v>
      </c>
    </row>
    <row r="73" spans="1:11" ht="36" customHeight="1" x14ac:dyDescent="0.2">
      <c r="A73" s="155" t="s">
        <v>63</v>
      </c>
      <c r="B73" s="155" t="s">
        <v>1092</v>
      </c>
    </row>
    <row r="74" spans="1:11" ht="33.75" customHeight="1" x14ac:dyDescent="0.2">
      <c r="A74" s="190" t="s">
        <v>661</v>
      </c>
      <c r="B74" s="195" t="s">
        <v>821</v>
      </c>
    </row>
    <row r="75" spans="1:11" ht="90.75" customHeight="1" x14ac:dyDescent="0.2">
      <c r="A75" s="154" t="s">
        <v>144</v>
      </c>
      <c r="B75" s="154" t="s">
        <v>1093</v>
      </c>
    </row>
    <row r="76" spans="1:11" ht="18" customHeight="1" x14ac:dyDescent="0.2">
      <c r="A76" s="155" t="s">
        <v>69</v>
      </c>
      <c r="B76" s="155" t="s">
        <v>822</v>
      </c>
    </row>
    <row r="77" spans="1:11" ht="19.5" customHeight="1" x14ac:dyDescent="0.2">
      <c r="A77" s="158" t="s">
        <v>280</v>
      </c>
      <c r="B77" s="158" t="s">
        <v>41</v>
      </c>
    </row>
    <row r="78" spans="1:11" ht="19.5" customHeight="1" x14ac:dyDescent="0.2">
      <c r="A78" s="195" t="s">
        <v>1025</v>
      </c>
      <c r="B78" s="195" t="s">
        <v>1041</v>
      </c>
      <c r="C78" s="350"/>
    </row>
    <row r="79" spans="1:11" ht="21" customHeight="1" x14ac:dyDescent="0.2">
      <c r="A79" s="195" t="s">
        <v>1094</v>
      </c>
      <c r="B79" s="158" t="s">
        <v>1021</v>
      </c>
      <c r="C79" s="350"/>
    </row>
    <row r="80" spans="1:11" ht="25.5" customHeight="1" x14ac:dyDescent="0.2">
      <c r="A80" s="195" t="s">
        <v>1095</v>
      </c>
      <c r="B80" s="195" t="s">
        <v>1096</v>
      </c>
      <c r="C80" s="350"/>
    </row>
    <row r="81" spans="1:6" ht="35.25" customHeight="1" x14ac:dyDescent="0.2">
      <c r="A81" s="195" t="s">
        <v>1097</v>
      </c>
      <c r="B81" s="158" t="s">
        <v>1022</v>
      </c>
      <c r="C81" s="350"/>
    </row>
    <row r="82" spans="1:6" ht="35.25" customHeight="1" x14ac:dyDescent="0.2">
      <c r="A82" s="195" t="s">
        <v>1098</v>
      </c>
      <c r="B82" s="158" t="s">
        <v>1023</v>
      </c>
      <c r="C82" s="350"/>
    </row>
    <row r="83" spans="1:6" ht="47.25" x14ac:dyDescent="0.2">
      <c r="A83" s="181" t="s">
        <v>1099</v>
      </c>
      <c r="B83" s="155" t="s">
        <v>946</v>
      </c>
      <c r="C83" s="353"/>
      <c r="F83" s="326"/>
    </row>
    <row r="84" spans="1:6" ht="31.5" x14ac:dyDescent="0.2">
      <c r="A84" s="181" t="s">
        <v>1100</v>
      </c>
      <c r="B84" s="155" t="s">
        <v>1101</v>
      </c>
    </row>
    <row r="85" spans="1:6" ht="61.5" customHeight="1" x14ac:dyDescent="0.2">
      <c r="A85" s="154" t="s">
        <v>146</v>
      </c>
      <c r="B85" s="154" t="s">
        <v>976</v>
      </c>
    </row>
    <row r="86" spans="1:6" s="96" customFormat="1" ht="49.5" customHeight="1" x14ac:dyDescent="0.2">
      <c r="A86" s="195" t="s">
        <v>1102</v>
      </c>
      <c r="B86" s="195" t="s">
        <v>1103</v>
      </c>
      <c r="C86" s="351"/>
    </row>
    <row r="87" spans="1:6" ht="130.5" customHeight="1" x14ac:dyDescent="0.2">
      <c r="A87" s="154" t="s">
        <v>311</v>
      </c>
      <c r="B87" s="154" t="s">
        <v>1104</v>
      </c>
    </row>
    <row r="88" spans="1:6" ht="49.5" customHeight="1" x14ac:dyDescent="0.2">
      <c r="A88" s="154" t="s">
        <v>230</v>
      </c>
      <c r="B88" s="154" t="s">
        <v>1192</v>
      </c>
    </row>
    <row r="89" spans="1:6" ht="37.5" customHeight="1" x14ac:dyDescent="0.2">
      <c r="A89" s="294" t="s">
        <v>770</v>
      </c>
      <c r="B89" s="294" t="s">
        <v>823</v>
      </c>
    </row>
    <row r="90" spans="1:6" ht="31.5" x14ac:dyDescent="0.2">
      <c r="A90" s="154" t="s">
        <v>36</v>
      </c>
      <c r="B90" s="154" t="s">
        <v>767</v>
      </c>
    </row>
    <row r="91" spans="1:6" ht="66.75" customHeight="1" x14ac:dyDescent="0.2">
      <c r="A91" s="154" t="s">
        <v>252</v>
      </c>
      <c r="B91" s="154" t="s">
        <v>726</v>
      </c>
    </row>
    <row r="92" spans="1:6" ht="31.5" x14ac:dyDescent="0.2">
      <c r="A92" s="154" t="s">
        <v>494</v>
      </c>
      <c r="B92" s="154" t="s">
        <v>683</v>
      </c>
    </row>
    <row r="93" spans="1:6" ht="31.5" x14ac:dyDescent="0.2">
      <c r="A93" s="154" t="s">
        <v>495</v>
      </c>
      <c r="B93" s="154" t="s">
        <v>824</v>
      </c>
      <c r="C93" s="350"/>
    </row>
  </sheetData>
  <mergeCells count="1">
    <mergeCell ref="A1:B1"/>
  </mergeCells>
  <phoneticPr fontId="6"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tabColor indexed="51"/>
  </sheetPr>
  <dimension ref="A1:H57"/>
  <sheetViews>
    <sheetView zoomScale="90" zoomScaleNormal="90" workbookViewId="0">
      <pane xSplit="1" ySplit="2" topLeftCell="B39" activePane="bottomRight" state="frozen"/>
      <selection pane="topRight" activeCell="B1" sqref="B1"/>
      <selection pane="bottomLeft" activeCell="A3" sqref="A3"/>
      <selection pane="bottomRight" activeCell="A32" sqref="A32"/>
    </sheetView>
  </sheetViews>
  <sheetFormatPr defaultRowHeight="15.75" x14ac:dyDescent="0.2"/>
  <cols>
    <col min="1" max="1" width="11.85546875" style="96" customWidth="1"/>
    <col min="2" max="2" width="44.7109375" style="99" customWidth="1"/>
    <col min="3" max="3" width="166.140625" style="97" customWidth="1"/>
    <col min="4" max="4" width="19.140625" style="96" customWidth="1"/>
    <col min="5" max="5" width="13.5703125" style="96" customWidth="1"/>
    <col min="6" max="16384" width="9.140625" style="96"/>
  </cols>
  <sheetData>
    <row r="1" spans="1:8" ht="42" customHeight="1" thickBot="1" x14ac:dyDescent="0.25">
      <c r="A1" s="762" t="s">
        <v>1105</v>
      </c>
      <c r="B1" s="764"/>
      <c r="C1" s="763"/>
    </row>
    <row r="2" spans="1:8" s="109" customFormat="1" ht="47.25" x14ac:dyDescent="0.2">
      <c r="A2" s="108" t="s">
        <v>197</v>
      </c>
      <c r="B2" s="312" t="s">
        <v>47</v>
      </c>
      <c r="C2" s="153" t="s">
        <v>48</v>
      </c>
    </row>
    <row r="3" spans="1:8" ht="38.25" customHeight="1" x14ac:dyDescent="0.2">
      <c r="A3" s="132" t="s">
        <v>196</v>
      </c>
      <c r="B3" s="313" t="s">
        <v>1106</v>
      </c>
      <c r="C3" s="155" t="s">
        <v>1107</v>
      </c>
      <c r="D3" s="109"/>
    </row>
    <row r="4" spans="1:8" s="104" customFormat="1" ht="106.5" customHeight="1" x14ac:dyDescent="0.2">
      <c r="A4" s="132" t="s">
        <v>190</v>
      </c>
      <c r="B4" s="313" t="s">
        <v>687</v>
      </c>
      <c r="C4" s="155" t="s">
        <v>862</v>
      </c>
      <c r="D4" s="109"/>
      <c r="E4" s="354"/>
    </row>
    <row r="5" spans="1:8" s="104" customFormat="1" ht="46.5" customHeight="1" x14ac:dyDescent="0.2">
      <c r="A5" s="132" t="s">
        <v>61</v>
      </c>
      <c r="B5" s="313" t="s">
        <v>692</v>
      </c>
      <c r="C5" s="316" t="s">
        <v>925</v>
      </c>
      <c r="D5" s="109"/>
    </row>
    <row r="6" spans="1:8" ht="71.25" customHeight="1" x14ac:dyDescent="0.2">
      <c r="A6" s="132" t="s">
        <v>26</v>
      </c>
      <c r="B6" s="314" t="s">
        <v>1109</v>
      </c>
      <c r="C6" s="181" t="s">
        <v>1108</v>
      </c>
      <c r="D6" s="430"/>
    </row>
    <row r="7" spans="1:8" ht="63" x14ac:dyDescent="0.2">
      <c r="A7" s="132" t="s">
        <v>266</v>
      </c>
      <c r="B7" s="314" t="s">
        <v>1110</v>
      </c>
      <c r="C7" s="181" t="s">
        <v>1111</v>
      </c>
      <c r="D7" s="430"/>
      <c r="E7" s="347"/>
    </row>
    <row r="8" spans="1:8" ht="106.5" customHeight="1" x14ac:dyDescent="0.2">
      <c r="A8" s="132" t="s">
        <v>19</v>
      </c>
      <c r="B8" s="314" t="s">
        <v>1196</v>
      </c>
      <c r="C8" s="155" t="s">
        <v>1197</v>
      </c>
      <c r="D8" s="109"/>
    </row>
    <row r="9" spans="1:8" ht="33.75" customHeight="1" x14ac:dyDescent="0.2">
      <c r="A9" s="132" t="s">
        <v>189</v>
      </c>
      <c r="B9" s="313" t="s">
        <v>214</v>
      </c>
      <c r="C9" s="155" t="s">
        <v>1198</v>
      </c>
      <c r="D9" s="109"/>
    </row>
    <row r="10" spans="1:8" ht="42" customHeight="1" x14ac:dyDescent="0.2">
      <c r="A10" s="132" t="s">
        <v>913</v>
      </c>
      <c r="B10" s="313" t="s">
        <v>851</v>
      </c>
      <c r="C10" s="155" t="s">
        <v>852</v>
      </c>
      <c r="D10" s="109"/>
      <c r="E10" s="347"/>
      <c r="F10" s="347"/>
      <c r="G10" s="347"/>
      <c r="H10" s="347"/>
    </row>
    <row r="11" spans="1:8" ht="75" customHeight="1" x14ac:dyDescent="0.2">
      <c r="A11" s="132" t="s">
        <v>143</v>
      </c>
      <c r="B11" s="313" t="s">
        <v>1199</v>
      </c>
      <c r="C11" s="155" t="s">
        <v>1112</v>
      </c>
      <c r="D11" s="109"/>
      <c r="E11" s="347"/>
    </row>
    <row r="12" spans="1:8" ht="31.5" x14ac:dyDescent="0.25">
      <c r="A12" s="132" t="s">
        <v>20</v>
      </c>
      <c r="B12" s="515" t="s">
        <v>926</v>
      </c>
      <c r="C12" s="155" t="s">
        <v>980</v>
      </c>
      <c r="D12" s="109"/>
      <c r="E12" s="347"/>
    </row>
    <row r="13" spans="1:8" ht="47.25" x14ac:dyDescent="0.2">
      <c r="A13" s="132" t="s">
        <v>153</v>
      </c>
      <c r="B13" s="313" t="s">
        <v>1200</v>
      </c>
      <c r="C13" s="155" t="s">
        <v>1113</v>
      </c>
      <c r="D13" s="109"/>
      <c r="E13" s="347"/>
    </row>
    <row r="14" spans="1:8" ht="75.75" customHeight="1" x14ac:dyDescent="0.2">
      <c r="A14" s="132" t="s">
        <v>229</v>
      </c>
      <c r="B14" s="313" t="s">
        <v>1114</v>
      </c>
      <c r="C14" s="155" t="s">
        <v>1115</v>
      </c>
      <c r="D14" s="109"/>
      <c r="E14" s="347"/>
    </row>
    <row r="15" spans="1:8" ht="41.25" customHeight="1" x14ac:dyDescent="0.2">
      <c r="A15" s="132" t="s">
        <v>21</v>
      </c>
      <c r="B15" s="313" t="s">
        <v>1116</v>
      </c>
      <c r="C15" s="155" t="s">
        <v>1117</v>
      </c>
      <c r="D15" s="109"/>
    </row>
    <row r="16" spans="1:8" ht="72.75" customHeight="1" x14ac:dyDescent="0.2">
      <c r="A16" s="132" t="s">
        <v>216</v>
      </c>
      <c r="B16" s="313" t="s">
        <v>1118</v>
      </c>
      <c r="C16" s="155" t="s">
        <v>837</v>
      </c>
      <c r="D16" s="109"/>
    </row>
    <row r="17" spans="1:8" ht="54" customHeight="1" x14ac:dyDescent="0.2">
      <c r="A17" s="132" t="s">
        <v>265</v>
      </c>
      <c r="B17" s="313" t="s">
        <v>1119</v>
      </c>
      <c r="C17" s="181" t="s">
        <v>1120</v>
      </c>
      <c r="D17" s="109"/>
    </row>
    <row r="18" spans="1:8" ht="40.5" customHeight="1" x14ac:dyDescent="0.2">
      <c r="A18" s="132" t="s">
        <v>171</v>
      </c>
      <c r="B18" s="313" t="s">
        <v>130</v>
      </c>
      <c r="C18" s="155" t="s">
        <v>742</v>
      </c>
      <c r="D18" s="109"/>
    </row>
    <row r="19" spans="1:8" ht="42.75" customHeight="1" x14ac:dyDescent="0.2">
      <c r="A19" s="132" t="s">
        <v>332</v>
      </c>
      <c r="B19" s="313" t="s">
        <v>1121</v>
      </c>
      <c r="C19" s="155" t="s">
        <v>864</v>
      </c>
      <c r="D19" s="109"/>
      <c r="E19" s="347"/>
    </row>
    <row r="20" spans="1:8" ht="41.25" customHeight="1" x14ac:dyDescent="0.2">
      <c r="A20" s="132" t="s">
        <v>22</v>
      </c>
      <c r="B20" s="313" t="s">
        <v>818</v>
      </c>
      <c r="C20" s="155" t="s">
        <v>1122</v>
      </c>
      <c r="D20" s="109"/>
      <c r="E20" s="347"/>
    </row>
    <row r="21" spans="1:8" ht="57" customHeight="1" x14ac:dyDescent="0.2">
      <c r="A21" s="132" t="s">
        <v>698</v>
      </c>
      <c r="B21" s="313" t="s">
        <v>859</v>
      </c>
      <c r="C21" s="181" t="s">
        <v>853</v>
      </c>
      <c r="D21" s="109"/>
    </row>
    <row r="22" spans="1:8" ht="38.25" customHeight="1" x14ac:dyDescent="0.2">
      <c r="A22" s="132" t="s">
        <v>699</v>
      </c>
      <c r="B22" s="314" t="s">
        <v>1123</v>
      </c>
      <c r="C22" s="181" t="s">
        <v>693</v>
      </c>
      <c r="D22" s="109"/>
    </row>
    <row r="23" spans="1:8" ht="23.25" customHeight="1" x14ac:dyDescent="0.2">
      <c r="A23" s="132" t="s">
        <v>700</v>
      </c>
      <c r="B23" s="313" t="s">
        <v>694</v>
      </c>
      <c r="C23" s="181" t="s">
        <v>695</v>
      </c>
      <c r="D23" s="109"/>
    </row>
    <row r="24" spans="1:8" ht="31.5" x14ac:dyDescent="0.2">
      <c r="A24" s="132" t="s">
        <v>701</v>
      </c>
      <c r="B24" s="313" t="s">
        <v>696</v>
      </c>
      <c r="C24" s="181" t="s">
        <v>697</v>
      </c>
      <c r="D24" s="109"/>
    </row>
    <row r="25" spans="1:8" ht="72.75" customHeight="1" x14ac:dyDescent="0.2">
      <c r="A25" s="132" t="s">
        <v>23</v>
      </c>
      <c r="B25" s="314" t="s">
        <v>1124</v>
      </c>
      <c r="C25" s="181" t="s">
        <v>981</v>
      </c>
      <c r="D25" s="430"/>
    </row>
    <row r="26" spans="1:8" ht="78.75" x14ac:dyDescent="0.2">
      <c r="A26" s="132" t="s">
        <v>309</v>
      </c>
      <c r="B26" s="314" t="s">
        <v>880</v>
      </c>
      <c r="C26" s="181" t="s">
        <v>860</v>
      </c>
    </row>
    <row r="27" spans="1:8" ht="51.75" customHeight="1" x14ac:dyDescent="0.2">
      <c r="A27" s="132" t="s">
        <v>295</v>
      </c>
      <c r="B27" s="314" t="s">
        <v>866</v>
      </c>
      <c r="C27" s="181" t="s">
        <v>867</v>
      </c>
    </row>
    <row r="28" spans="1:8" ht="25.5" customHeight="1" x14ac:dyDescent="0.2">
      <c r="A28" s="132" t="s">
        <v>43</v>
      </c>
      <c r="B28" s="314" t="s">
        <v>1125</v>
      </c>
      <c r="C28" s="181" t="s">
        <v>809</v>
      </c>
      <c r="D28" s="430"/>
      <c r="H28" s="96" t="s">
        <v>145</v>
      </c>
    </row>
    <row r="29" spans="1:8" ht="141.75" x14ac:dyDescent="0.2">
      <c r="A29" s="132" t="s">
        <v>45</v>
      </c>
      <c r="B29" s="314" t="s">
        <v>881</v>
      </c>
      <c r="C29" s="155" t="s">
        <v>1126</v>
      </c>
    </row>
    <row r="30" spans="1:8" ht="28.5" customHeight="1" x14ac:dyDescent="0.2">
      <c r="A30" s="132" t="s">
        <v>44</v>
      </c>
      <c r="B30" s="314" t="s">
        <v>727</v>
      </c>
      <c r="C30" s="181" t="s">
        <v>1201</v>
      </c>
      <c r="D30" s="178"/>
    </row>
    <row r="31" spans="1:8" ht="39.75" customHeight="1" x14ac:dyDescent="0.2">
      <c r="A31" s="132" t="s">
        <v>46</v>
      </c>
      <c r="B31" s="314" t="s">
        <v>882</v>
      </c>
      <c r="C31" s="181" t="s">
        <v>883</v>
      </c>
    </row>
    <row r="32" spans="1:8" s="347" customFormat="1" ht="39.75" customHeight="1" x14ac:dyDescent="0.2">
      <c r="A32" s="132" t="s">
        <v>865</v>
      </c>
      <c r="B32" s="314" t="s">
        <v>868</v>
      </c>
      <c r="C32" s="181" t="s">
        <v>869</v>
      </c>
    </row>
    <row r="33" spans="1:5" ht="49.5" customHeight="1" x14ac:dyDescent="0.2">
      <c r="A33" s="132" t="s">
        <v>144</v>
      </c>
      <c r="B33" s="314" t="s">
        <v>1127</v>
      </c>
      <c r="C33" s="511" t="s">
        <v>1050</v>
      </c>
      <c r="D33" s="497"/>
    </row>
    <row r="34" spans="1:5" ht="51" customHeight="1" x14ac:dyDescent="0.2">
      <c r="A34" s="132" t="s">
        <v>146</v>
      </c>
      <c r="B34" s="313"/>
      <c r="C34" s="155" t="s">
        <v>1128</v>
      </c>
      <c r="D34" s="178"/>
    </row>
    <row r="35" spans="1:5" ht="70.5" customHeight="1" x14ac:dyDescent="0.2">
      <c r="A35" s="132" t="s">
        <v>244</v>
      </c>
      <c r="B35" s="315"/>
      <c r="C35" s="316" t="s">
        <v>982</v>
      </c>
    </row>
    <row r="36" spans="1:5" ht="40.5" customHeight="1" x14ac:dyDescent="0.2">
      <c r="A36" s="132" t="s">
        <v>230</v>
      </c>
      <c r="B36" s="314" t="s">
        <v>878</v>
      </c>
      <c r="C36" s="316" t="s">
        <v>863</v>
      </c>
    </row>
    <row r="37" spans="1:5" ht="50.25" customHeight="1" x14ac:dyDescent="0.2">
      <c r="A37" s="132" t="s">
        <v>36</v>
      </c>
      <c r="B37" s="314" t="s">
        <v>1129</v>
      </c>
      <c r="C37" s="316" t="s">
        <v>877</v>
      </c>
    </row>
    <row r="38" spans="1:5" ht="108" customHeight="1" x14ac:dyDescent="0.2">
      <c r="A38" s="132" t="s">
        <v>252</v>
      </c>
      <c r="B38" s="313" t="s">
        <v>1131</v>
      </c>
      <c r="C38" s="155" t="s">
        <v>1130</v>
      </c>
      <c r="D38" s="347"/>
    </row>
    <row r="39" spans="1:5" ht="38.25" customHeight="1" x14ac:dyDescent="0.2">
      <c r="A39" s="132" t="s">
        <v>252</v>
      </c>
      <c r="B39" s="313" t="s">
        <v>812</v>
      </c>
      <c r="C39" s="316" t="s">
        <v>1132</v>
      </c>
      <c r="D39" s="347"/>
    </row>
    <row r="40" spans="1:5" ht="47.25" customHeight="1" x14ac:dyDescent="0.2">
      <c r="A40" s="132" t="s">
        <v>252</v>
      </c>
      <c r="B40" s="313" t="s">
        <v>688</v>
      </c>
      <c r="C40" s="316" t="s">
        <v>1133</v>
      </c>
      <c r="D40" s="347"/>
    </row>
    <row r="41" spans="1:5" ht="64.5" customHeight="1" x14ac:dyDescent="0.2">
      <c r="A41" s="132" t="s">
        <v>494</v>
      </c>
      <c r="B41" s="516" t="s">
        <v>1135</v>
      </c>
      <c r="C41" s="517" t="s">
        <v>1134</v>
      </c>
      <c r="D41" s="347"/>
      <c r="E41" s="347"/>
    </row>
    <row r="42" spans="1:5" ht="32.25" thickBot="1" x14ac:dyDescent="0.25">
      <c r="A42" s="391" t="s">
        <v>495</v>
      </c>
      <c r="B42" s="392" t="s">
        <v>1136</v>
      </c>
      <c r="C42" s="518" t="s">
        <v>1134</v>
      </c>
      <c r="D42" s="347"/>
      <c r="E42" s="347"/>
    </row>
    <row r="43" spans="1:5" x14ac:dyDescent="0.2">
      <c r="B43" s="98"/>
      <c r="D43" s="347"/>
    </row>
    <row r="44" spans="1:5" x14ac:dyDescent="0.2">
      <c r="B44" s="98"/>
      <c r="D44" s="347"/>
    </row>
    <row r="45" spans="1:5" x14ac:dyDescent="0.2">
      <c r="B45" s="98"/>
    </row>
    <row r="46" spans="1:5" x14ac:dyDescent="0.2">
      <c r="B46" s="325"/>
    </row>
    <row r="47" spans="1:5" x14ac:dyDescent="0.2">
      <c r="B47" s="98"/>
    </row>
    <row r="48" spans="1:5" x14ac:dyDescent="0.2">
      <c r="B48" s="98"/>
    </row>
    <row r="49" spans="2:2" x14ac:dyDescent="0.2">
      <c r="B49" s="98"/>
    </row>
    <row r="50" spans="2:2" x14ac:dyDescent="0.2">
      <c r="B50" s="98"/>
    </row>
    <row r="51" spans="2:2" x14ac:dyDescent="0.2">
      <c r="B51" s="98"/>
    </row>
    <row r="52" spans="2:2" x14ac:dyDescent="0.2">
      <c r="B52" s="98"/>
    </row>
    <row r="53" spans="2:2" x14ac:dyDescent="0.2">
      <c r="B53" s="98"/>
    </row>
    <row r="54" spans="2:2" x14ac:dyDescent="0.2">
      <c r="B54" s="98"/>
    </row>
    <row r="55" spans="2:2" x14ac:dyDescent="0.2">
      <c r="B55" s="98"/>
    </row>
    <row r="56" spans="2:2" x14ac:dyDescent="0.2">
      <c r="B56" s="98"/>
    </row>
    <row r="57" spans="2:2" x14ac:dyDescent="0.2">
      <c r="B57" s="98"/>
    </row>
  </sheetData>
  <mergeCells count="1">
    <mergeCell ref="A1:C1"/>
  </mergeCells>
  <phoneticPr fontId="6" type="noConversion"/>
  <printOptions gridLines="1"/>
  <pageMargins left="0.47244094488188981" right="0.19685039370078741" top="0.51181102362204722" bottom="0.43307086614173229" header="0.39370078740157483" footer="0.27559055118110237"/>
  <pageSetup paperSize="9" scale="59" fitToWidth="5" fitToHeight="5" orientation="landscape" r:id="rId1"/>
  <headerFooter alignWithMargins="0">
    <oddFooter>&amp;C&amp;P zo &amp;N</oddFooter>
  </headerFooter>
  <rowBreaks count="1" manualBreakCount="1">
    <brk id="1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19"/>
  <sheetViews>
    <sheetView zoomScaleNormal="100" workbookViewId="0">
      <selection activeCell="D1" sqref="D1"/>
    </sheetView>
  </sheetViews>
  <sheetFormatPr defaultRowHeight="12.75" x14ac:dyDescent="0.2"/>
  <cols>
    <col min="2" max="2" width="58.85546875" customWidth="1"/>
    <col min="3" max="3" width="22" customWidth="1"/>
    <col min="6" max="6" width="10" customWidth="1"/>
  </cols>
  <sheetData>
    <row r="1" spans="1:5" ht="30.75" customHeight="1" thickBot="1" x14ac:dyDescent="0.25">
      <c r="A1" s="765" t="s">
        <v>788</v>
      </c>
      <c r="B1" s="766"/>
      <c r="C1" s="767"/>
      <c r="D1" s="229"/>
    </row>
    <row r="2" spans="1:5" ht="29.25" customHeight="1" thickBot="1" x14ac:dyDescent="0.25">
      <c r="A2" s="265" t="s">
        <v>771</v>
      </c>
      <c r="B2" s="266" t="s">
        <v>772</v>
      </c>
      <c r="C2" s="267" t="s">
        <v>773</v>
      </c>
    </row>
    <row r="3" spans="1:5" ht="24" customHeight="1" x14ac:dyDescent="0.2">
      <c r="A3" s="264">
        <v>1</v>
      </c>
      <c r="B3" s="279" t="s">
        <v>780</v>
      </c>
      <c r="C3" s="268">
        <v>38623</v>
      </c>
    </row>
    <row r="4" spans="1:5" ht="24" customHeight="1" x14ac:dyDescent="0.2">
      <c r="A4" s="262">
        <v>4</v>
      </c>
      <c r="B4" s="278" t="s">
        <v>779</v>
      </c>
      <c r="C4" s="269">
        <v>39326</v>
      </c>
    </row>
    <row r="5" spans="1:5" ht="24" customHeight="1" x14ac:dyDescent="0.2">
      <c r="A5" s="262">
        <v>5</v>
      </c>
      <c r="B5" s="278" t="s">
        <v>774</v>
      </c>
      <c r="C5" s="269">
        <v>39326</v>
      </c>
    </row>
    <row r="6" spans="1:5" ht="24" customHeight="1" x14ac:dyDescent="0.2">
      <c r="A6" s="262">
        <v>6</v>
      </c>
      <c r="B6" s="278" t="s">
        <v>777</v>
      </c>
      <c r="C6" s="269">
        <v>39326</v>
      </c>
    </row>
    <row r="7" spans="1:5" ht="32.25" customHeight="1" x14ac:dyDescent="0.2">
      <c r="A7" s="262">
        <v>7</v>
      </c>
      <c r="B7" s="278" t="s">
        <v>776</v>
      </c>
      <c r="C7" s="269">
        <v>39326</v>
      </c>
    </row>
    <row r="8" spans="1:5" ht="24" customHeight="1" x14ac:dyDescent="0.2">
      <c r="A8" s="262">
        <v>8</v>
      </c>
      <c r="B8" s="278" t="s">
        <v>775</v>
      </c>
      <c r="C8" s="269">
        <v>39326</v>
      </c>
    </row>
    <row r="9" spans="1:5" ht="24" customHeight="1" x14ac:dyDescent="0.2">
      <c r="A9" s="262">
        <v>9</v>
      </c>
      <c r="B9" s="261" t="s">
        <v>782</v>
      </c>
      <c r="C9" s="269">
        <v>39326</v>
      </c>
    </row>
    <row r="10" spans="1:5" ht="24" customHeight="1" x14ac:dyDescent="0.2">
      <c r="A10" s="262">
        <v>10</v>
      </c>
      <c r="B10" s="465" t="s">
        <v>786</v>
      </c>
      <c r="C10" s="269">
        <v>40245</v>
      </c>
      <c r="D10" s="436" t="s">
        <v>790</v>
      </c>
      <c r="E10" s="326" t="s">
        <v>983</v>
      </c>
    </row>
    <row r="11" spans="1:5" ht="24" customHeight="1" x14ac:dyDescent="0.2">
      <c r="A11" s="262">
        <v>11</v>
      </c>
      <c r="B11" s="465" t="s">
        <v>785</v>
      </c>
      <c r="C11" s="269">
        <v>40245</v>
      </c>
      <c r="D11" s="436" t="s">
        <v>790</v>
      </c>
      <c r="E11" s="326" t="s">
        <v>983</v>
      </c>
    </row>
    <row r="12" spans="1:5" ht="24" customHeight="1" x14ac:dyDescent="0.2">
      <c r="A12" s="466">
        <v>12</v>
      </c>
      <c r="B12" s="437" t="s">
        <v>986</v>
      </c>
      <c r="C12" s="269">
        <v>40245</v>
      </c>
      <c r="D12" s="436" t="s">
        <v>790</v>
      </c>
      <c r="E12" s="326" t="s">
        <v>983</v>
      </c>
    </row>
    <row r="13" spans="1:5" ht="24" customHeight="1" x14ac:dyDescent="0.2">
      <c r="A13" s="466">
        <v>13</v>
      </c>
      <c r="B13" s="437" t="s">
        <v>784</v>
      </c>
      <c r="C13" s="269">
        <v>40245</v>
      </c>
      <c r="D13" s="262" t="s">
        <v>790</v>
      </c>
    </row>
    <row r="14" spans="1:5" ht="24" customHeight="1" x14ac:dyDescent="0.2">
      <c r="A14" s="262">
        <v>14</v>
      </c>
      <c r="B14" s="277" t="s">
        <v>984</v>
      </c>
      <c r="C14" s="269">
        <v>40245</v>
      </c>
      <c r="D14" s="262" t="s">
        <v>790</v>
      </c>
    </row>
    <row r="15" spans="1:5" ht="24" customHeight="1" x14ac:dyDescent="0.2">
      <c r="A15" s="262">
        <v>15</v>
      </c>
      <c r="B15" s="465" t="s">
        <v>787</v>
      </c>
      <c r="C15" s="269">
        <v>40245</v>
      </c>
      <c r="D15" s="436" t="s">
        <v>790</v>
      </c>
      <c r="E15" s="326" t="s">
        <v>983</v>
      </c>
    </row>
    <row r="16" spans="1:5" ht="24" customHeight="1" x14ac:dyDescent="0.2">
      <c r="A16" s="262">
        <v>16</v>
      </c>
      <c r="B16" s="277" t="s">
        <v>985</v>
      </c>
      <c r="C16" s="269">
        <v>40245</v>
      </c>
      <c r="D16" s="262" t="s">
        <v>790</v>
      </c>
      <c r="E16" s="326" t="s">
        <v>987</v>
      </c>
    </row>
    <row r="17" spans="1:4" ht="24" customHeight="1" x14ac:dyDescent="0.2">
      <c r="A17" s="262">
        <v>17</v>
      </c>
      <c r="B17" s="277" t="s">
        <v>781</v>
      </c>
      <c r="C17" s="269">
        <v>40245</v>
      </c>
      <c r="D17" s="262" t="s">
        <v>790</v>
      </c>
    </row>
    <row r="18" spans="1:4" ht="24" customHeight="1" x14ac:dyDescent="0.2">
      <c r="A18" s="262">
        <v>18</v>
      </c>
      <c r="B18" s="261" t="s">
        <v>783</v>
      </c>
      <c r="C18" s="269">
        <v>40245</v>
      </c>
    </row>
    <row r="19" spans="1:4" ht="24" customHeight="1" thickBot="1" x14ac:dyDescent="0.25">
      <c r="A19" s="263">
        <v>19</v>
      </c>
      <c r="B19" s="278" t="s">
        <v>778</v>
      </c>
      <c r="C19" s="270">
        <v>41275</v>
      </c>
    </row>
  </sheetData>
  <mergeCells count="1">
    <mergeCell ref="A1:C1"/>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tabColor indexed="42"/>
    <pageSetUpPr fitToPage="1"/>
  </sheetPr>
  <dimension ref="A1:J23"/>
  <sheetViews>
    <sheetView tabSelected="1" zoomScale="90" zoomScaleNormal="90" workbookViewId="0">
      <pane xSplit="2" ySplit="4" topLeftCell="C5" activePane="bottomRight" state="frozen"/>
      <selection pane="topRight" activeCell="C1" sqref="C1"/>
      <selection pane="bottomLeft" activeCell="A5" sqref="A5"/>
      <selection pane="bottomRight" activeCell="G12" sqref="G12"/>
    </sheetView>
  </sheetViews>
  <sheetFormatPr defaultRowHeight="15.75" x14ac:dyDescent="0.2"/>
  <cols>
    <col min="1" max="1" width="9.140625" style="22" customWidth="1"/>
    <col min="2" max="2" width="77.85546875" style="46" customWidth="1"/>
    <col min="3" max="5" width="17.42578125" style="17" customWidth="1"/>
    <col min="6" max="6" width="12.42578125" style="17" customWidth="1"/>
    <col min="7" max="16384" width="9.140625" style="17"/>
  </cols>
  <sheetData>
    <row r="1" spans="1:10" s="16" customFormat="1" ht="87" customHeight="1" thickBot="1" x14ac:dyDescent="0.25">
      <c r="A1" s="768" t="s">
        <v>1137</v>
      </c>
      <c r="B1" s="769"/>
      <c r="C1" s="769"/>
      <c r="D1" s="769"/>
      <c r="E1" s="770"/>
    </row>
    <row r="2" spans="1:10" s="16" customFormat="1" ht="35.1" customHeight="1" x14ac:dyDescent="0.2">
      <c r="A2" s="771" t="s">
        <v>1266</v>
      </c>
      <c r="B2" s="772"/>
      <c r="C2" s="772"/>
      <c r="D2" s="772"/>
      <c r="E2" s="773"/>
    </row>
    <row r="3" spans="1:10" ht="43.5" customHeight="1" x14ac:dyDescent="0.2">
      <c r="A3" s="342" t="s">
        <v>178</v>
      </c>
      <c r="B3" s="344" t="s">
        <v>177</v>
      </c>
      <c r="C3" s="343" t="s">
        <v>272</v>
      </c>
      <c r="D3" s="343" t="s">
        <v>273</v>
      </c>
      <c r="E3" s="32" t="s">
        <v>200</v>
      </c>
    </row>
    <row r="4" spans="1:10" ht="17.25" customHeight="1" x14ac:dyDescent="0.2">
      <c r="A4" s="28"/>
      <c r="B4" s="286"/>
      <c r="C4" s="35" t="s">
        <v>254</v>
      </c>
      <c r="D4" s="35" t="s">
        <v>255</v>
      </c>
      <c r="E4" s="36" t="s">
        <v>29</v>
      </c>
    </row>
    <row r="5" spans="1:10" x14ac:dyDescent="0.2">
      <c r="A5" s="28">
        <v>1</v>
      </c>
      <c r="B5" s="286" t="s">
        <v>327</v>
      </c>
      <c r="C5" s="603">
        <f>C6</f>
        <v>9799612</v>
      </c>
      <c r="D5" s="603">
        <f>D6</f>
        <v>155000</v>
      </c>
      <c r="E5" s="604">
        <f t="shared" ref="E5:E6" si="0">SUM(C5:D5)</f>
        <v>9954612</v>
      </c>
      <c r="F5" s="440"/>
    </row>
    <row r="6" spans="1:10" x14ac:dyDescent="0.2">
      <c r="A6" s="28">
        <f>A5+1</f>
        <v>2</v>
      </c>
      <c r="B6" s="25" t="s">
        <v>238</v>
      </c>
      <c r="C6" s="605">
        <v>9799612</v>
      </c>
      <c r="D6" s="606">
        <v>155000</v>
      </c>
      <c r="E6" s="604">
        <f t="shared" si="0"/>
        <v>9954612</v>
      </c>
      <c r="F6" s="519" t="s">
        <v>1193</v>
      </c>
      <c r="G6" s="445"/>
      <c r="H6" s="445"/>
      <c r="I6" s="445"/>
      <c r="J6" s="445"/>
    </row>
    <row r="7" spans="1:10" ht="15.75" customHeight="1" x14ac:dyDescent="0.2">
      <c r="A7" s="28">
        <f>A6+1</f>
        <v>3</v>
      </c>
      <c r="B7" s="286" t="s">
        <v>328</v>
      </c>
      <c r="C7" s="603">
        <f>SUM(C8:C12)</f>
        <v>4141247</v>
      </c>
      <c r="D7" s="603">
        <f>SUM(D8:D12)</f>
        <v>0</v>
      </c>
      <c r="E7" s="604">
        <f>SUM(C7:D7)</f>
        <v>4141247</v>
      </c>
    </row>
    <row r="8" spans="1:10" x14ac:dyDescent="0.2">
      <c r="A8" s="28">
        <f t="shared" ref="A8:A19" si="1">A7+1</f>
        <v>4</v>
      </c>
      <c r="B8" s="25" t="s">
        <v>239</v>
      </c>
      <c r="C8" s="605">
        <v>3806975</v>
      </c>
      <c r="D8" s="607" t="s">
        <v>282</v>
      </c>
      <c r="E8" s="604">
        <f t="shared" ref="E8:E19" si="2">SUM(C8:D8)</f>
        <v>3806975</v>
      </c>
    </row>
    <row r="9" spans="1:10" x14ac:dyDescent="0.2">
      <c r="A9" s="28">
        <f t="shared" si="1"/>
        <v>5</v>
      </c>
      <c r="B9" s="25" t="s">
        <v>240</v>
      </c>
      <c r="C9" s="605">
        <v>246700</v>
      </c>
      <c r="D9" s="607" t="s">
        <v>282</v>
      </c>
      <c r="E9" s="604">
        <f t="shared" si="2"/>
        <v>246700</v>
      </c>
    </row>
    <row r="10" spans="1:10" x14ac:dyDescent="0.2">
      <c r="A10" s="28">
        <f t="shared" si="1"/>
        <v>6</v>
      </c>
      <c r="B10" s="25" t="s">
        <v>241</v>
      </c>
      <c r="C10" s="607" t="s">
        <v>282</v>
      </c>
      <c r="D10" s="607" t="s">
        <v>282</v>
      </c>
      <c r="E10" s="604">
        <f t="shared" si="2"/>
        <v>0</v>
      </c>
    </row>
    <row r="11" spans="1:10" x14ac:dyDescent="0.2">
      <c r="A11" s="28">
        <f t="shared" si="1"/>
        <v>7</v>
      </c>
      <c r="B11" s="25" t="s">
        <v>242</v>
      </c>
      <c r="C11" s="607" t="s">
        <v>282</v>
      </c>
      <c r="D11" s="607" t="s">
        <v>282</v>
      </c>
      <c r="E11" s="604">
        <f t="shared" si="2"/>
        <v>0</v>
      </c>
    </row>
    <row r="12" spans="1:10" x14ac:dyDescent="0.2">
      <c r="A12" s="28">
        <f t="shared" si="1"/>
        <v>8</v>
      </c>
      <c r="B12" s="25" t="s">
        <v>131</v>
      </c>
      <c r="C12" s="605">
        <v>87572</v>
      </c>
      <c r="D12" s="607" t="s">
        <v>282</v>
      </c>
      <c r="E12" s="604">
        <f t="shared" si="2"/>
        <v>87572</v>
      </c>
    </row>
    <row r="13" spans="1:10" ht="15.75" customHeight="1" x14ac:dyDescent="0.2">
      <c r="A13" s="28">
        <f t="shared" si="1"/>
        <v>9</v>
      </c>
      <c r="B13" s="286" t="s">
        <v>329</v>
      </c>
      <c r="C13" s="603">
        <f>C14</f>
        <v>199999</v>
      </c>
      <c r="D13" s="603">
        <f>D14</f>
        <v>0</v>
      </c>
      <c r="E13" s="604">
        <f t="shared" si="2"/>
        <v>199999</v>
      </c>
    </row>
    <row r="14" spans="1:10" x14ac:dyDescent="0.2">
      <c r="A14" s="28">
        <f t="shared" si="1"/>
        <v>10</v>
      </c>
      <c r="B14" s="25" t="s">
        <v>132</v>
      </c>
      <c r="C14" s="605">
        <v>199999</v>
      </c>
      <c r="D14" s="605">
        <v>0</v>
      </c>
      <c r="E14" s="604">
        <f t="shared" si="2"/>
        <v>199999</v>
      </c>
    </row>
    <row r="15" spans="1:10" x14ac:dyDescent="0.2">
      <c r="A15" s="28">
        <f t="shared" si="1"/>
        <v>11</v>
      </c>
      <c r="B15" s="286" t="s">
        <v>330</v>
      </c>
      <c r="C15" s="603">
        <f>SUM(C16:C18)</f>
        <v>1213668</v>
      </c>
      <c r="D15" s="603">
        <f>SUM(D16:D18)</f>
        <v>0</v>
      </c>
      <c r="E15" s="604">
        <f t="shared" si="2"/>
        <v>1213668</v>
      </c>
    </row>
    <row r="16" spans="1:10" x14ac:dyDescent="0.2">
      <c r="A16" s="28">
        <f t="shared" si="1"/>
        <v>12</v>
      </c>
      <c r="B16" s="25" t="s">
        <v>133</v>
      </c>
      <c r="C16" s="605">
        <v>362466</v>
      </c>
      <c r="D16" s="607" t="s">
        <v>282</v>
      </c>
      <c r="E16" s="604">
        <f t="shared" si="2"/>
        <v>362466</v>
      </c>
    </row>
    <row r="17" spans="1:5" x14ac:dyDescent="0.2">
      <c r="A17" s="28">
        <f t="shared" si="1"/>
        <v>13</v>
      </c>
      <c r="B17" s="25" t="s">
        <v>134</v>
      </c>
      <c r="C17" s="605">
        <v>232440</v>
      </c>
      <c r="D17" s="607" t="s">
        <v>282</v>
      </c>
      <c r="E17" s="604">
        <f t="shared" si="2"/>
        <v>232440</v>
      </c>
    </row>
    <row r="18" spans="1:5" x14ac:dyDescent="0.2">
      <c r="A18" s="28">
        <f t="shared" si="1"/>
        <v>14</v>
      </c>
      <c r="B18" s="25" t="s">
        <v>135</v>
      </c>
      <c r="C18" s="605">
        <v>618762</v>
      </c>
      <c r="D18" s="607" t="s">
        <v>282</v>
      </c>
      <c r="E18" s="604">
        <f t="shared" si="2"/>
        <v>618762</v>
      </c>
    </row>
    <row r="19" spans="1:5" ht="16.5" thickBot="1" x14ac:dyDescent="0.25">
      <c r="A19" s="29">
        <f t="shared" si="1"/>
        <v>15</v>
      </c>
      <c r="B19" s="44" t="s">
        <v>331</v>
      </c>
      <c r="C19" s="608">
        <f>C5+C7+C13+C15</f>
        <v>15354526</v>
      </c>
      <c r="D19" s="608">
        <f>D5+D7+D13+D15</f>
        <v>155000</v>
      </c>
      <c r="E19" s="609">
        <f t="shared" si="2"/>
        <v>15509526</v>
      </c>
    </row>
    <row r="20" spans="1:5" x14ac:dyDescent="0.2">
      <c r="A20" s="18"/>
      <c r="B20" s="45"/>
      <c r="C20" s="20"/>
      <c r="D20" s="20"/>
    </row>
    <row r="21" spans="1:5" x14ac:dyDescent="0.2">
      <c r="A21" s="21"/>
      <c r="B21" s="110"/>
    </row>
    <row r="23" spans="1:5" x14ac:dyDescent="0.2">
      <c r="B23" s="46" t="s">
        <v>145</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6">
    <tabColor indexed="42"/>
    <pageSetUpPr fitToPage="1"/>
  </sheetPr>
  <dimension ref="A1:G40"/>
  <sheetViews>
    <sheetView zoomScaleNormal="100" workbookViewId="0">
      <pane xSplit="2" ySplit="4" topLeftCell="C5" activePane="bottomRight" state="frozen"/>
      <selection pane="topRight" activeCell="C1" sqref="C1"/>
      <selection pane="bottomLeft" activeCell="A5" sqref="A5"/>
      <selection pane="bottomRight" activeCell="I10" sqref="I10"/>
    </sheetView>
  </sheetViews>
  <sheetFormatPr defaultRowHeight="15.75" x14ac:dyDescent="0.25"/>
  <cols>
    <col min="1" max="1" width="10.140625" style="3" customWidth="1"/>
    <col min="2" max="2" width="83" style="50" customWidth="1"/>
    <col min="3" max="3" width="15.42578125" style="1" customWidth="1"/>
    <col min="4" max="4" width="14.28515625" style="1" customWidth="1"/>
    <col min="5" max="5" width="14.7109375" style="1" customWidth="1"/>
    <col min="6" max="16384" width="9.140625" style="1"/>
  </cols>
  <sheetData>
    <row r="1" spans="1:7" ht="50.1" customHeight="1" thickBot="1" x14ac:dyDescent="0.3">
      <c r="A1" s="774" t="s">
        <v>1138</v>
      </c>
      <c r="B1" s="775"/>
      <c r="C1" s="775"/>
      <c r="D1" s="775"/>
      <c r="E1" s="776"/>
      <c r="F1" s="6"/>
      <c r="G1" s="6"/>
    </row>
    <row r="2" spans="1:7" s="16" customFormat="1" ht="38.25" customHeight="1" x14ac:dyDescent="0.2">
      <c r="A2" s="777" t="s">
        <v>1266</v>
      </c>
      <c r="B2" s="778"/>
      <c r="C2" s="778"/>
      <c r="D2" s="778"/>
      <c r="E2" s="779"/>
    </row>
    <row r="3" spans="1:7" s="9" customFormat="1" ht="35.25" customHeight="1" x14ac:dyDescent="0.25">
      <c r="A3" s="285" t="s">
        <v>178</v>
      </c>
      <c r="B3" s="295" t="s">
        <v>296</v>
      </c>
      <c r="C3" s="287" t="s">
        <v>272</v>
      </c>
      <c r="D3" s="287" t="s">
        <v>273</v>
      </c>
      <c r="E3" s="32" t="s">
        <v>200</v>
      </c>
    </row>
    <row r="4" spans="1:7" s="17" customFormat="1" ht="17.25" customHeight="1" x14ac:dyDescent="0.2">
      <c r="A4" s="28"/>
      <c r="B4" s="286"/>
      <c r="C4" s="35" t="s">
        <v>254</v>
      </c>
      <c r="D4" s="35" t="s">
        <v>255</v>
      </c>
      <c r="E4" s="36" t="s">
        <v>29</v>
      </c>
    </row>
    <row r="5" spans="1:7" ht="31.5" x14ac:dyDescent="0.25">
      <c r="A5" s="30">
        <v>1</v>
      </c>
      <c r="B5" s="47" t="s">
        <v>730</v>
      </c>
      <c r="C5" s="53">
        <f>SUM(C6:C13)</f>
        <v>62502</v>
      </c>
      <c r="D5" s="53">
        <f>SUM(D6:D7)</f>
        <v>0</v>
      </c>
      <c r="E5" s="610">
        <f>C5+D5</f>
        <v>62502</v>
      </c>
      <c r="F5" s="180" t="s">
        <v>1139</v>
      </c>
    </row>
    <row r="6" spans="1:7" ht="31.5" x14ac:dyDescent="0.25">
      <c r="A6" s="30" t="s">
        <v>286</v>
      </c>
      <c r="B6" s="585" t="s">
        <v>1289</v>
      </c>
      <c r="C6" s="605">
        <v>6835</v>
      </c>
      <c r="D6" s="605">
        <v>0</v>
      </c>
      <c r="E6" s="610">
        <f t="shared" ref="E6:E38" si="0">C6+D6</f>
        <v>6835</v>
      </c>
    </row>
    <row r="7" spans="1:7" x14ac:dyDescent="0.25">
      <c r="A7" s="30" t="s">
        <v>352</v>
      </c>
      <c r="B7" s="585" t="s">
        <v>1290</v>
      </c>
      <c r="C7" s="605">
        <v>8031</v>
      </c>
      <c r="D7" s="605">
        <v>0</v>
      </c>
      <c r="E7" s="610">
        <f t="shared" si="0"/>
        <v>8031</v>
      </c>
    </row>
    <row r="8" spans="1:7" s="589" customFormat="1" ht="31.5" x14ac:dyDescent="0.25">
      <c r="A8" s="590" t="s">
        <v>1277</v>
      </c>
      <c r="B8" s="591" t="s">
        <v>1288</v>
      </c>
      <c r="C8" s="605">
        <v>15209</v>
      </c>
      <c r="D8" s="605">
        <v>0</v>
      </c>
      <c r="E8" s="610">
        <f t="shared" si="0"/>
        <v>15209</v>
      </c>
    </row>
    <row r="9" spans="1:7" s="589" customFormat="1" x14ac:dyDescent="0.25">
      <c r="A9" s="590" t="s">
        <v>1278</v>
      </c>
      <c r="B9" s="591" t="s">
        <v>1291</v>
      </c>
      <c r="C9" s="605">
        <v>10336</v>
      </c>
      <c r="D9" s="605">
        <v>0</v>
      </c>
      <c r="E9" s="610">
        <f t="shared" si="0"/>
        <v>10336</v>
      </c>
    </row>
    <row r="10" spans="1:7" ht="47.25" x14ac:dyDescent="0.25">
      <c r="A10" s="30" t="s">
        <v>1279</v>
      </c>
      <c r="B10" s="591" t="s">
        <v>1292</v>
      </c>
      <c r="C10" s="605">
        <v>8091</v>
      </c>
      <c r="D10" s="605">
        <v>0</v>
      </c>
      <c r="E10" s="610">
        <f t="shared" si="0"/>
        <v>8091</v>
      </c>
    </row>
    <row r="11" spans="1:7" ht="31.5" x14ac:dyDescent="0.25">
      <c r="A11" s="30" t="s">
        <v>1280</v>
      </c>
      <c r="B11" s="592" t="s">
        <v>1276</v>
      </c>
      <c r="C11" s="605">
        <v>6000</v>
      </c>
      <c r="D11" s="605">
        <v>0</v>
      </c>
      <c r="E11" s="610">
        <f t="shared" si="0"/>
        <v>6000</v>
      </c>
      <c r="G11" s="589"/>
    </row>
    <row r="12" spans="1:7" ht="31.5" x14ac:dyDescent="0.25">
      <c r="A12" s="30" t="s">
        <v>1281</v>
      </c>
      <c r="B12" s="48" t="s">
        <v>1273</v>
      </c>
      <c r="C12" s="605">
        <v>8000</v>
      </c>
      <c r="D12" s="605">
        <v>0</v>
      </c>
      <c r="E12" s="610">
        <f t="shared" si="0"/>
        <v>8000</v>
      </c>
      <c r="G12" s="589"/>
    </row>
    <row r="13" spans="1:7" x14ac:dyDescent="0.25">
      <c r="A13" s="30"/>
      <c r="B13" s="48"/>
      <c r="C13" s="605"/>
      <c r="D13" s="605"/>
      <c r="E13" s="610">
        <f t="shared" si="0"/>
        <v>0</v>
      </c>
    </row>
    <row r="14" spans="1:7" x14ac:dyDescent="0.25">
      <c r="A14" s="30">
        <v>2</v>
      </c>
      <c r="B14" s="47" t="s">
        <v>70</v>
      </c>
      <c r="C14" s="53">
        <f>SUM(C15:C16)</f>
        <v>0</v>
      </c>
      <c r="D14" s="53">
        <f>SUM(D15:D16)</f>
        <v>0</v>
      </c>
      <c r="E14" s="610">
        <f t="shared" si="0"/>
        <v>0</v>
      </c>
    </row>
    <row r="15" spans="1:7" x14ac:dyDescent="0.25">
      <c r="A15" s="30" t="s">
        <v>287</v>
      </c>
      <c r="B15" s="593" t="s">
        <v>1254</v>
      </c>
      <c r="C15" s="605">
        <v>0</v>
      </c>
      <c r="D15" s="605">
        <v>0</v>
      </c>
      <c r="E15" s="610">
        <f t="shared" si="0"/>
        <v>0</v>
      </c>
    </row>
    <row r="16" spans="1:7" x14ac:dyDescent="0.25">
      <c r="A16" s="30" t="s">
        <v>353</v>
      </c>
      <c r="B16" s="593" t="s">
        <v>1254</v>
      </c>
      <c r="C16" s="605">
        <v>0</v>
      </c>
      <c r="D16" s="605">
        <v>0</v>
      </c>
      <c r="E16" s="610">
        <f t="shared" si="0"/>
        <v>0</v>
      </c>
    </row>
    <row r="17" spans="1:7" s="589" customFormat="1" x14ac:dyDescent="0.25">
      <c r="A17" s="590"/>
      <c r="B17" s="591"/>
      <c r="C17" s="605"/>
      <c r="D17" s="605"/>
      <c r="E17" s="610">
        <f t="shared" si="0"/>
        <v>0</v>
      </c>
    </row>
    <row r="18" spans="1:7" x14ac:dyDescent="0.25">
      <c r="A18" s="30">
        <v>3</v>
      </c>
      <c r="B18" s="47" t="s">
        <v>234</v>
      </c>
      <c r="C18" s="53">
        <f>SUM(C19:C22)</f>
        <v>15365.05</v>
      </c>
      <c r="D18" s="53">
        <f>SUM(D19:D20)</f>
        <v>0</v>
      </c>
      <c r="E18" s="610">
        <f t="shared" si="0"/>
        <v>15365.05</v>
      </c>
    </row>
    <row r="19" spans="1:7" ht="31.5" x14ac:dyDescent="0.25">
      <c r="A19" s="30" t="s">
        <v>288</v>
      </c>
      <c r="B19" s="592" t="s">
        <v>1293</v>
      </c>
      <c r="C19" s="605">
        <v>2915.05</v>
      </c>
      <c r="D19" s="605">
        <v>0</v>
      </c>
      <c r="E19" s="610">
        <f t="shared" si="0"/>
        <v>2915.05</v>
      </c>
    </row>
    <row r="20" spans="1:7" x14ac:dyDescent="0.25">
      <c r="A20" s="30" t="s">
        <v>354</v>
      </c>
      <c r="B20" s="592" t="s">
        <v>1294</v>
      </c>
      <c r="C20" s="605">
        <v>8000</v>
      </c>
      <c r="D20" s="605">
        <v>0</v>
      </c>
      <c r="E20" s="610">
        <f t="shared" si="0"/>
        <v>8000</v>
      </c>
    </row>
    <row r="21" spans="1:7" x14ac:dyDescent="0.25">
      <c r="A21" s="30" t="s">
        <v>1282</v>
      </c>
      <c r="B21" s="592" t="s">
        <v>1275</v>
      </c>
      <c r="C21" s="605">
        <v>4450</v>
      </c>
      <c r="D21" s="605">
        <v>0</v>
      </c>
      <c r="E21" s="610">
        <f t="shared" si="0"/>
        <v>4450</v>
      </c>
    </row>
    <row r="22" spans="1:7" x14ac:dyDescent="0.25">
      <c r="A22" s="30"/>
      <c r="B22" s="125"/>
      <c r="C22" s="605"/>
      <c r="D22" s="605"/>
      <c r="E22" s="610">
        <f t="shared" si="0"/>
        <v>0</v>
      </c>
    </row>
    <row r="23" spans="1:7" x14ac:dyDescent="0.25">
      <c r="A23" s="30">
        <v>4</v>
      </c>
      <c r="B23" s="47" t="s">
        <v>235</v>
      </c>
      <c r="C23" s="53">
        <f>SUM(C24:C37)</f>
        <v>801360.99</v>
      </c>
      <c r="D23" s="53">
        <f>SUM(D24:D25)</f>
        <v>0</v>
      </c>
      <c r="E23" s="610">
        <f t="shared" si="0"/>
        <v>801360.99</v>
      </c>
    </row>
    <row r="24" spans="1:7" x14ac:dyDescent="0.25">
      <c r="A24" s="595" t="s">
        <v>217</v>
      </c>
      <c r="B24" s="587" t="s">
        <v>1269</v>
      </c>
      <c r="C24" s="611">
        <v>11606.25</v>
      </c>
      <c r="D24" s="611">
        <v>0</v>
      </c>
      <c r="E24" s="610">
        <f t="shared" si="0"/>
        <v>11606.25</v>
      </c>
      <c r="G24" s="588"/>
    </row>
    <row r="25" spans="1:7" x14ac:dyDescent="0.25">
      <c r="A25" s="595" t="s">
        <v>355</v>
      </c>
      <c r="B25" s="587" t="s">
        <v>1270</v>
      </c>
      <c r="C25" s="611">
        <v>9789.2000000000007</v>
      </c>
      <c r="D25" s="611">
        <v>0</v>
      </c>
      <c r="E25" s="610">
        <f t="shared" si="0"/>
        <v>9789.2000000000007</v>
      </c>
      <c r="G25" s="588"/>
    </row>
    <row r="26" spans="1:7" s="589" customFormat="1" ht="31.5" x14ac:dyDescent="0.25">
      <c r="A26" s="595" t="s">
        <v>1283</v>
      </c>
      <c r="B26" s="591" t="s">
        <v>1304</v>
      </c>
      <c r="C26" s="611">
        <v>3665.45</v>
      </c>
      <c r="D26" s="611">
        <v>0</v>
      </c>
      <c r="E26" s="610">
        <f t="shared" si="0"/>
        <v>3665.45</v>
      </c>
    </row>
    <row r="27" spans="1:7" s="589" customFormat="1" ht="47.25" x14ac:dyDescent="0.25">
      <c r="A27" s="595" t="s">
        <v>1284</v>
      </c>
      <c r="B27" s="591" t="s">
        <v>1305</v>
      </c>
      <c r="C27" s="611">
        <v>32870.449999999997</v>
      </c>
      <c r="D27" s="611">
        <v>0</v>
      </c>
      <c r="E27" s="610">
        <f t="shared" si="0"/>
        <v>32870.449999999997</v>
      </c>
    </row>
    <row r="28" spans="1:7" s="589" customFormat="1" ht="31.5" x14ac:dyDescent="0.25">
      <c r="A28" s="595" t="s">
        <v>1285</v>
      </c>
      <c r="B28" s="591" t="s">
        <v>1306</v>
      </c>
      <c r="C28" s="611">
        <v>6354</v>
      </c>
      <c r="D28" s="611">
        <v>0</v>
      </c>
      <c r="E28" s="610">
        <f t="shared" si="0"/>
        <v>6354</v>
      </c>
    </row>
    <row r="29" spans="1:7" s="589" customFormat="1" ht="31.5" x14ac:dyDescent="0.25">
      <c r="A29" s="595" t="s">
        <v>1286</v>
      </c>
      <c r="B29" s="591" t="s">
        <v>1295</v>
      </c>
      <c r="C29" s="605">
        <v>9208.1200000000008</v>
      </c>
      <c r="D29" s="611">
        <v>0</v>
      </c>
      <c r="E29" s="610">
        <f t="shared" si="0"/>
        <v>9208.1200000000008</v>
      </c>
    </row>
    <row r="30" spans="1:7" s="589" customFormat="1" ht="36.75" customHeight="1" x14ac:dyDescent="0.25">
      <c r="A30" s="595" t="s">
        <v>1287</v>
      </c>
      <c r="B30" s="594" t="s">
        <v>1307</v>
      </c>
      <c r="C30" s="612">
        <v>77028</v>
      </c>
      <c r="D30" s="611">
        <v>0</v>
      </c>
      <c r="E30" s="610">
        <f t="shared" ref="E30:E32" si="1">C30+D30</f>
        <v>77028</v>
      </c>
    </row>
    <row r="31" spans="1:7" s="589" customFormat="1" ht="47.25" x14ac:dyDescent="0.25">
      <c r="A31" s="595" t="s">
        <v>1296</v>
      </c>
      <c r="B31" s="594" t="s">
        <v>1308</v>
      </c>
      <c r="C31" s="612">
        <v>164935.16</v>
      </c>
      <c r="D31" s="611">
        <v>0</v>
      </c>
      <c r="E31" s="610">
        <f t="shared" si="1"/>
        <v>164935.16</v>
      </c>
    </row>
    <row r="32" spans="1:7" s="589" customFormat="1" ht="31.5" x14ac:dyDescent="0.25">
      <c r="A32" s="595" t="s">
        <v>1297</v>
      </c>
      <c r="B32" s="594" t="s">
        <v>1309</v>
      </c>
      <c r="C32" s="612">
        <v>2460.6799999999998</v>
      </c>
      <c r="D32" s="611">
        <v>0</v>
      </c>
      <c r="E32" s="610">
        <f t="shared" si="1"/>
        <v>2460.6799999999998</v>
      </c>
    </row>
    <row r="33" spans="1:7" ht="31.5" x14ac:dyDescent="0.25">
      <c r="A33" s="30" t="s">
        <v>1298</v>
      </c>
      <c r="B33" s="591" t="s">
        <v>1271</v>
      </c>
      <c r="C33" s="611">
        <v>2724.2</v>
      </c>
      <c r="D33" s="611">
        <v>0</v>
      </c>
      <c r="E33" s="610">
        <f t="shared" si="0"/>
        <v>2724.2</v>
      </c>
    </row>
    <row r="34" spans="1:7" ht="31.5" x14ac:dyDescent="0.25">
      <c r="A34" s="30" t="s">
        <v>1299</v>
      </c>
      <c r="B34" s="591" t="s">
        <v>1274</v>
      </c>
      <c r="C34" s="611">
        <v>13497.6</v>
      </c>
      <c r="D34" s="611">
        <v>0</v>
      </c>
      <c r="E34" s="610">
        <f t="shared" si="0"/>
        <v>13497.6</v>
      </c>
      <c r="G34" s="589"/>
    </row>
    <row r="35" spans="1:7" ht="63" x14ac:dyDescent="0.25">
      <c r="A35" s="30" t="s">
        <v>1300</v>
      </c>
      <c r="B35" s="591" t="s">
        <v>1321</v>
      </c>
      <c r="C35" s="611">
        <v>153046.88</v>
      </c>
      <c r="D35" s="611">
        <v>0</v>
      </c>
      <c r="E35" s="610">
        <f t="shared" si="0"/>
        <v>153046.88</v>
      </c>
      <c r="G35" s="589"/>
    </row>
    <row r="36" spans="1:7" x14ac:dyDescent="0.25">
      <c r="A36" s="30" t="s">
        <v>1301</v>
      </c>
      <c r="B36" s="586" t="s">
        <v>1272</v>
      </c>
      <c r="C36" s="611">
        <v>314175</v>
      </c>
      <c r="D36" s="611">
        <v>0</v>
      </c>
      <c r="E36" s="610">
        <f t="shared" si="0"/>
        <v>314175</v>
      </c>
    </row>
    <row r="37" spans="1:7" x14ac:dyDescent="0.25">
      <c r="A37" s="30"/>
      <c r="B37" s="48"/>
      <c r="C37" s="605"/>
      <c r="D37" s="605"/>
      <c r="E37" s="610">
        <f t="shared" si="0"/>
        <v>0</v>
      </c>
    </row>
    <row r="38" spans="1:7" ht="16.5" thickBot="1" x14ac:dyDescent="0.3">
      <c r="A38" s="31">
        <v>5</v>
      </c>
      <c r="B38" s="49" t="s">
        <v>274</v>
      </c>
      <c r="C38" s="613">
        <f>C5+C14+C18+C23</f>
        <v>879228.04</v>
      </c>
      <c r="D38" s="613">
        <f>D5+D14+D18+D23</f>
        <v>0</v>
      </c>
      <c r="E38" s="614">
        <f t="shared" si="0"/>
        <v>879228.04</v>
      </c>
    </row>
    <row r="40" spans="1:7" s="189" customFormat="1" x14ac:dyDescent="0.25">
      <c r="A40" s="187"/>
      <c r="B40" s="188" t="s">
        <v>731</v>
      </c>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4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P78"/>
  <sheetViews>
    <sheetView zoomScale="80" zoomScaleNormal="80" workbookViewId="0">
      <pane xSplit="2" ySplit="5" topLeftCell="C6" activePane="bottomRight" state="frozen"/>
      <selection pane="topRight" activeCell="C1" sqref="C1"/>
      <selection pane="bottomLeft" activeCell="A6" sqref="A6"/>
      <selection pane="bottomRight" activeCell="I63" sqref="I63"/>
    </sheetView>
  </sheetViews>
  <sheetFormatPr defaultColWidth="9.140625" defaultRowHeight="15.75" x14ac:dyDescent="0.25"/>
  <cols>
    <col min="1" max="1" width="7.85546875" style="3" customWidth="1"/>
    <col min="2" max="2" width="82.140625" style="118" customWidth="1"/>
    <col min="3" max="3" width="17.28515625" style="119" bestFit="1" customWidth="1"/>
    <col min="4" max="4" width="16.5703125" style="119" customWidth="1"/>
    <col min="5" max="5" width="17.28515625" style="119" bestFit="1" customWidth="1"/>
    <col min="6" max="6" width="19.140625" style="119" customWidth="1"/>
    <col min="7" max="7" width="16.85546875" style="119" customWidth="1"/>
    <col min="8" max="8" width="20.140625" style="119" customWidth="1"/>
    <col min="9" max="9" width="21.42578125" style="1" bestFit="1" customWidth="1"/>
    <col min="10" max="17" width="9.140625" style="1"/>
    <col min="18" max="18" width="6.28515625" style="1" customWidth="1"/>
    <col min="19" max="16384" width="9.140625" style="1"/>
  </cols>
  <sheetData>
    <row r="1" spans="1:9" ht="35.1" customHeight="1" thickBot="1" x14ac:dyDescent="0.3">
      <c r="A1" s="787" t="s">
        <v>1140</v>
      </c>
      <c r="B1" s="788"/>
      <c r="C1" s="788"/>
      <c r="D1" s="788"/>
      <c r="E1" s="788"/>
      <c r="F1" s="788"/>
      <c r="G1" s="788"/>
      <c r="H1" s="789"/>
      <c r="I1" s="180"/>
    </row>
    <row r="2" spans="1:9" ht="31.9" customHeight="1" x14ac:dyDescent="0.25">
      <c r="A2" s="771" t="s">
        <v>1266</v>
      </c>
      <c r="B2" s="772"/>
      <c r="C2" s="772"/>
      <c r="D2" s="772"/>
      <c r="E2" s="772"/>
      <c r="F2" s="772"/>
      <c r="G2" s="772"/>
      <c r="H2" s="773"/>
    </row>
    <row r="3" spans="1:9" ht="24" customHeight="1" x14ac:dyDescent="0.25">
      <c r="A3" s="790" t="s">
        <v>178</v>
      </c>
      <c r="B3" s="791" t="s">
        <v>296</v>
      </c>
      <c r="C3" s="793">
        <v>2019</v>
      </c>
      <c r="D3" s="794"/>
      <c r="E3" s="793">
        <v>2020</v>
      </c>
      <c r="F3" s="794"/>
      <c r="G3" s="793" t="s">
        <v>1141</v>
      </c>
      <c r="H3" s="795"/>
    </row>
    <row r="4" spans="1:9" s="9" customFormat="1" ht="31.5" x14ac:dyDescent="0.25">
      <c r="A4" s="790"/>
      <c r="B4" s="792"/>
      <c r="C4" s="526" t="s">
        <v>297</v>
      </c>
      <c r="D4" s="526" t="s">
        <v>298</v>
      </c>
      <c r="E4" s="526" t="s">
        <v>297</v>
      </c>
      <c r="F4" s="526" t="s">
        <v>298</v>
      </c>
      <c r="G4" s="526" t="s">
        <v>297</v>
      </c>
      <c r="H4" s="527" t="s">
        <v>298</v>
      </c>
      <c r="I4" s="1"/>
    </row>
    <row r="5" spans="1:9" s="9" customFormat="1" x14ac:dyDescent="0.25">
      <c r="A5" s="525"/>
      <c r="B5" s="286"/>
      <c r="C5" s="526" t="s">
        <v>254</v>
      </c>
      <c r="D5" s="526" t="s">
        <v>255</v>
      </c>
      <c r="E5" s="526" t="s">
        <v>256</v>
      </c>
      <c r="F5" s="526" t="s">
        <v>263</v>
      </c>
      <c r="G5" s="526" t="s">
        <v>30</v>
      </c>
      <c r="H5" s="527" t="s">
        <v>31</v>
      </c>
      <c r="I5" s="393"/>
    </row>
    <row r="6" spans="1:9" x14ac:dyDescent="0.25">
      <c r="A6" s="30">
        <v>1</v>
      </c>
      <c r="B6" s="55" t="s">
        <v>231</v>
      </c>
      <c r="C6" s="53">
        <f>SUM(C7:C10)</f>
        <v>0</v>
      </c>
      <c r="D6" s="53">
        <f t="shared" ref="D6:F6" si="0">SUM(D7:D10)</f>
        <v>0</v>
      </c>
      <c r="E6" s="53">
        <f t="shared" si="0"/>
        <v>0</v>
      </c>
      <c r="F6" s="53">
        <f t="shared" si="0"/>
        <v>0</v>
      </c>
      <c r="G6" s="615">
        <f>E6-C6</f>
        <v>0</v>
      </c>
      <c r="H6" s="616">
        <f t="shared" ref="G6:H71" si="1">F6-D6</f>
        <v>0</v>
      </c>
    </row>
    <row r="7" spans="1:9" x14ac:dyDescent="0.25">
      <c r="A7" s="30">
        <f>A6+1</f>
        <v>2</v>
      </c>
      <c r="B7" s="259" t="s">
        <v>246</v>
      </c>
      <c r="C7" s="617">
        <v>0</v>
      </c>
      <c r="D7" s="617">
        <v>0</v>
      </c>
      <c r="E7" s="617">
        <v>0</v>
      </c>
      <c r="F7" s="617">
        <v>0</v>
      </c>
      <c r="G7" s="615">
        <f t="shared" si="1"/>
        <v>0</v>
      </c>
      <c r="H7" s="616">
        <f t="shared" si="1"/>
        <v>0</v>
      </c>
      <c r="I7" s="328"/>
    </row>
    <row r="8" spans="1:9" x14ac:dyDescent="0.25">
      <c r="A8" s="30">
        <f t="shared" ref="A8:A71" si="2">A7+1</f>
        <v>3</v>
      </c>
      <c r="B8" s="259" t="s">
        <v>270</v>
      </c>
      <c r="C8" s="617">
        <v>0</v>
      </c>
      <c r="D8" s="617">
        <v>0</v>
      </c>
      <c r="E8" s="617">
        <v>0</v>
      </c>
      <c r="F8" s="617">
        <v>0</v>
      </c>
      <c r="G8" s="615">
        <f t="shared" si="1"/>
        <v>0</v>
      </c>
      <c r="H8" s="616">
        <f t="shared" si="1"/>
        <v>0</v>
      </c>
      <c r="I8" s="328"/>
    </row>
    <row r="9" spans="1:9" x14ac:dyDescent="0.25">
      <c r="A9" s="30">
        <f t="shared" si="2"/>
        <v>4</v>
      </c>
      <c r="B9" s="259" t="s">
        <v>54</v>
      </c>
      <c r="C9" s="617">
        <v>0</v>
      </c>
      <c r="D9" s="617">
        <v>0</v>
      </c>
      <c r="E9" s="617">
        <v>0</v>
      </c>
      <c r="F9" s="617">
        <v>0</v>
      </c>
      <c r="G9" s="615">
        <f t="shared" si="1"/>
        <v>0</v>
      </c>
      <c r="H9" s="616">
        <f t="shared" si="1"/>
        <v>0</v>
      </c>
      <c r="I9" s="328"/>
    </row>
    <row r="10" spans="1:9" x14ac:dyDescent="0.25">
      <c r="A10" s="30">
        <f t="shared" si="2"/>
        <v>5</v>
      </c>
      <c r="B10" s="259" t="s">
        <v>269</v>
      </c>
      <c r="C10" s="617">
        <v>0</v>
      </c>
      <c r="D10" s="617">
        <v>0</v>
      </c>
      <c r="E10" s="617">
        <v>0</v>
      </c>
      <c r="F10" s="617">
        <v>0</v>
      </c>
      <c r="G10" s="615">
        <f t="shared" si="1"/>
        <v>0</v>
      </c>
      <c r="H10" s="616">
        <f t="shared" si="1"/>
        <v>0</v>
      </c>
      <c r="I10" s="328"/>
    </row>
    <row r="11" spans="1:9" x14ac:dyDescent="0.25">
      <c r="A11" s="30">
        <f t="shared" si="2"/>
        <v>6</v>
      </c>
      <c r="B11" s="274" t="s">
        <v>764</v>
      </c>
      <c r="C11" s="53">
        <f>SUM(C12:C15)</f>
        <v>410117.29</v>
      </c>
      <c r="D11" s="53">
        <f t="shared" ref="D11:F11" si="3">SUM(D12:D15)</f>
        <v>82481.3</v>
      </c>
      <c r="E11" s="53">
        <f t="shared" si="3"/>
        <v>219817.09</v>
      </c>
      <c r="F11" s="53">
        <f t="shared" si="3"/>
        <v>54159.31</v>
      </c>
      <c r="G11" s="615">
        <f t="shared" si="1"/>
        <v>-190300.19999999998</v>
      </c>
      <c r="H11" s="616">
        <f t="shared" si="1"/>
        <v>-28321.990000000005</v>
      </c>
    </row>
    <row r="12" spans="1:9" x14ac:dyDescent="0.25">
      <c r="A12" s="30">
        <f t="shared" si="2"/>
        <v>7</v>
      </c>
      <c r="B12" s="259" t="s">
        <v>87</v>
      </c>
      <c r="C12" s="617">
        <v>236949</v>
      </c>
      <c r="D12" s="617">
        <v>0</v>
      </c>
      <c r="E12" s="617">
        <v>130505</v>
      </c>
      <c r="F12" s="617">
        <v>0</v>
      </c>
      <c r="G12" s="615">
        <f t="shared" si="1"/>
        <v>-106444</v>
      </c>
      <c r="H12" s="616">
        <f t="shared" si="1"/>
        <v>0</v>
      </c>
    </row>
    <row r="13" spans="1:9" x14ac:dyDescent="0.25">
      <c r="A13" s="30">
        <f t="shared" si="2"/>
        <v>8</v>
      </c>
      <c r="B13" s="259" t="s">
        <v>88</v>
      </c>
      <c r="C13" s="617">
        <v>57118.9</v>
      </c>
      <c r="D13" s="617">
        <v>0</v>
      </c>
      <c r="E13" s="617">
        <v>13828.45</v>
      </c>
      <c r="F13" s="617">
        <v>0</v>
      </c>
      <c r="G13" s="615">
        <f t="shared" si="1"/>
        <v>-43290.45</v>
      </c>
      <c r="H13" s="616">
        <f t="shared" si="1"/>
        <v>0</v>
      </c>
    </row>
    <row r="14" spans="1:9" x14ac:dyDescent="0.25">
      <c r="A14" s="30">
        <f>A13+1</f>
        <v>9</v>
      </c>
      <c r="B14" s="259" t="s">
        <v>89</v>
      </c>
      <c r="C14" s="617">
        <v>88714.04</v>
      </c>
      <c r="D14" s="617">
        <v>42350.68</v>
      </c>
      <c r="E14" s="617">
        <v>59188.67</v>
      </c>
      <c r="F14" s="617">
        <v>17010.48</v>
      </c>
      <c r="G14" s="615">
        <f t="shared" si="1"/>
        <v>-29525.369999999995</v>
      </c>
      <c r="H14" s="616">
        <f t="shared" si="1"/>
        <v>-25340.2</v>
      </c>
    </row>
    <row r="15" spans="1:9" x14ac:dyDescent="0.25">
      <c r="A15" s="240">
        <f t="shared" si="2"/>
        <v>10</v>
      </c>
      <c r="B15" s="259" t="s">
        <v>1202</v>
      </c>
      <c r="C15" s="617">
        <v>27335.35</v>
      </c>
      <c r="D15" s="617">
        <v>40130.620000000003</v>
      </c>
      <c r="E15" s="617">
        <v>16294.97</v>
      </c>
      <c r="F15" s="617">
        <v>37148.83</v>
      </c>
      <c r="G15" s="615">
        <f t="shared" si="1"/>
        <v>-11040.38</v>
      </c>
      <c r="H15" s="616">
        <f t="shared" si="1"/>
        <v>-2981.7900000000009</v>
      </c>
      <c r="I15" s="528"/>
    </row>
    <row r="16" spans="1:9" x14ac:dyDescent="0.25">
      <c r="A16" s="30">
        <f t="shared" si="2"/>
        <v>11</v>
      </c>
      <c r="B16" s="274" t="s">
        <v>27</v>
      </c>
      <c r="C16" s="617">
        <v>0</v>
      </c>
      <c r="D16" s="617">
        <v>33252.559999999998</v>
      </c>
      <c r="E16" s="617">
        <v>0</v>
      </c>
      <c r="F16" s="617">
        <v>20872.09</v>
      </c>
      <c r="G16" s="615">
        <f t="shared" si="1"/>
        <v>0</v>
      </c>
      <c r="H16" s="616">
        <f t="shared" si="1"/>
        <v>-12380.469999999998</v>
      </c>
      <c r="I16" s="528" t="s">
        <v>1203</v>
      </c>
    </row>
    <row r="17" spans="1:9" x14ac:dyDescent="0.25">
      <c r="A17" s="30">
        <f t="shared" si="2"/>
        <v>12</v>
      </c>
      <c r="B17" s="274" t="s">
        <v>838</v>
      </c>
      <c r="C17" s="617">
        <v>0</v>
      </c>
      <c r="D17" s="617">
        <v>0</v>
      </c>
      <c r="E17" s="617">
        <v>0</v>
      </c>
      <c r="F17" s="617">
        <v>0</v>
      </c>
      <c r="G17" s="615">
        <f t="shared" si="1"/>
        <v>0</v>
      </c>
      <c r="H17" s="616">
        <f t="shared" si="1"/>
        <v>0</v>
      </c>
    </row>
    <row r="18" spans="1:9" x14ac:dyDescent="0.25">
      <c r="A18" s="30">
        <f t="shared" si="2"/>
        <v>13</v>
      </c>
      <c r="B18" s="274" t="s">
        <v>839</v>
      </c>
      <c r="C18" s="617">
        <v>0</v>
      </c>
      <c r="D18" s="617">
        <v>0</v>
      </c>
      <c r="E18" s="617">
        <v>0</v>
      </c>
      <c r="F18" s="617">
        <v>0</v>
      </c>
      <c r="G18" s="615">
        <f t="shared" si="1"/>
        <v>0</v>
      </c>
      <c r="H18" s="616">
        <f t="shared" si="1"/>
        <v>0</v>
      </c>
    </row>
    <row r="19" spans="1:9" x14ac:dyDescent="0.25">
      <c r="A19" s="30">
        <f t="shared" si="2"/>
        <v>14</v>
      </c>
      <c r="B19" s="274" t="s">
        <v>303</v>
      </c>
      <c r="C19" s="617">
        <v>9814.36</v>
      </c>
      <c r="D19" s="617">
        <v>0</v>
      </c>
      <c r="E19" s="617">
        <v>862</v>
      </c>
      <c r="F19" s="617">
        <v>36.79</v>
      </c>
      <c r="G19" s="615">
        <f t="shared" si="1"/>
        <v>-8952.36</v>
      </c>
      <c r="H19" s="616">
        <f t="shared" si="1"/>
        <v>36.79</v>
      </c>
    </row>
    <row r="20" spans="1:9" x14ac:dyDescent="0.25">
      <c r="A20" s="30">
        <f t="shared" si="2"/>
        <v>15</v>
      </c>
      <c r="B20" s="274" t="s">
        <v>304</v>
      </c>
      <c r="C20" s="617">
        <v>0</v>
      </c>
      <c r="D20" s="617">
        <v>0</v>
      </c>
      <c r="E20" s="617">
        <v>0</v>
      </c>
      <c r="F20" s="617">
        <v>0</v>
      </c>
      <c r="G20" s="615">
        <f t="shared" si="1"/>
        <v>0</v>
      </c>
      <c r="H20" s="616">
        <f t="shared" si="1"/>
        <v>0</v>
      </c>
    </row>
    <row r="21" spans="1:9" x14ac:dyDescent="0.25">
      <c r="A21" s="30">
        <f t="shared" si="2"/>
        <v>16</v>
      </c>
      <c r="B21" s="274" t="s">
        <v>765</v>
      </c>
      <c r="C21" s="53">
        <f>SUM(C22:C23)</f>
        <v>18.39</v>
      </c>
      <c r="D21" s="53">
        <f t="shared" ref="D21:F21" si="4">SUM(D22:D23)</f>
        <v>16.739999999999998</v>
      </c>
      <c r="E21" s="53">
        <f t="shared" si="4"/>
        <v>27.91</v>
      </c>
      <c r="F21" s="53">
        <f t="shared" si="4"/>
        <v>14.23</v>
      </c>
      <c r="G21" s="615">
        <f t="shared" si="1"/>
        <v>9.52</v>
      </c>
      <c r="H21" s="616">
        <f t="shared" si="1"/>
        <v>-2.509999999999998</v>
      </c>
    </row>
    <row r="22" spans="1:9" x14ac:dyDescent="0.25">
      <c r="A22" s="30">
        <f t="shared" si="2"/>
        <v>17</v>
      </c>
      <c r="B22" s="259" t="s">
        <v>93</v>
      </c>
      <c r="C22" s="617">
        <v>0</v>
      </c>
      <c r="D22" s="617">
        <v>0</v>
      </c>
      <c r="E22" s="617">
        <v>0</v>
      </c>
      <c r="F22" s="617">
        <v>0</v>
      </c>
      <c r="G22" s="615">
        <f t="shared" si="1"/>
        <v>0</v>
      </c>
      <c r="H22" s="616">
        <f t="shared" si="1"/>
        <v>0</v>
      </c>
    </row>
    <row r="23" spans="1:9" x14ac:dyDescent="0.25">
      <c r="A23" s="30">
        <f t="shared" si="2"/>
        <v>18</v>
      </c>
      <c r="B23" s="259" t="s">
        <v>94</v>
      </c>
      <c r="C23" s="617">
        <v>18.39</v>
      </c>
      <c r="D23" s="618">
        <v>16.739999999999998</v>
      </c>
      <c r="E23" s="617">
        <v>27.91</v>
      </c>
      <c r="F23" s="618">
        <v>14.23</v>
      </c>
      <c r="G23" s="615">
        <f t="shared" si="1"/>
        <v>9.52</v>
      </c>
      <c r="H23" s="616">
        <f t="shared" si="1"/>
        <v>-2.509999999999998</v>
      </c>
    </row>
    <row r="24" spans="1:9" x14ac:dyDescent="0.25">
      <c r="A24" s="30">
        <f t="shared" si="2"/>
        <v>19</v>
      </c>
      <c r="B24" s="274" t="s">
        <v>305</v>
      </c>
      <c r="C24" s="617">
        <v>0.02</v>
      </c>
      <c r="D24" s="617">
        <v>0</v>
      </c>
      <c r="E24" s="617">
        <v>33.729999999999997</v>
      </c>
      <c r="F24" s="617">
        <v>0</v>
      </c>
      <c r="G24" s="615">
        <f t="shared" si="1"/>
        <v>33.709999999999994</v>
      </c>
      <c r="H24" s="616">
        <f t="shared" si="1"/>
        <v>0</v>
      </c>
    </row>
    <row r="25" spans="1:9" x14ac:dyDescent="0.25">
      <c r="A25" s="30">
        <f t="shared" si="2"/>
        <v>20</v>
      </c>
      <c r="B25" s="484" t="s">
        <v>993</v>
      </c>
      <c r="C25" s="53">
        <f>SUM(C26:C30)</f>
        <v>1079280.3</v>
      </c>
      <c r="D25" s="53">
        <f t="shared" ref="D25:F25" si="5">SUM(D26:D30)</f>
        <v>0</v>
      </c>
      <c r="E25" s="53">
        <f t="shared" si="5"/>
        <v>1019432.25</v>
      </c>
      <c r="F25" s="53">
        <f t="shared" si="5"/>
        <v>0</v>
      </c>
      <c r="G25" s="615">
        <f t="shared" si="1"/>
        <v>-59848.050000000047</v>
      </c>
      <c r="H25" s="616">
        <f t="shared" si="1"/>
        <v>0</v>
      </c>
      <c r="I25" s="487"/>
    </row>
    <row r="26" spans="1:9" x14ac:dyDescent="0.25">
      <c r="A26" s="30">
        <f t="shared" si="2"/>
        <v>21</v>
      </c>
      <c r="B26" s="260" t="s">
        <v>903</v>
      </c>
      <c r="C26" s="617">
        <v>240485.45</v>
      </c>
      <c r="D26" s="617">
        <v>0</v>
      </c>
      <c r="E26" s="617">
        <v>195622.5</v>
      </c>
      <c r="F26" s="617">
        <v>0</v>
      </c>
      <c r="G26" s="615">
        <f t="shared" si="1"/>
        <v>-44862.950000000012</v>
      </c>
      <c r="H26" s="616">
        <f t="shared" si="1"/>
        <v>0</v>
      </c>
    </row>
    <row r="27" spans="1:9" x14ac:dyDescent="0.25">
      <c r="A27" s="30">
        <f t="shared" si="2"/>
        <v>22</v>
      </c>
      <c r="B27" s="260" t="s">
        <v>904</v>
      </c>
      <c r="C27" s="617">
        <v>1926</v>
      </c>
      <c r="D27" s="617">
        <v>0</v>
      </c>
      <c r="E27" s="617">
        <v>672.67</v>
      </c>
      <c r="F27" s="617">
        <v>0</v>
      </c>
      <c r="G27" s="615">
        <f t="shared" si="1"/>
        <v>-1253.33</v>
      </c>
      <c r="H27" s="616">
        <f t="shared" si="1"/>
        <v>0</v>
      </c>
    </row>
    <row r="28" spans="1:9" x14ac:dyDescent="0.25">
      <c r="A28" s="30">
        <f t="shared" si="2"/>
        <v>23</v>
      </c>
      <c r="B28" s="260" t="s">
        <v>950</v>
      </c>
      <c r="C28" s="617">
        <v>0</v>
      </c>
      <c r="D28" s="617">
        <v>0</v>
      </c>
      <c r="E28" s="617">
        <v>0</v>
      </c>
      <c r="F28" s="617">
        <v>0</v>
      </c>
      <c r="G28" s="615">
        <f t="shared" si="1"/>
        <v>0</v>
      </c>
      <c r="H28" s="616">
        <f t="shared" si="1"/>
        <v>0</v>
      </c>
      <c r="I28" s="180"/>
    </row>
    <row r="29" spans="1:9" x14ac:dyDescent="0.25">
      <c r="A29" s="30">
        <f t="shared" si="2"/>
        <v>24</v>
      </c>
      <c r="B29" s="260" t="s">
        <v>951</v>
      </c>
      <c r="C29" s="617">
        <v>836868.85</v>
      </c>
      <c r="D29" s="617">
        <v>0</v>
      </c>
      <c r="E29" s="617">
        <v>821753.75</v>
      </c>
      <c r="F29" s="617">
        <v>0</v>
      </c>
      <c r="G29" s="615">
        <f t="shared" si="1"/>
        <v>-15115.099999999977</v>
      </c>
      <c r="H29" s="616">
        <f t="shared" si="1"/>
        <v>0</v>
      </c>
      <c r="I29" s="180"/>
    </row>
    <row r="30" spans="1:9" x14ac:dyDescent="0.25">
      <c r="A30" s="30">
        <f t="shared" si="2"/>
        <v>25</v>
      </c>
      <c r="B30" s="260" t="s">
        <v>905</v>
      </c>
      <c r="C30" s="617">
        <v>0</v>
      </c>
      <c r="D30" s="617">
        <v>0</v>
      </c>
      <c r="E30" s="617">
        <v>1383.33</v>
      </c>
      <c r="F30" s="617">
        <v>0</v>
      </c>
      <c r="G30" s="615">
        <f t="shared" si="1"/>
        <v>1383.33</v>
      </c>
      <c r="H30" s="616">
        <f t="shared" si="1"/>
        <v>0</v>
      </c>
    </row>
    <row r="31" spans="1:9" x14ac:dyDescent="0.25">
      <c r="A31" s="30">
        <f t="shared" si="2"/>
        <v>26</v>
      </c>
      <c r="B31" s="69" t="s">
        <v>1314</v>
      </c>
      <c r="C31" s="53">
        <f t="shared" ref="C31:E31" si="6">SUM(C32:C37)</f>
        <v>240901.8</v>
      </c>
      <c r="D31" s="53">
        <f t="shared" si="6"/>
        <v>0</v>
      </c>
      <c r="E31" s="53">
        <f t="shared" si="6"/>
        <v>281308.25</v>
      </c>
      <c r="F31" s="53">
        <f>SUM(F32:F37)</f>
        <v>0</v>
      </c>
      <c r="G31" s="615">
        <f t="shared" si="1"/>
        <v>40406.450000000012</v>
      </c>
      <c r="H31" s="616">
        <f t="shared" si="1"/>
        <v>0</v>
      </c>
      <c r="I31" s="487"/>
    </row>
    <row r="32" spans="1:9" x14ac:dyDescent="0.25">
      <c r="A32" s="30">
        <f t="shared" si="2"/>
        <v>27</v>
      </c>
      <c r="B32" s="111" t="s">
        <v>906</v>
      </c>
      <c r="C32" s="617">
        <v>131776.79999999999</v>
      </c>
      <c r="D32" s="617">
        <v>0</v>
      </c>
      <c r="E32" s="617">
        <v>151039</v>
      </c>
      <c r="F32" s="617">
        <v>0</v>
      </c>
      <c r="G32" s="615">
        <f t="shared" si="1"/>
        <v>19262.200000000012</v>
      </c>
      <c r="H32" s="616">
        <f t="shared" si="1"/>
        <v>0</v>
      </c>
    </row>
    <row r="33" spans="1:9" x14ac:dyDescent="0.25">
      <c r="A33" s="30">
        <f t="shared" si="2"/>
        <v>28</v>
      </c>
      <c r="B33" s="111" t="s">
        <v>907</v>
      </c>
      <c r="C33" s="617">
        <v>37935</v>
      </c>
      <c r="D33" s="617">
        <v>0</v>
      </c>
      <c r="E33" s="617">
        <v>45530</v>
      </c>
      <c r="F33" s="617">
        <v>0</v>
      </c>
      <c r="G33" s="615">
        <f t="shared" si="1"/>
        <v>7595</v>
      </c>
      <c r="H33" s="616">
        <f t="shared" si="1"/>
        <v>0</v>
      </c>
    </row>
    <row r="34" spans="1:9" x14ac:dyDescent="0.25">
      <c r="A34" s="30">
        <f t="shared" si="2"/>
        <v>29</v>
      </c>
      <c r="B34" s="111" t="s">
        <v>908</v>
      </c>
      <c r="C34" s="617">
        <v>7420</v>
      </c>
      <c r="D34" s="617">
        <v>0</v>
      </c>
      <c r="E34" s="617">
        <v>7615</v>
      </c>
      <c r="F34" s="617">
        <v>0</v>
      </c>
      <c r="G34" s="615">
        <f t="shared" si="1"/>
        <v>195</v>
      </c>
      <c r="H34" s="616">
        <f t="shared" si="1"/>
        <v>0</v>
      </c>
    </row>
    <row r="35" spans="1:9" x14ac:dyDescent="0.25">
      <c r="A35" s="30">
        <f t="shared" si="2"/>
        <v>30</v>
      </c>
      <c r="B35" s="111" t="s">
        <v>909</v>
      </c>
      <c r="C35" s="617">
        <v>63470</v>
      </c>
      <c r="D35" s="617">
        <v>0</v>
      </c>
      <c r="E35" s="617">
        <v>77124.25</v>
      </c>
      <c r="F35" s="617">
        <v>0</v>
      </c>
      <c r="G35" s="615">
        <f t="shared" si="1"/>
        <v>13654.25</v>
      </c>
      <c r="H35" s="616">
        <f t="shared" si="1"/>
        <v>0</v>
      </c>
    </row>
    <row r="36" spans="1:9" x14ac:dyDescent="0.25">
      <c r="A36" s="30">
        <f t="shared" si="2"/>
        <v>31</v>
      </c>
      <c r="B36" s="111" t="s">
        <v>901</v>
      </c>
      <c r="C36" s="617">
        <v>0</v>
      </c>
      <c r="D36" s="617">
        <v>0</v>
      </c>
      <c r="E36" s="617">
        <v>0</v>
      </c>
      <c r="F36" s="617">
        <v>0</v>
      </c>
      <c r="G36" s="615">
        <f t="shared" si="1"/>
        <v>0</v>
      </c>
      <c r="H36" s="616">
        <f t="shared" si="1"/>
        <v>0</v>
      </c>
    </row>
    <row r="37" spans="1:9" x14ac:dyDescent="0.25">
      <c r="A37" s="30">
        <f t="shared" si="2"/>
        <v>32</v>
      </c>
      <c r="B37" s="111" t="s">
        <v>902</v>
      </c>
      <c r="C37" s="617">
        <v>300</v>
      </c>
      <c r="D37" s="617">
        <v>0</v>
      </c>
      <c r="E37" s="617">
        <v>0</v>
      </c>
      <c r="F37" s="617">
        <v>0</v>
      </c>
      <c r="G37" s="615">
        <f t="shared" si="1"/>
        <v>-300</v>
      </c>
      <c r="H37" s="616">
        <f t="shared" si="1"/>
        <v>0</v>
      </c>
    </row>
    <row r="38" spans="1:9" x14ac:dyDescent="0.25">
      <c r="A38" s="30">
        <f t="shared" si="2"/>
        <v>33</v>
      </c>
      <c r="B38" s="111" t="s">
        <v>1204</v>
      </c>
      <c r="C38" s="619">
        <v>57187.19</v>
      </c>
      <c r="D38" s="619">
        <v>28785.22</v>
      </c>
      <c r="E38" s="619">
        <v>55597.98</v>
      </c>
      <c r="F38" s="619">
        <v>40172.43</v>
      </c>
      <c r="G38" s="615">
        <f t="shared" si="1"/>
        <v>-1589.2099999999991</v>
      </c>
      <c r="H38" s="616">
        <f t="shared" si="1"/>
        <v>11387.21</v>
      </c>
      <c r="I38" s="529" t="s">
        <v>1205</v>
      </c>
    </row>
    <row r="39" spans="1:9" s="327" customFormat="1" ht="14.25" customHeight="1" x14ac:dyDescent="0.3">
      <c r="A39" s="30">
        <f t="shared" si="2"/>
        <v>34</v>
      </c>
      <c r="B39" s="69" t="s">
        <v>953</v>
      </c>
      <c r="C39" s="53">
        <f>SUM(C40:C49)</f>
        <v>349895.22</v>
      </c>
      <c r="D39" s="53">
        <f t="shared" ref="D39:F39" si="7">SUM(D40:D49)</f>
        <v>0</v>
      </c>
      <c r="E39" s="53">
        <f t="shared" si="7"/>
        <v>190704.41999999998</v>
      </c>
      <c r="F39" s="53">
        <f t="shared" si="7"/>
        <v>0</v>
      </c>
      <c r="G39" s="615">
        <f t="shared" si="1"/>
        <v>-159190.79999999999</v>
      </c>
      <c r="H39" s="616">
        <f t="shared" si="1"/>
        <v>0</v>
      </c>
      <c r="I39" s="1"/>
    </row>
    <row r="40" spans="1:9" x14ac:dyDescent="0.25">
      <c r="A40" s="30">
        <f t="shared" si="2"/>
        <v>35</v>
      </c>
      <c r="B40" s="111" t="s">
        <v>879</v>
      </c>
      <c r="C40" s="617">
        <v>0</v>
      </c>
      <c r="D40" s="617">
        <v>0</v>
      </c>
      <c r="E40" s="617">
        <v>0</v>
      </c>
      <c r="F40" s="617">
        <v>0</v>
      </c>
      <c r="G40" s="615">
        <f t="shared" si="1"/>
        <v>0</v>
      </c>
      <c r="H40" s="616">
        <f t="shared" si="1"/>
        <v>0</v>
      </c>
    </row>
    <row r="41" spans="1:9" x14ac:dyDescent="0.25">
      <c r="A41" s="30">
        <f t="shared" si="2"/>
        <v>36</v>
      </c>
      <c r="B41" s="111" t="s">
        <v>95</v>
      </c>
      <c r="C41" s="617">
        <v>0</v>
      </c>
      <c r="D41" s="617">
        <v>0</v>
      </c>
      <c r="E41" s="617">
        <v>0</v>
      </c>
      <c r="F41" s="617">
        <v>0</v>
      </c>
      <c r="G41" s="615">
        <f t="shared" si="1"/>
        <v>0</v>
      </c>
      <c r="H41" s="616">
        <f t="shared" si="1"/>
        <v>0</v>
      </c>
    </row>
    <row r="42" spans="1:9" x14ac:dyDescent="0.25">
      <c r="A42" s="30">
        <f t="shared" si="2"/>
        <v>37</v>
      </c>
      <c r="B42" s="111" t="s">
        <v>96</v>
      </c>
      <c r="C42" s="617">
        <v>0</v>
      </c>
      <c r="D42" s="617">
        <v>0</v>
      </c>
      <c r="E42" s="617">
        <v>0</v>
      </c>
      <c r="F42" s="617">
        <v>0</v>
      </c>
      <c r="G42" s="615">
        <f t="shared" si="1"/>
        <v>0</v>
      </c>
      <c r="H42" s="616">
        <f t="shared" si="1"/>
        <v>0</v>
      </c>
    </row>
    <row r="43" spans="1:9" x14ac:dyDescent="0.25">
      <c r="A43" s="30">
        <f t="shared" si="2"/>
        <v>38</v>
      </c>
      <c r="B43" s="111" t="s">
        <v>97</v>
      </c>
      <c r="C43" s="617">
        <v>0</v>
      </c>
      <c r="D43" s="617">
        <v>0</v>
      </c>
      <c r="E43" s="617">
        <v>0</v>
      </c>
      <c r="F43" s="617">
        <v>0</v>
      </c>
      <c r="G43" s="615">
        <f t="shared" si="1"/>
        <v>0</v>
      </c>
      <c r="H43" s="616">
        <f t="shared" si="1"/>
        <v>0</v>
      </c>
    </row>
    <row r="44" spans="1:9" x14ac:dyDescent="0.25">
      <c r="A44" s="30">
        <f t="shared" si="2"/>
        <v>39</v>
      </c>
      <c r="B44" s="111" t="s">
        <v>98</v>
      </c>
      <c r="C44" s="617">
        <v>0</v>
      </c>
      <c r="D44" s="617">
        <v>0</v>
      </c>
      <c r="E44" s="617">
        <v>0</v>
      </c>
      <c r="F44" s="617">
        <v>0</v>
      </c>
      <c r="G44" s="615">
        <f t="shared" si="1"/>
        <v>0</v>
      </c>
      <c r="H44" s="616">
        <f t="shared" si="1"/>
        <v>0</v>
      </c>
    </row>
    <row r="45" spans="1:9" x14ac:dyDescent="0.25">
      <c r="A45" s="30">
        <f t="shared" si="2"/>
        <v>40</v>
      </c>
      <c r="B45" s="111" t="s">
        <v>99</v>
      </c>
      <c r="C45" s="617">
        <v>332948.56</v>
      </c>
      <c r="D45" s="617">
        <v>0</v>
      </c>
      <c r="E45" s="617">
        <v>133645.60999999999</v>
      </c>
      <c r="F45" s="617">
        <v>0</v>
      </c>
      <c r="G45" s="615">
        <f t="shared" si="1"/>
        <v>-199302.95</v>
      </c>
      <c r="H45" s="616">
        <f t="shared" si="1"/>
        <v>0</v>
      </c>
    </row>
    <row r="46" spans="1:9" x14ac:dyDescent="0.25">
      <c r="A46" s="30">
        <f t="shared" si="2"/>
        <v>41</v>
      </c>
      <c r="B46" s="401" t="s">
        <v>747</v>
      </c>
      <c r="C46" s="617">
        <v>0</v>
      </c>
      <c r="D46" s="617">
        <v>0</v>
      </c>
      <c r="E46" s="617">
        <v>0</v>
      </c>
      <c r="F46" s="617">
        <v>0</v>
      </c>
      <c r="G46" s="615">
        <f t="shared" si="1"/>
        <v>0</v>
      </c>
      <c r="H46" s="616">
        <f t="shared" si="1"/>
        <v>0</v>
      </c>
    </row>
    <row r="47" spans="1:9" x14ac:dyDescent="0.25">
      <c r="A47" s="30">
        <f t="shared" si="2"/>
        <v>42</v>
      </c>
      <c r="B47" s="111" t="s">
        <v>100</v>
      </c>
      <c r="C47" s="617">
        <v>0</v>
      </c>
      <c r="D47" s="617">
        <v>0</v>
      </c>
      <c r="E47" s="617">
        <v>0</v>
      </c>
      <c r="F47" s="617">
        <v>0</v>
      </c>
      <c r="G47" s="615">
        <f t="shared" si="1"/>
        <v>0</v>
      </c>
      <c r="H47" s="616">
        <f t="shared" si="1"/>
        <v>0</v>
      </c>
    </row>
    <row r="48" spans="1:9" x14ac:dyDescent="0.25">
      <c r="A48" s="30">
        <f t="shared" si="2"/>
        <v>43</v>
      </c>
      <c r="B48" s="111" t="s">
        <v>850</v>
      </c>
      <c r="C48" s="617">
        <v>0</v>
      </c>
      <c r="D48" s="617">
        <v>0</v>
      </c>
      <c r="E48" s="617">
        <v>0</v>
      </c>
      <c r="F48" s="617">
        <v>0</v>
      </c>
      <c r="G48" s="615">
        <f t="shared" si="1"/>
        <v>0</v>
      </c>
      <c r="H48" s="616">
        <f t="shared" si="1"/>
        <v>0</v>
      </c>
    </row>
    <row r="49" spans="1:16" x14ac:dyDescent="0.25">
      <c r="A49" s="30">
        <f t="shared" si="2"/>
        <v>44</v>
      </c>
      <c r="B49" s="111" t="s">
        <v>1206</v>
      </c>
      <c r="C49" s="617">
        <v>16946.66</v>
      </c>
      <c r="D49" s="617">
        <v>0</v>
      </c>
      <c r="E49" s="617">
        <v>57058.81</v>
      </c>
      <c r="F49" s="617">
        <v>0</v>
      </c>
      <c r="G49" s="615">
        <f t="shared" si="1"/>
        <v>40112.149999999994</v>
      </c>
      <c r="H49" s="616">
        <f t="shared" si="1"/>
        <v>0</v>
      </c>
      <c r="I49" s="328" t="s">
        <v>1239</v>
      </c>
      <c r="J49" s="328"/>
      <c r="K49" s="328"/>
      <c r="L49" s="328"/>
      <c r="M49" s="328"/>
      <c r="N49" s="328"/>
      <c r="O49" s="328"/>
      <c r="P49" s="328"/>
    </row>
    <row r="50" spans="1:16" x14ac:dyDescent="0.25">
      <c r="A50" s="30">
        <f t="shared" si="2"/>
        <v>45</v>
      </c>
      <c r="B50" s="69" t="s">
        <v>312</v>
      </c>
      <c r="C50" s="617">
        <v>0</v>
      </c>
      <c r="D50" s="617">
        <v>0</v>
      </c>
      <c r="E50" s="617">
        <v>0</v>
      </c>
      <c r="F50" s="617">
        <v>4000</v>
      </c>
      <c r="G50" s="615">
        <f t="shared" si="1"/>
        <v>0</v>
      </c>
      <c r="H50" s="616">
        <f t="shared" si="1"/>
        <v>4000</v>
      </c>
    </row>
    <row r="51" spans="1:16" x14ac:dyDescent="0.25">
      <c r="A51" s="30">
        <f t="shared" si="2"/>
        <v>46</v>
      </c>
      <c r="B51" s="69" t="s">
        <v>127</v>
      </c>
      <c r="C51" s="617">
        <v>0</v>
      </c>
      <c r="D51" s="617">
        <v>0</v>
      </c>
      <c r="E51" s="617">
        <v>0</v>
      </c>
      <c r="F51" s="617">
        <v>0</v>
      </c>
      <c r="G51" s="615">
        <f t="shared" si="1"/>
        <v>0</v>
      </c>
      <c r="H51" s="616">
        <f t="shared" si="1"/>
        <v>0</v>
      </c>
    </row>
    <row r="52" spans="1:16" x14ac:dyDescent="0.25">
      <c r="A52" s="30">
        <f t="shared" si="2"/>
        <v>47</v>
      </c>
      <c r="B52" s="69" t="s">
        <v>125</v>
      </c>
      <c r="C52" s="617">
        <v>0</v>
      </c>
      <c r="D52" s="617">
        <v>0</v>
      </c>
      <c r="E52" s="617">
        <v>0</v>
      </c>
      <c r="F52" s="617">
        <v>0</v>
      </c>
      <c r="G52" s="615">
        <f t="shared" si="1"/>
        <v>0</v>
      </c>
      <c r="H52" s="616">
        <f t="shared" si="1"/>
        <v>0</v>
      </c>
    </row>
    <row r="53" spans="1:16" x14ac:dyDescent="0.25">
      <c r="A53" s="30">
        <f t="shared" si="2"/>
        <v>48</v>
      </c>
      <c r="B53" s="69" t="s">
        <v>291</v>
      </c>
      <c r="C53" s="617">
        <v>0</v>
      </c>
      <c r="D53" s="617">
        <v>0</v>
      </c>
      <c r="E53" s="617">
        <v>0</v>
      </c>
      <c r="F53" s="617">
        <v>0</v>
      </c>
      <c r="G53" s="615">
        <f t="shared" si="1"/>
        <v>0</v>
      </c>
      <c r="H53" s="616">
        <f t="shared" si="1"/>
        <v>0</v>
      </c>
    </row>
    <row r="54" spans="1:16" x14ac:dyDescent="0.25">
      <c r="A54" s="30">
        <f t="shared" si="2"/>
        <v>49</v>
      </c>
      <c r="B54" s="69" t="s">
        <v>232</v>
      </c>
      <c r="C54" s="617">
        <v>0</v>
      </c>
      <c r="D54" s="617">
        <v>0</v>
      </c>
      <c r="E54" s="617">
        <v>0</v>
      </c>
      <c r="F54" s="617">
        <v>0</v>
      </c>
      <c r="G54" s="615">
        <f t="shared" si="1"/>
        <v>0</v>
      </c>
      <c r="H54" s="616">
        <f t="shared" si="1"/>
        <v>0</v>
      </c>
    </row>
    <row r="55" spans="1:16" ht="18.75" x14ac:dyDescent="0.25">
      <c r="A55" s="30">
        <f t="shared" si="2"/>
        <v>50</v>
      </c>
      <c r="B55" s="484" t="s">
        <v>992</v>
      </c>
      <c r="C55" s="620">
        <f>SUM(C56:C61)</f>
        <v>99556.4</v>
      </c>
      <c r="D55" s="620">
        <f t="shared" ref="D55:F55" si="8">SUM(D56:D61)</f>
        <v>0</v>
      </c>
      <c r="E55" s="620">
        <f t="shared" si="8"/>
        <v>109903.01000000001</v>
      </c>
      <c r="F55" s="620">
        <f t="shared" si="8"/>
        <v>0</v>
      </c>
      <c r="G55" s="615">
        <f t="shared" si="1"/>
        <v>10346.610000000015</v>
      </c>
      <c r="H55" s="616">
        <f t="shared" si="1"/>
        <v>0</v>
      </c>
      <c r="I55" s="487"/>
    </row>
    <row r="56" spans="1:16" x14ac:dyDescent="0.25">
      <c r="A56" s="30">
        <f t="shared" si="2"/>
        <v>51</v>
      </c>
      <c r="B56" s="111" t="s">
        <v>212</v>
      </c>
      <c r="C56" s="617">
        <v>0</v>
      </c>
      <c r="D56" s="607" t="s">
        <v>282</v>
      </c>
      <c r="E56" s="617">
        <v>0</v>
      </c>
      <c r="F56" s="607" t="s">
        <v>282</v>
      </c>
      <c r="G56" s="615">
        <f t="shared" si="1"/>
        <v>0</v>
      </c>
      <c r="H56" s="616" t="s">
        <v>282</v>
      </c>
    </row>
    <row r="57" spans="1:16" x14ac:dyDescent="0.25">
      <c r="A57" s="30">
        <f t="shared" si="2"/>
        <v>52</v>
      </c>
      <c r="B57" s="111" t="s">
        <v>101</v>
      </c>
      <c r="C57" s="617">
        <v>77700</v>
      </c>
      <c r="D57" s="607" t="s">
        <v>282</v>
      </c>
      <c r="E57" s="617">
        <v>70455</v>
      </c>
      <c r="F57" s="607" t="s">
        <v>282</v>
      </c>
      <c r="G57" s="615">
        <f t="shared" si="1"/>
        <v>-7245</v>
      </c>
      <c r="H57" s="616" t="s">
        <v>282</v>
      </c>
    </row>
    <row r="58" spans="1:16" ht="31.5" x14ac:dyDescent="0.25">
      <c r="A58" s="30">
        <f t="shared" si="2"/>
        <v>53</v>
      </c>
      <c r="B58" s="111" t="s">
        <v>805</v>
      </c>
      <c r="C58" s="617">
        <v>0</v>
      </c>
      <c r="D58" s="607" t="s">
        <v>282</v>
      </c>
      <c r="E58" s="617">
        <v>29062.82</v>
      </c>
      <c r="F58" s="607" t="s">
        <v>282</v>
      </c>
      <c r="G58" s="615">
        <f t="shared" si="1"/>
        <v>29062.82</v>
      </c>
      <c r="H58" s="616" t="s">
        <v>282</v>
      </c>
    </row>
    <row r="59" spans="1:16" ht="18.75" x14ac:dyDescent="0.25">
      <c r="A59" s="30">
        <f t="shared" si="2"/>
        <v>54</v>
      </c>
      <c r="B59" s="111" t="s">
        <v>928</v>
      </c>
      <c r="C59" s="617">
        <v>0</v>
      </c>
      <c r="D59" s="607" t="s">
        <v>282</v>
      </c>
      <c r="E59" s="617">
        <v>0</v>
      </c>
      <c r="F59" s="607" t="s">
        <v>282</v>
      </c>
      <c r="G59" s="615">
        <f t="shared" si="1"/>
        <v>0</v>
      </c>
      <c r="H59" s="616" t="s">
        <v>282</v>
      </c>
    </row>
    <row r="60" spans="1:16" x14ac:dyDescent="0.25">
      <c r="A60" s="30">
        <f t="shared" si="2"/>
        <v>55</v>
      </c>
      <c r="B60" s="111" t="s">
        <v>802</v>
      </c>
      <c r="C60" s="617">
        <v>21856.400000000001</v>
      </c>
      <c r="D60" s="607" t="s">
        <v>282</v>
      </c>
      <c r="E60" s="617">
        <v>10385.19</v>
      </c>
      <c r="F60" s="607" t="s">
        <v>282</v>
      </c>
      <c r="G60" s="615">
        <f t="shared" si="1"/>
        <v>-11471.210000000001</v>
      </c>
      <c r="H60" s="616" t="s">
        <v>282</v>
      </c>
    </row>
    <row r="61" spans="1:16" x14ac:dyDescent="0.25">
      <c r="A61" s="30">
        <f t="shared" si="2"/>
        <v>56</v>
      </c>
      <c r="B61" s="69" t="s">
        <v>313</v>
      </c>
      <c r="C61" s="617">
        <v>0</v>
      </c>
      <c r="D61" s="617">
        <v>0</v>
      </c>
      <c r="E61" s="617">
        <v>0</v>
      </c>
      <c r="F61" s="617">
        <v>0</v>
      </c>
      <c r="G61" s="615">
        <f t="shared" si="1"/>
        <v>0</v>
      </c>
      <c r="H61" s="616">
        <f t="shared" si="1"/>
        <v>0</v>
      </c>
    </row>
    <row r="62" spans="1:16" x14ac:dyDescent="0.25">
      <c r="A62" s="30">
        <f t="shared" si="2"/>
        <v>57</v>
      </c>
      <c r="B62" s="69" t="s">
        <v>126</v>
      </c>
      <c r="C62" s="617">
        <v>0</v>
      </c>
      <c r="D62" s="617">
        <v>30880.23</v>
      </c>
      <c r="E62" s="617">
        <v>0</v>
      </c>
      <c r="F62" s="617">
        <v>19780.919999999998</v>
      </c>
      <c r="G62" s="615">
        <f t="shared" si="1"/>
        <v>0</v>
      </c>
      <c r="H62" s="616">
        <f t="shared" si="1"/>
        <v>-11099.310000000001</v>
      </c>
    </row>
    <row r="63" spans="1:16" x14ac:dyDescent="0.25">
      <c r="A63" s="30">
        <f t="shared" si="2"/>
        <v>58</v>
      </c>
      <c r="B63" s="402" t="s">
        <v>128</v>
      </c>
      <c r="C63" s="617">
        <v>0</v>
      </c>
      <c r="D63" s="617">
        <v>0</v>
      </c>
      <c r="E63" s="617">
        <v>0</v>
      </c>
      <c r="F63" s="617">
        <v>0</v>
      </c>
      <c r="G63" s="615">
        <f t="shared" si="1"/>
        <v>0</v>
      </c>
      <c r="H63" s="616">
        <f t="shared" si="1"/>
        <v>0</v>
      </c>
      <c r="I63" s="180"/>
    </row>
    <row r="64" spans="1:16" x14ac:dyDescent="0.25">
      <c r="A64" s="30">
        <f t="shared" si="2"/>
        <v>59</v>
      </c>
      <c r="B64" s="402" t="s">
        <v>1207</v>
      </c>
      <c r="C64" s="617">
        <v>0</v>
      </c>
      <c r="D64" s="617">
        <v>0</v>
      </c>
      <c r="E64" s="617">
        <v>0</v>
      </c>
      <c r="F64" s="617">
        <v>0</v>
      </c>
      <c r="G64" s="615">
        <f t="shared" si="1"/>
        <v>0</v>
      </c>
      <c r="H64" s="616">
        <f t="shared" si="1"/>
        <v>0</v>
      </c>
      <c r="I64" s="180"/>
    </row>
    <row r="65" spans="1:10" x14ac:dyDescent="0.25">
      <c r="A65" s="30">
        <f t="shared" si="2"/>
        <v>60</v>
      </c>
      <c r="B65" s="403" t="s">
        <v>840</v>
      </c>
      <c r="C65" s="617">
        <v>0</v>
      </c>
      <c r="D65" s="617">
        <v>0</v>
      </c>
      <c r="E65" s="617">
        <v>0</v>
      </c>
      <c r="F65" s="617">
        <v>0</v>
      </c>
      <c r="G65" s="615">
        <f>E65-C65</f>
        <v>0</v>
      </c>
      <c r="H65" s="616">
        <f t="shared" si="1"/>
        <v>0</v>
      </c>
      <c r="I65" s="180"/>
    </row>
    <row r="66" spans="1:10" x14ac:dyDescent="0.25">
      <c r="A66" s="30">
        <f t="shared" si="2"/>
        <v>61</v>
      </c>
      <c r="B66" s="403" t="s">
        <v>1208</v>
      </c>
      <c r="C66" s="617">
        <v>0</v>
      </c>
      <c r="D66" s="617">
        <v>0</v>
      </c>
      <c r="E66" s="617">
        <v>0</v>
      </c>
      <c r="F66" s="617">
        <v>0</v>
      </c>
      <c r="G66" s="615">
        <f>E66-C66</f>
        <v>0</v>
      </c>
      <c r="H66" s="616">
        <f t="shared" si="1"/>
        <v>0</v>
      </c>
      <c r="I66" s="180"/>
    </row>
    <row r="67" spans="1:10" x14ac:dyDescent="0.25">
      <c r="A67" s="30">
        <f t="shared" si="2"/>
        <v>62</v>
      </c>
      <c r="B67" s="402" t="s">
        <v>1209</v>
      </c>
      <c r="C67" s="617">
        <v>0</v>
      </c>
      <c r="D67" s="617">
        <v>6347.89</v>
      </c>
      <c r="E67" s="617">
        <v>0</v>
      </c>
      <c r="F67" s="617">
        <v>5227.93</v>
      </c>
      <c r="G67" s="615">
        <f>E67-C67</f>
        <v>0</v>
      </c>
      <c r="H67" s="616">
        <f t="shared" si="1"/>
        <v>-1119.96</v>
      </c>
      <c r="I67" s="180" t="s">
        <v>1211</v>
      </c>
    </row>
    <row r="68" spans="1:10" x14ac:dyDescent="0.25">
      <c r="A68" s="30">
        <f t="shared" si="2"/>
        <v>63</v>
      </c>
      <c r="B68" s="69" t="s">
        <v>129</v>
      </c>
      <c r="C68" s="617">
        <v>15495205.369999999</v>
      </c>
      <c r="D68" s="617">
        <v>0</v>
      </c>
      <c r="E68" s="617">
        <v>16422998.550000001</v>
      </c>
      <c r="F68" s="617">
        <v>0</v>
      </c>
      <c r="G68" s="615">
        <f t="shared" si="1"/>
        <v>927793.18000000156</v>
      </c>
      <c r="H68" s="616">
        <f t="shared" si="1"/>
        <v>0</v>
      </c>
    </row>
    <row r="69" spans="1:10" x14ac:dyDescent="0.25">
      <c r="A69" s="30">
        <f t="shared" si="2"/>
        <v>64</v>
      </c>
      <c r="B69" s="404" t="s">
        <v>271</v>
      </c>
      <c r="C69" s="621"/>
      <c r="D69" s="621"/>
      <c r="E69" s="621"/>
      <c r="F69" s="621"/>
      <c r="G69" s="615">
        <f t="shared" si="1"/>
        <v>0</v>
      </c>
      <c r="H69" s="616">
        <f t="shared" si="1"/>
        <v>0</v>
      </c>
    </row>
    <row r="70" spans="1:10" x14ac:dyDescent="0.25">
      <c r="A70" s="30">
        <f t="shared" si="2"/>
        <v>65</v>
      </c>
      <c r="B70" s="404" t="s">
        <v>147</v>
      </c>
      <c r="C70" s="622">
        <v>454727.89</v>
      </c>
      <c r="D70" s="622">
        <v>0</v>
      </c>
      <c r="E70" s="622">
        <v>481020.78</v>
      </c>
      <c r="F70" s="622">
        <v>0</v>
      </c>
      <c r="G70" s="615">
        <f t="shared" si="1"/>
        <v>26292.890000000014</v>
      </c>
      <c r="H70" s="616">
        <f t="shared" si="1"/>
        <v>0</v>
      </c>
      <c r="I70" s="530" t="s">
        <v>1240</v>
      </c>
    </row>
    <row r="71" spans="1:10" s="115" customFormat="1" ht="49.5" customHeight="1" thickBot="1" x14ac:dyDescent="0.3">
      <c r="A71" s="30">
        <f t="shared" si="2"/>
        <v>66</v>
      </c>
      <c r="B71" s="485" t="s">
        <v>1210</v>
      </c>
      <c r="C71" s="54">
        <f>C6+C11+C16+C17+C18+C19+C20+C21+C24+C25+C31+C39+C50+C51+C52+C53+C54+C55+C61+C62+C63+C64+C65+C66+C67+C68+C38</f>
        <v>17741976.34</v>
      </c>
      <c r="D71" s="54">
        <f>D6+D11+D16+D17+D18+D19+D20+D21+D24+D25+D31+D39+D50+D51+D52+D53+D54+D55+D61+D62+D63+D64+D65+D66+D67+D68+D38-D67</f>
        <v>175416.05000000002</v>
      </c>
      <c r="E71" s="54">
        <f t="shared" ref="E71" si="9">E6+E11+E16+E17+E18+E19+E20+E21+E24+E25+E31+E39+E50+E51+E52+E53+E54+E55+E61+E62+E63+E64+E65+E66+E67+E68+E38</f>
        <v>18300685.190000001</v>
      </c>
      <c r="F71" s="54">
        <f>F6+F11+F16+F17+F18+F19+F20+F21+F24+F25+F31+F39+F50+F51+F52+F53+F54+F55+F61+F62+F63+F64+F65+F66+F67+F68+F38-F67</f>
        <v>139035.76999999999</v>
      </c>
      <c r="G71" s="623">
        <f>E71-C71</f>
        <v>558708.85000000149</v>
      </c>
      <c r="H71" s="624">
        <f t="shared" si="1"/>
        <v>-36380.280000000028</v>
      </c>
    </row>
    <row r="72" spans="1:10" ht="21" customHeight="1" x14ac:dyDescent="0.25">
      <c r="B72" s="3"/>
      <c r="C72" s="3"/>
      <c r="D72" s="321">
        <f>C71+D71</f>
        <v>17917392.390000001</v>
      </c>
      <c r="E72" s="322"/>
      <c r="F72" s="321">
        <f>E71+F71</f>
        <v>18439720.960000001</v>
      </c>
      <c r="G72" s="3"/>
      <c r="H72" s="3"/>
      <c r="I72" s="323" t="s">
        <v>1316</v>
      </c>
    </row>
    <row r="73" spans="1:10" x14ac:dyDescent="0.25">
      <c r="A73" s="781" t="s">
        <v>929</v>
      </c>
      <c r="B73" s="782"/>
      <c r="C73" s="782"/>
      <c r="D73" s="782"/>
      <c r="E73" s="782"/>
      <c r="F73" s="782"/>
      <c r="G73" s="782"/>
      <c r="H73" s="783"/>
      <c r="I73" s="780" t="s">
        <v>1317</v>
      </c>
      <c r="J73" s="780"/>
    </row>
    <row r="74" spans="1:10" ht="30.75" customHeight="1" x14ac:dyDescent="0.25">
      <c r="A74" s="784" t="s">
        <v>213</v>
      </c>
      <c r="B74" s="785"/>
      <c r="C74" s="785"/>
      <c r="D74" s="785"/>
      <c r="E74" s="785"/>
      <c r="F74" s="785"/>
      <c r="G74" s="785"/>
      <c r="H74" s="786"/>
      <c r="I74" s="780"/>
      <c r="J74" s="780"/>
    </row>
    <row r="75" spans="1:10" x14ac:dyDescent="0.25">
      <c r="I75" s="780"/>
      <c r="J75" s="780"/>
    </row>
    <row r="76" spans="1:10" x14ac:dyDescent="0.25">
      <c r="I76" s="780" t="s">
        <v>1315</v>
      </c>
      <c r="J76" s="780"/>
    </row>
    <row r="77" spans="1:10" ht="18.75" customHeight="1" x14ac:dyDescent="0.25">
      <c r="I77" s="780"/>
      <c r="J77" s="780"/>
    </row>
    <row r="78" spans="1:10" x14ac:dyDescent="0.25">
      <c r="I78" s="780"/>
      <c r="J78" s="780"/>
    </row>
  </sheetData>
  <mergeCells count="11">
    <mergeCell ref="I73:J75"/>
    <mergeCell ref="I76:J78"/>
    <mergeCell ref="A73:H73"/>
    <mergeCell ref="A74:H74"/>
    <mergeCell ref="A1:H1"/>
    <mergeCell ref="A2:H2"/>
    <mergeCell ref="A3:A4"/>
    <mergeCell ref="B3:B4"/>
    <mergeCell ref="C3:D3"/>
    <mergeCell ref="E3:F3"/>
    <mergeCell ref="G3:H3"/>
  </mergeCells>
  <printOptions gridLines="1"/>
  <pageMargins left="0.23622047244094491" right="0.31496062992125984" top="0.59055118110236227" bottom="0.47244094488188981" header="0.39370078740157483" footer="0.23622047244094491"/>
  <pageSetup paperSize="9" scale="70" fitToWidth="2" fitToHeight="2" orientation="landscape" r:id="rId1"/>
  <headerFooter alignWithMargins="0">
    <oddFooter>&amp;C&amp;P z &amp;N</oddFooter>
  </headerFooter>
  <rowBreaks count="1" manualBreakCount="1">
    <brk id="44"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6"/>
  <sheetViews>
    <sheetView zoomScaleNormal="100" workbookViewId="0">
      <selection activeCell="G13" sqref="G13"/>
    </sheetView>
  </sheetViews>
  <sheetFormatPr defaultRowHeight="15.75" x14ac:dyDescent="0.25"/>
  <cols>
    <col min="1" max="1" width="7.85546875" style="3" customWidth="1"/>
    <col min="2" max="2" width="98.28515625" style="5" customWidth="1"/>
    <col min="3" max="3" width="16.85546875" style="1" customWidth="1"/>
    <col min="4" max="4" width="17.28515625" style="1" customWidth="1"/>
    <col min="5" max="5" width="17.5703125" style="1" customWidth="1"/>
    <col min="6" max="6" width="9.140625" style="1"/>
    <col min="7" max="7" width="6.5703125" style="1" customWidth="1"/>
    <col min="8" max="8" width="9.140625" style="1"/>
    <col min="9" max="9" width="9.140625" style="1" customWidth="1"/>
    <col min="10" max="16384" width="9.140625" style="1"/>
  </cols>
  <sheetData>
    <row r="1" spans="1:9" ht="45.75" customHeight="1" thickBot="1" x14ac:dyDescent="0.3">
      <c r="A1" s="774" t="s">
        <v>1142</v>
      </c>
      <c r="B1" s="775"/>
      <c r="C1" s="775"/>
      <c r="D1" s="776"/>
      <c r="E1" s="180"/>
    </row>
    <row r="2" spans="1:9" ht="37.5" customHeight="1" x14ac:dyDescent="0.25">
      <c r="A2" s="771" t="s">
        <v>1265</v>
      </c>
      <c r="B2" s="772"/>
      <c r="C2" s="772"/>
      <c r="D2" s="773"/>
    </row>
    <row r="3" spans="1:9" s="9" customFormat="1" ht="31.5" x14ac:dyDescent="0.25">
      <c r="A3" s="296" t="s">
        <v>178</v>
      </c>
      <c r="B3" s="298" t="s">
        <v>296</v>
      </c>
      <c r="C3" s="297">
        <v>2019</v>
      </c>
      <c r="D3" s="272">
        <v>2020</v>
      </c>
    </row>
    <row r="4" spans="1:9" s="9" customFormat="1" x14ac:dyDescent="0.25">
      <c r="A4" s="296"/>
      <c r="B4" s="298"/>
      <c r="C4" s="297" t="s">
        <v>254</v>
      </c>
      <c r="D4" s="272" t="s">
        <v>255</v>
      </c>
      <c r="F4" s="77"/>
    </row>
    <row r="5" spans="1:9" x14ac:dyDescent="0.25">
      <c r="A5" s="30">
        <v>1</v>
      </c>
      <c r="B5" s="274" t="s">
        <v>917</v>
      </c>
      <c r="C5" s="625">
        <f>+SUM(C6:C9)</f>
        <v>1079280.3</v>
      </c>
      <c r="D5" s="625">
        <f>+SUM(D6:D9)</f>
        <v>1019432.25</v>
      </c>
      <c r="E5" s="9"/>
      <c r="F5" s="282"/>
      <c r="G5" s="191"/>
    </row>
    <row r="6" spans="1:9" x14ac:dyDescent="0.25">
      <c r="A6" s="30">
        <v>2</v>
      </c>
      <c r="B6" s="43" t="s">
        <v>893</v>
      </c>
      <c r="C6" s="605">
        <v>0</v>
      </c>
      <c r="D6" s="626">
        <v>1383.33</v>
      </c>
      <c r="E6" s="281"/>
      <c r="F6" s="9"/>
      <c r="I6" s="180"/>
    </row>
    <row r="7" spans="1:9" x14ac:dyDescent="0.25">
      <c r="A7" s="30">
        <v>3</v>
      </c>
      <c r="B7" s="43" t="s">
        <v>894</v>
      </c>
      <c r="C7" s="605">
        <v>240485.45</v>
      </c>
      <c r="D7" s="626">
        <v>195622.5</v>
      </c>
      <c r="E7" s="281"/>
      <c r="F7" s="9"/>
      <c r="I7" s="180"/>
    </row>
    <row r="8" spans="1:9" x14ac:dyDescent="0.25">
      <c r="A8" s="30">
        <v>4</v>
      </c>
      <c r="B8" s="43" t="s">
        <v>949</v>
      </c>
      <c r="C8" s="605">
        <v>1926</v>
      </c>
      <c r="D8" s="626">
        <v>672.67</v>
      </c>
      <c r="E8" s="281"/>
      <c r="F8" s="9"/>
      <c r="I8" s="180"/>
    </row>
    <row r="9" spans="1:9" x14ac:dyDescent="0.25">
      <c r="A9" s="30">
        <v>5</v>
      </c>
      <c r="B9" s="259" t="s">
        <v>948</v>
      </c>
      <c r="C9" s="605">
        <v>836868.85</v>
      </c>
      <c r="D9" s="626">
        <v>821753.75</v>
      </c>
      <c r="E9" s="281"/>
      <c r="F9" s="9"/>
      <c r="I9" s="180"/>
    </row>
    <row r="10" spans="1:9" x14ac:dyDescent="0.25">
      <c r="A10" s="30">
        <v>6</v>
      </c>
      <c r="B10" s="55" t="s">
        <v>927</v>
      </c>
      <c r="C10" s="53">
        <f>SUM(C11:C16)</f>
        <v>240901.8</v>
      </c>
      <c r="D10" s="627">
        <f>SUM(D11:D16)</f>
        <v>281308.25</v>
      </c>
      <c r="E10" s="41"/>
    </row>
    <row r="11" spans="1:9" x14ac:dyDescent="0.25">
      <c r="A11" s="30">
        <v>7</v>
      </c>
      <c r="B11" s="43" t="s">
        <v>895</v>
      </c>
      <c r="C11" s="605">
        <v>131776.79999999999</v>
      </c>
      <c r="D11" s="626">
        <v>151039</v>
      </c>
    </row>
    <row r="12" spans="1:9" x14ac:dyDescent="0.25">
      <c r="A12" s="30">
        <v>8</v>
      </c>
      <c r="B12" s="43" t="s">
        <v>896</v>
      </c>
      <c r="C12" s="605">
        <v>37935</v>
      </c>
      <c r="D12" s="626">
        <v>45530</v>
      </c>
    </row>
    <row r="13" spans="1:9" x14ac:dyDescent="0.25">
      <c r="A13" s="30">
        <v>9</v>
      </c>
      <c r="B13" s="43" t="s">
        <v>897</v>
      </c>
      <c r="C13" s="605">
        <v>7420</v>
      </c>
      <c r="D13" s="626">
        <v>7615</v>
      </c>
    </row>
    <row r="14" spans="1:9" x14ac:dyDescent="0.25">
      <c r="A14" s="30">
        <v>10</v>
      </c>
      <c r="B14" s="43" t="s">
        <v>898</v>
      </c>
      <c r="C14" s="605">
        <v>63470</v>
      </c>
      <c r="D14" s="626">
        <v>77124.25</v>
      </c>
    </row>
    <row r="15" spans="1:9" ht="31.5" x14ac:dyDescent="0.25">
      <c r="A15" s="30">
        <v>11</v>
      </c>
      <c r="B15" s="43" t="s">
        <v>899</v>
      </c>
      <c r="C15" s="605">
        <v>0</v>
      </c>
      <c r="D15" s="626">
        <v>0</v>
      </c>
    </row>
    <row r="16" spans="1:9" x14ac:dyDescent="0.25">
      <c r="A16" s="30">
        <v>12</v>
      </c>
      <c r="B16" s="43" t="s">
        <v>900</v>
      </c>
      <c r="C16" s="605">
        <v>300</v>
      </c>
      <c r="D16" s="626">
        <v>0</v>
      </c>
    </row>
    <row r="17" spans="1:4" x14ac:dyDescent="0.25">
      <c r="A17" s="30">
        <v>13</v>
      </c>
      <c r="B17" s="55" t="s">
        <v>218</v>
      </c>
      <c r="C17" s="53">
        <f>(C6+C7)*0.2</f>
        <v>48097.090000000004</v>
      </c>
      <c r="D17" s="627">
        <f>(D6+D7)*0.2</f>
        <v>39401.165999999997</v>
      </c>
    </row>
    <row r="18" spans="1:4" ht="16.5" thickBot="1" x14ac:dyDescent="0.3">
      <c r="A18" s="30">
        <v>14</v>
      </c>
      <c r="B18" s="56" t="s">
        <v>302</v>
      </c>
      <c r="C18" s="628">
        <v>36455.5</v>
      </c>
      <c r="D18" s="629">
        <v>39401.17</v>
      </c>
    </row>
    <row r="19" spans="1:4" x14ac:dyDescent="0.25">
      <c r="B19" s="8"/>
    </row>
    <row r="20" spans="1:4" x14ac:dyDescent="0.25">
      <c r="A20" s="241"/>
      <c r="B20" s="284"/>
    </row>
    <row r="21" spans="1:4" x14ac:dyDescent="0.25">
      <c r="B21" s="276"/>
    </row>
    <row r="22" spans="1:4" x14ac:dyDescent="0.25">
      <c r="B22" s="276"/>
    </row>
    <row r="23" spans="1:4" x14ac:dyDescent="0.25">
      <c r="B23" s="8"/>
    </row>
    <row r="24" spans="1:4" x14ac:dyDescent="0.25">
      <c r="B24" s="8"/>
    </row>
    <row r="25" spans="1:4" x14ac:dyDescent="0.25">
      <c r="B25" s="8"/>
    </row>
    <row r="26" spans="1:4" x14ac:dyDescent="0.25">
      <c r="B26" s="8"/>
    </row>
  </sheetData>
  <mergeCells count="2">
    <mergeCell ref="A1:D1"/>
    <mergeCell ref="A2:D2"/>
  </mergeCells>
  <pageMargins left="0.70866141732283472" right="0.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78802F3-CAF1-414B-986B-3ACC0176C017}">
  <ds:schemaRefs>
    <ds:schemaRef ds:uri="http://schemas.openxmlformats.org/package/2006/metadata/core-properties"/>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2E69B052-6B58-40C2-8603-8925FD487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28</vt:i4>
      </vt:variant>
      <vt:variant>
        <vt:lpstr>Pomenované rozsahy</vt:lpstr>
      </vt:variant>
      <vt:variant>
        <vt:i4>25</vt:i4>
      </vt:variant>
    </vt:vector>
  </HeadingPairs>
  <TitlesOfParts>
    <vt:vector size="53" baseType="lpstr">
      <vt:lpstr>Obsah</vt:lpstr>
      <vt:lpstr>zmeny</vt:lpstr>
      <vt:lpstr>Vysvetlivky</vt:lpstr>
      <vt:lpstr>Súvzťažnosti</vt:lpstr>
      <vt:lpstr>Kódy z CRŠ</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EU-nová</vt:lpstr>
      <vt:lpstr>T18-Ostatné dotácie z kap MŠ SR</vt:lpstr>
      <vt:lpstr>T19-Štip_ z vlastných </vt:lpstr>
      <vt:lpstr>T20_motivačné štipendiá_nová</vt:lpstr>
      <vt:lpstr>T21-štruktúra_384</vt:lpstr>
      <vt:lpstr>T22_Výnosy_soc_oblasť</vt:lpstr>
      <vt:lpstr>T23_Náklady_soc_oblasť</vt:lpstr>
      <vt:lpstr>T24__Aktíva</vt:lpstr>
      <vt:lpstr>Obsah!Oblasť_tlače</vt:lpstr>
      <vt:lpstr>Súvzťažnosti!Oblasť_tlače</vt:lpstr>
      <vt:lpstr>'T10-ŠJ '!Oblasť_tlače</vt:lpstr>
      <vt:lpstr>'T11-Zdroje KV'!Oblasť_tlače</vt:lpstr>
      <vt:lpstr>'T12-KV'!Oblasť_tlače</vt:lpstr>
      <vt:lpstr>'T13-Fondy'!Oblasť_tlače</vt:lpstr>
      <vt:lpstr>'T16 - Štruktúra hotovosti'!Oblasť_tlače</vt:lpstr>
      <vt:lpstr>'T17-Dotácie zo ŠF EU-nová'!Oblasť_tlače</vt:lpstr>
      <vt:lpstr>'T18-Ostatné dotácie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'T2-Ostatné dot mimo MŠ SR'!Oblasť_tlače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Gabalcová Miroslava</cp:lastModifiedBy>
  <cp:lastPrinted>2021-04-22T09:32:53Z</cp:lastPrinted>
  <dcterms:created xsi:type="dcterms:W3CDTF">2002-06-05T18:53:25Z</dcterms:created>
  <dcterms:modified xsi:type="dcterms:W3CDTF">2021-04-30T10:02:39Z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