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23\"/>
    </mc:Choice>
  </mc:AlternateContent>
  <xr:revisionPtr revIDLastSave="0" documentId="13_ncr:1_{B82BECE4-35A8-46D3-91A5-E3F3C666F7E1}" xr6:coauthVersionLast="36" xr6:coauthVersionMax="36" xr10:uidLastSave="{00000000-0000-0000-0000-000000000000}"/>
  <bookViews>
    <workbookView xWindow="0" yWindow="0" windowWidth="28800" windowHeight="11625" tabRatio="895"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61" r:id="rId8"/>
    <sheet name="T4-Výnosy zo školného" sheetId="154" r:id="rId9"/>
    <sheet name="T5 - Analýza nákladov" sheetId="162" r:id="rId10"/>
    <sheet name="T6-Zamestnanci_a_mzdy" sheetId="76" r:id="rId11"/>
    <sheet name="T6a-Zamestnanci_a_mzdy (ženy)" sheetId="155" r:id="rId12"/>
    <sheet name="T7_Doktorandi " sheetId="159" r:id="rId13"/>
    <sheet name="T8-Soc_štipendiá" sheetId="109" r:id="rId14"/>
    <sheet name="T8a-Teh_štipendiá" sheetId="164" r:id="rId15"/>
    <sheet name="T9_ŠD " sheetId="116" r:id="rId16"/>
    <sheet name="T10-ŠJ " sheetId="146" r:id="rId17"/>
    <sheet name="T11-Zdroje KV" sheetId="90" r:id="rId18"/>
    <sheet name="T12-KV" sheetId="91" r:id="rId19"/>
    <sheet name="T13-Fondy" sheetId="145" r:id="rId20"/>
    <sheet name="T14-Príjmy VVŠ z POO" sheetId="166" r:id="rId21"/>
    <sheet name="T15-Príjmy VVŠ z RP_11UA" sheetId="168" r:id="rId22"/>
    <sheet name="T16 - Štruktúra hotovosti" sheetId="64" r:id="rId23"/>
    <sheet name="T17-Dotácie zo ŠF EU-nová" sheetId="160" r:id="rId24"/>
    <sheet name="T18-Ostatné dotácie z kap MŠ SR" sheetId="61" r:id="rId25"/>
    <sheet name="T19-Štip_ z vlastných " sheetId="144" r:id="rId26"/>
    <sheet name="T20_motivačné štipendiá" sheetId="157" r:id="rId27"/>
    <sheet name="T20a-štipendiá z POO" sheetId="171" r:id="rId28"/>
    <sheet name="T20b-štipendiá z RP_11UA" sheetId="172" r:id="rId29"/>
    <sheet name="T21-štruktúra_384" sheetId="97" r:id="rId30"/>
    <sheet name="T22_Výnosy_soc_oblasť" sheetId="133" r:id="rId31"/>
    <sheet name="T23_Náklady_soc_oblasť" sheetId="134" r:id="rId32"/>
    <sheet name="T24_čerpanie rozvoj" sheetId="170" r:id="rId33"/>
    <sheet name="T24__Aktíva" sheetId="135" state="hidden" r:id="rId34"/>
  </sheets>
  <externalReferences>
    <externalReference r:id="rId35"/>
  </externalReferences>
  <definedNames>
    <definedName name="_xlnm._FilterDatabase" localSheetId="3" hidden="1">Súvzťažnosti!$A$2:$C$48</definedName>
    <definedName name="_kmp1" localSheetId="20">#REF!</definedName>
    <definedName name="_kmp1" localSheetId="23">#REF!</definedName>
    <definedName name="_kmp1" localSheetId="7">#REF!</definedName>
    <definedName name="_kmp1" localSheetId="9">#REF!</definedName>
    <definedName name="_kmp1" localSheetId="12">#REF!</definedName>
    <definedName name="_kmp1" localSheetId="14">#REF!</definedName>
    <definedName name="_kmp1">#REF!</definedName>
    <definedName name="_kmp2" localSheetId="20">#REF!</definedName>
    <definedName name="_kmp2" localSheetId="23">#REF!</definedName>
    <definedName name="_kmp2" localSheetId="9">#REF!</definedName>
    <definedName name="_kmp2" localSheetId="12">#REF!</definedName>
    <definedName name="_kmp2" localSheetId="14">#REF!</definedName>
    <definedName name="_kmp2">#REF!</definedName>
    <definedName name="_kmt1" localSheetId="20">#REF!</definedName>
    <definedName name="_kmt1" localSheetId="23">#REF!</definedName>
    <definedName name="_kmt1" localSheetId="9">#REF!</definedName>
    <definedName name="_kmt1" localSheetId="12">#REF!</definedName>
    <definedName name="_kmt1" localSheetId="14">#REF!</definedName>
    <definedName name="_kmt1">#REF!</definedName>
    <definedName name="_T1" localSheetId="20">#REF!</definedName>
    <definedName name="_T1" localSheetId="23">#REF!</definedName>
    <definedName name="_T1" localSheetId="9">#REF!</definedName>
    <definedName name="_T1" localSheetId="12">#REF!</definedName>
    <definedName name="_T1" localSheetId="14">#REF!</definedName>
    <definedName name="_T1">#REF!</definedName>
    <definedName name="_wd1" localSheetId="20">[1]vahy!$B$1</definedName>
    <definedName name="_wd1" localSheetId="26">[1]vahy!$B$1</definedName>
    <definedName name="_wd1">[1]vahy!$B$1</definedName>
    <definedName name="_wd3" localSheetId="20">[1]vahy!$B$3</definedName>
    <definedName name="_wd3" localSheetId="26">[1]vahy!$B$3</definedName>
    <definedName name="_wd3">[1]vahy!$B$3</definedName>
    <definedName name="_we1" localSheetId="20">[1]vahy!$B$2</definedName>
    <definedName name="_we1" localSheetId="26">[1]vahy!$B$2</definedName>
    <definedName name="_we1">[1]vahy!$B$2</definedName>
    <definedName name="_we3" localSheetId="20">[1]vahy!$B$4</definedName>
    <definedName name="_we3" localSheetId="26">[1]vahy!$B$4</definedName>
    <definedName name="_we3">[1]vahy!$B$4</definedName>
    <definedName name="aaa" hidden="1">3</definedName>
    <definedName name="denní" localSheetId="20">#REF!</definedName>
    <definedName name="denní" localSheetId="23">#REF!</definedName>
    <definedName name="denní" localSheetId="7">#REF!</definedName>
    <definedName name="denní" localSheetId="9">#REF!</definedName>
    <definedName name="denní" localSheetId="12">#REF!</definedName>
    <definedName name="denní" localSheetId="14">#REF!</definedName>
    <definedName name="denní">#REF!</definedName>
    <definedName name="dokpo" localSheetId="20">#REF!</definedName>
    <definedName name="dokpo" localSheetId="23">#REF!</definedName>
    <definedName name="dokpo" localSheetId="9">#REF!</definedName>
    <definedName name="dokpo" localSheetId="12">#REF!</definedName>
    <definedName name="dokpo" localSheetId="14">#REF!</definedName>
    <definedName name="dokpo">#REF!</definedName>
    <definedName name="dokpred" localSheetId="20">#REF!</definedName>
    <definedName name="dokpred" localSheetId="23">#REF!</definedName>
    <definedName name="dokpred" localSheetId="9">#REF!</definedName>
    <definedName name="dokpred" localSheetId="12">#REF!</definedName>
    <definedName name="dokpred" localSheetId="14">#REF!</definedName>
    <definedName name="dokpred">#REF!</definedName>
    <definedName name="druhý" localSheetId="20">#REF!</definedName>
    <definedName name="druhý" localSheetId="23">#REF!</definedName>
    <definedName name="druhý" localSheetId="9">#REF!</definedName>
    <definedName name="druhý" localSheetId="12">#REF!</definedName>
    <definedName name="druhý" localSheetId="14">#REF!</definedName>
    <definedName name="druhý">#REF!</definedName>
    <definedName name="exterdruhý" localSheetId="20">#REF!</definedName>
    <definedName name="exterdruhý" localSheetId="23">#REF!</definedName>
    <definedName name="exterdruhý" localSheetId="9">#REF!</definedName>
    <definedName name="exterdruhý" localSheetId="12">#REF!</definedName>
    <definedName name="exterdruhý" localSheetId="14">#REF!</definedName>
    <definedName name="exterdruhý">#REF!</definedName>
    <definedName name="externeplat" localSheetId="20">#REF!</definedName>
    <definedName name="externeplat" localSheetId="23">#REF!</definedName>
    <definedName name="externeplat" localSheetId="9">#REF!</definedName>
    <definedName name="externeplat" localSheetId="12">#REF!</definedName>
    <definedName name="externeplat" localSheetId="14">#REF!</definedName>
    <definedName name="externeplat">#REF!</definedName>
    <definedName name="exterplat" localSheetId="20">#REF!</definedName>
    <definedName name="exterplat" localSheetId="23">#REF!</definedName>
    <definedName name="exterplat" localSheetId="9">#REF!</definedName>
    <definedName name="exterplat" localSheetId="12">#REF!</definedName>
    <definedName name="exterplat" localSheetId="14">#REF!</definedName>
    <definedName name="exterplat">#REF!</definedName>
    <definedName name="KKS_doc" localSheetId="20">#REF!</definedName>
    <definedName name="KKS_doc" localSheetId="23">#REF!</definedName>
    <definedName name="KKS_doc" localSheetId="9">#REF!</definedName>
    <definedName name="KKS_doc" localSheetId="12">#REF!</definedName>
    <definedName name="KKS_doc" localSheetId="14">#REF!</definedName>
    <definedName name="KKS_doc">#REF!</definedName>
    <definedName name="KKS_ost" localSheetId="20">#REF!</definedName>
    <definedName name="KKS_ost" localSheetId="23">#REF!</definedName>
    <definedName name="KKS_ost" localSheetId="9">#REF!</definedName>
    <definedName name="KKS_ost" localSheetId="12">#REF!</definedName>
    <definedName name="KKS_ost" localSheetId="14">#REF!</definedName>
    <definedName name="KKS_ost">#REF!</definedName>
    <definedName name="KKS_phd" localSheetId="20">#REF!</definedName>
    <definedName name="KKS_phd" localSheetId="23">#REF!</definedName>
    <definedName name="KKS_phd" localSheetId="9">#REF!</definedName>
    <definedName name="KKS_phd" localSheetId="12">#REF!</definedName>
    <definedName name="KKS_phd" localSheetId="14">#REF!</definedName>
    <definedName name="KKS_phd">#REF!</definedName>
    <definedName name="KKS_prof" localSheetId="20">#REF!</definedName>
    <definedName name="KKS_prof" localSheetId="23">#REF!</definedName>
    <definedName name="KKS_prof" localSheetId="9">#REF!</definedName>
    <definedName name="KKS_prof" localSheetId="12">#REF!</definedName>
    <definedName name="KKS_prof" localSheetId="14">#REF!</definedName>
    <definedName name="KKS_prof">#REF!</definedName>
    <definedName name="koef_gm_mzdy" localSheetId="20">#REF!</definedName>
    <definedName name="koef_gm_mzdy" localSheetId="23">#REF!</definedName>
    <definedName name="koef_gm_mzdy" localSheetId="9">#REF!</definedName>
    <definedName name="koef_gm_mzdy" localSheetId="12">#REF!</definedName>
    <definedName name="koef_gm_mzdy" localSheetId="14">#REF!</definedName>
    <definedName name="koef_gm_mzdy">#REF!</definedName>
    <definedName name="koef_kpn" localSheetId="20">#REF!</definedName>
    <definedName name="koef_kpn" localSheetId="23">#REF!</definedName>
    <definedName name="koef_kpn" localSheetId="9">#REF!</definedName>
    <definedName name="koef_kpn" localSheetId="12">#REF!</definedName>
    <definedName name="koef_kpn" localSheetId="14">#REF!</definedName>
    <definedName name="koef_kpn">#REF!</definedName>
    <definedName name="koef_prer_nad_gm_mzdy" localSheetId="20">#REF!</definedName>
    <definedName name="koef_prer_nad_gm_mzdy" localSheetId="23">#REF!</definedName>
    <definedName name="koef_prer_nad_gm_mzdy" localSheetId="9">#REF!</definedName>
    <definedName name="koef_prer_nad_gm_mzdy" localSheetId="12">#REF!</definedName>
    <definedName name="koef_prer_nad_gm_mzdy" localSheetId="14">#REF!</definedName>
    <definedName name="koef_prer_nad_gm_mzdy">#REF!</definedName>
    <definedName name="koef_PV" localSheetId="20">#REF!</definedName>
    <definedName name="koef_PV" localSheetId="23">#REF!</definedName>
    <definedName name="koef_PV" localSheetId="9">#REF!</definedName>
    <definedName name="koef_PV" localSheetId="12">#REF!</definedName>
    <definedName name="koef_PV" localSheetId="14">#REF!</definedName>
    <definedName name="koef_PV">#REF!</definedName>
    <definedName name="koef_udr_kat1" localSheetId="20">#REF!</definedName>
    <definedName name="koef_udr_kat1" localSheetId="23">#REF!</definedName>
    <definedName name="koef_udr_kat1" localSheetId="9">#REF!</definedName>
    <definedName name="koef_udr_kat1" localSheetId="11">#REF!</definedName>
    <definedName name="koef_udr_kat1" localSheetId="12">#REF!</definedName>
    <definedName name="koef_udr_kat1" localSheetId="14">#REF!</definedName>
    <definedName name="koef_udr_kat1">#REF!</definedName>
    <definedName name="koef_udr_kat2" localSheetId="20">#REF!</definedName>
    <definedName name="koef_udr_kat2" localSheetId="23">#REF!</definedName>
    <definedName name="koef_udr_kat2" localSheetId="9">#REF!</definedName>
    <definedName name="koef_udr_kat2" localSheetId="11">#REF!</definedName>
    <definedName name="koef_udr_kat2" localSheetId="12">#REF!</definedName>
    <definedName name="koef_udr_kat2" localSheetId="14">#REF!</definedName>
    <definedName name="koef_udr_kat2">#REF!</definedName>
    <definedName name="koef_udr_kat3" localSheetId="20">#REF!</definedName>
    <definedName name="koef_udr_kat3" localSheetId="23">#REF!</definedName>
    <definedName name="koef_udr_kat3" localSheetId="9">#REF!</definedName>
    <definedName name="koef_udr_kat3" localSheetId="11">#REF!</definedName>
    <definedName name="koef_udr_kat3" localSheetId="12">#REF!</definedName>
    <definedName name="koef_udr_kat3" localSheetId="14">#REF!</definedName>
    <definedName name="koef_udr_kat3">#REF!</definedName>
    <definedName name="koef_VV" localSheetId="20">#REF!</definedName>
    <definedName name="koef_VV" localSheetId="23">#REF!</definedName>
    <definedName name="koef_VV" localSheetId="9">#REF!</definedName>
    <definedName name="koef_VV" localSheetId="12">#REF!</definedName>
    <definedName name="koef_VV" localSheetId="14">#REF!</definedName>
    <definedName name="koef_VV">#REF!</definedName>
    <definedName name="kpn_ca_do" localSheetId="20">#REF!</definedName>
    <definedName name="kpn_ca_do" localSheetId="23">#REF!</definedName>
    <definedName name="kpn_ca_do" localSheetId="9">#REF!</definedName>
    <definedName name="kpn_ca_do" localSheetId="12">#REF!</definedName>
    <definedName name="kpn_ca_do" localSheetId="14">#REF!</definedName>
    <definedName name="kpn_ca_do">#REF!</definedName>
    <definedName name="kpn_ca_nad" localSheetId="20">#REF!</definedName>
    <definedName name="kpn_ca_nad" localSheetId="23">#REF!</definedName>
    <definedName name="kpn_ca_nad" localSheetId="9">#REF!</definedName>
    <definedName name="kpn_ca_nad" localSheetId="12">#REF!</definedName>
    <definedName name="kpn_ca_nad" localSheetId="14">#REF!</definedName>
    <definedName name="kpn_ca_nad">#REF!</definedName>
    <definedName name="kzk" localSheetId="20">#REF!</definedName>
    <definedName name="kzk" localSheetId="23">#REF!</definedName>
    <definedName name="kzk" localSheetId="9">#REF!</definedName>
    <definedName name="kzk" localSheetId="12">#REF!</definedName>
    <definedName name="kzk" localSheetId="14">#REF!</definedName>
    <definedName name="kzk">#REF!</definedName>
    <definedName name="kzspp" localSheetId="20">#REF!</definedName>
    <definedName name="kzspp" localSheetId="23">#REF!</definedName>
    <definedName name="kzspp" localSheetId="9">#REF!</definedName>
    <definedName name="kzspp" localSheetId="12">#REF!</definedName>
    <definedName name="kzspp" localSheetId="14">#REF!</definedName>
    <definedName name="kzspp">#REF!</definedName>
    <definedName name="nefinanc">1</definedName>
    <definedName name="_xlnm.Print_Area" localSheetId="0">Obsah!$A$1:$Q$33</definedName>
    <definedName name="_xlnm.Print_Area" localSheetId="3">Súvzťažnosti!$A$1:$D$48</definedName>
    <definedName name="_xlnm.Print_Area" localSheetId="16">'T10-ŠJ '!$A$1:$D$29</definedName>
    <definedName name="_xlnm.Print_Area" localSheetId="17">'T11-Zdroje KV'!$A$1:$D$23</definedName>
    <definedName name="_xlnm.Print_Area" localSheetId="18">'T12-KV'!$A$1:$I$24</definedName>
    <definedName name="_xlnm.Print_Area" localSheetId="19">'T13-Fondy'!$A$1:$N$22</definedName>
    <definedName name="_xlnm.Print_Area" localSheetId="20">'T14-Príjmy VVŠ z POO'!$A$1:$E$25</definedName>
    <definedName name="_xlnm.Print_Area" localSheetId="22">'T16 - Štruktúra hotovosti'!$A$1:$D$25</definedName>
    <definedName name="_xlnm.Print_Area" localSheetId="23">'T17-Dotácie zo ŠF EU-nová'!$A$1:$H$35</definedName>
    <definedName name="_xlnm.Print_Area" localSheetId="24">'T18-Ostatné dotácie z kap MŠ SR'!$A$1:$E$18</definedName>
    <definedName name="_xlnm.Print_Area" localSheetId="25">'T19-Štip_ z vlastných '!$A$1:$F$30</definedName>
    <definedName name="_xlnm.Print_Area" localSheetId="5">'T1-Dotácie podľa DZ'!$A$1:$E$19</definedName>
    <definedName name="_xlnm.Print_Area" localSheetId="26">'T20_motivačné štipendiá'!$A$1:$F$14</definedName>
    <definedName name="_xlnm.Print_Area" localSheetId="29">'T21-štruktúra_384'!$A$1:$M$13</definedName>
    <definedName name="_xlnm.Print_Area" localSheetId="30">T22_Výnosy_soc_oblasť!$A$1:$F$45</definedName>
    <definedName name="_xlnm.Print_Area" localSheetId="31">T23_Náklady_soc_oblasť!$A$1:$F$42</definedName>
    <definedName name="_xlnm.Print_Area" localSheetId="7">'T3-Výnosy'!$A$1:$H$82</definedName>
    <definedName name="_xlnm.Print_Area" localSheetId="8">'T4-Výnosy zo školného'!$A$1:$D$29</definedName>
    <definedName name="_xlnm.Print_Area" localSheetId="9">'T5 - Analýza nákladov'!$A$1:$H$109</definedName>
    <definedName name="_xlnm.Print_Area" localSheetId="11">'T6a-Zamestnanci_a_mzdy (ženy)'!$A$1:$O$37</definedName>
    <definedName name="_xlnm.Print_Area" localSheetId="10">'T6-Zamestnanci_a_mzdy'!$A$1:$N$38</definedName>
    <definedName name="_xlnm.Print_Area" localSheetId="12">'T7_Doktorandi '!$A$1:$E$10</definedName>
    <definedName name="_xlnm.Print_Area" localSheetId="14">'T8a-Teh_štipendiá'!$A$1:$F$15</definedName>
    <definedName name="_xlnm.Print_Area" localSheetId="13">'T8-Soc_štipendiá'!$A$1:$F$16</definedName>
    <definedName name="_xlnm.Print_Area" localSheetId="15">'T9_ŠD '!$A$1:$F$22</definedName>
    <definedName name="_xlnm.Print_Area" localSheetId="2">Vysvetlivky!$A$1:$B$101</definedName>
    <definedName name="pocet_jedal" localSheetId="20">#REF!</definedName>
    <definedName name="pocet_jedal" localSheetId="23">#REF!</definedName>
    <definedName name="pocet_jedal" localSheetId="9">#REF!</definedName>
    <definedName name="pocet_jedal" localSheetId="11">#REF!</definedName>
    <definedName name="pocet_jedal" localSheetId="12">#REF!</definedName>
    <definedName name="pocet_jedal" localSheetId="14">#REF!</definedName>
    <definedName name="pocet_jedal">#REF!</definedName>
    <definedName name="podiel" localSheetId="20">#REF!</definedName>
    <definedName name="podiel" localSheetId="23">#REF!</definedName>
    <definedName name="podiel" localSheetId="9">#REF!</definedName>
    <definedName name="podiel" localSheetId="12">#REF!</definedName>
    <definedName name="podiel" localSheetId="14">#REF!</definedName>
    <definedName name="podiel">#REF!</definedName>
    <definedName name="poistné" localSheetId="20">#REF!</definedName>
    <definedName name="poistné" localSheetId="23">#REF!</definedName>
    <definedName name="poistné" localSheetId="9">#REF!</definedName>
    <definedName name="poistné" localSheetId="12">#REF!</definedName>
    <definedName name="poistné" localSheetId="14">#REF!</definedName>
    <definedName name="poistné">#REF!</definedName>
    <definedName name="Pp_DrŠ_exist" localSheetId="20">#REF!</definedName>
    <definedName name="Pp_DrŠ_exist" localSheetId="23">#REF!</definedName>
    <definedName name="Pp_DrŠ_exist" localSheetId="9">#REF!</definedName>
    <definedName name="Pp_DrŠ_exist" localSheetId="11">#REF!</definedName>
    <definedName name="Pp_DrŠ_exist" localSheetId="12">#REF!</definedName>
    <definedName name="Pp_DrŠ_exist" localSheetId="14">#REF!</definedName>
    <definedName name="Pp_DrŠ_exist">#REF!</definedName>
    <definedName name="Pp_DrŠ_noví" localSheetId="20">#REF!</definedName>
    <definedName name="Pp_DrŠ_noví" localSheetId="23">#REF!</definedName>
    <definedName name="Pp_DrŠ_noví" localSheetId="9">#REF!</definedName>
    <definedName name="Pp_DrŠ_noví" localSheetId="11">#REF!</definedName>
    <definedName name="Pp_DrŠ_noví" localSheetId="12">#REF!</definedName>
    <definedName name="Pp_DrŠ_noví" localSheetId="14">#REF!</definedName>
    <definedName name="Pp_DrŠ_noví">#REF!</definedName>
    <definedName name="Pp_DrŠ_spolu" localSheetId="20">#REF!</definedName>
    <definedName name="Pp_DrŠ_spolu" localSheetId="23">#REF!</definedName>
    <definedName name="Pp_DrŠ_spolu" localSheetId="9">#REF!</definedName>
    <definedName name="Pp_DrŠ_spolu" localSheetId="11">#REF!</definedName>
    <definedName name="Pp_DrŠ_spolu" localSheetId="12">#REF!</definedName>
    <definedName name="Pp_DrŠ_spolu" localSheetId="14">#REF!</definedName>
    <definedName name="Pp_DrŠ_spolu">#REF!</definedName>
    <definedName name="Pp_klinické_TaS" localSheetId="20">#REF!</definedName>
    <definedName name="Pp_klinické_TaS" localSheetId="23">#REF!</definedName>
    <definedName name="Pp_klinické_TaS" localSheetId="9">#REF!</definedName>
    <definedName name="Pp_klinické_TaS" localSheetId="11">#REF!</definedName>
    <definedName name="Pp_klinické_TaS" localSheetId="12">#REF!</definedName>
    <definedName name="Pp_klinické_TaS" localSheetId="14">#REF!</definedName>
    <definedName name="Pp_klinické_TaS">#REF!</definedName>
    <definedName name="Pp_klinické_TaS_rozpísaný" localSheetId="20">#REF!</definedName>
    <definedName name="Pp_klinické_TaS_rozpísaný" localSheetId="23">#REF!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 localSheetId="14">#REF!</definedName>
    <definedName name="Pp_klinické_TaS_rozpísaný">#REF!</definedName>
    <definedName name="Pp_Rozvoj_BD" localSheetId="20">#REF!</definedName>
    <definedName name="Pp_Rozvoj_BD" localSheetId="23">#REF!</definedName>
    <definedName name="Pp_Rozvoj_BD" localSheetId="9">#REF!</definedName>
    <definedName name="Pp_Rozvoj_BD" localSheetId="12">#REF!</definedName>
    <definedName name="Pp_Rozvoj_BD" localSheetId="14">#REF!</definedName>
    <definedName name="Pp_Rozvoj_BD">#REF!</definedName>
    <definedName name="Pp_Soc_BD" localSheetId="20">#REF!</definedName>
    <definedName name="Pp_Soc_BD" localSheetId="23">#REF!</definedName>
    <definedName name="Pp_Soc_BD" localSheetId="9">#REF!</definedName>
    <definedName name="Pp_Soc_BD" localSheetId="12">#REF!</definedName>
    <definedName name="Pp_Soc_BD" localSheetId="14">#REF!</definedName>
    <definedName name="Pp_Soc_BD">#REF!</definedName>
    <definedName name="Pp_VaT_BD" localSheetId="20">#REF!</definedName>
    <definedName name="Pp_VaT_BD" localSheetId="23">#REF!</definedName>
    <definedName name="Pp_VaT_BD" localSheetId="9">#REF!</definedName>
    <definedName name="Pp_VaT_BD" localSheetId="12">#REF!</definedName>
    <definedName name="Pp_VaT_BD" localSheetId="14">#REF!</definedName>
    <definedName name="Pp_VaT_BD">#REF!</definedName>
    <definedName name="Pp_VaT_mzdy" localSheetId="20">#REF!</definedName>
    <definedName name="Pp_VaT_mzdy" localSheetId="23">#REF!</definedName>
    <definedName name="Pp_VaT_mzdy" localSheetId="9">#REF!</definedName>
    <definedName name="Pp_VaT_mzdy" localSheetId="12">#REF!</definedName>
    <definedName name="Pp_VaT_mzdy" localSheetId="14">#REF!</definedName>
    <definedName name="Pp_VaT_mzdy">#REF!</definedName>
    <definedName name="Pp_VaT_mzdy_rezerva" localSheetId="20">#REF!</definedName>
    <definedName name="Pp_VaT_mzdy_rezerva" localSheetId="23">#REF!</definedName>
    <definedName name="Pp_VaT_mzdy_rezerva" localSheetId="9">#REF!</definedName>
    <definedName name="Pp_VaT_mzdy_rezerva" localSheetId="12">#REF!</definedName>
    <definedName name="Pp_VaT_mzdy_rezerva" localSheetId="14">#REF!</definedName>
    <definedName name="Pp_VaT_mzdy_rezerva">#REF!</definedName>
    <definedName name="Pp_VaT_mzdy_zac_roka" localSheetId="20">#REF!</definedName>
    <definedName name="Pp_VaT_mzdy_zac_roka" localSheetId="23">#REF!</definedName>
    <definedName name="Pp_VaT_mzdy_zac_roka" localSheetId="9">#REF!</definedName>
    <definedName name="Pp_VaT_mzdy_zac_roka" localSheetId="12">#REF!</definedName>
    <definedName name="Pp_VaT_mzdy_zac_roka" localSheetId="14">#REF!</definedName>
    <definedName name="Pp_VaT_mzdy_zac_roka">#REF!</definedName>
    <definedName name="Pp_Vzdel_BD" localSheetId="20">#REF!</definedName>
    <definedName name="Pp_Vzdel_BD" localSheetId="23">#REF!</definedName>
    <definedName name="Pp_Vzdel_BD" localSheetId="9">#REF!</definedName>
    <definedName name="Pp_Vzdel_BD" localSheetId="12">#REF!</definedName>
    <definedName name="Pp_Vzdel_BD" localSheetId="14">#REF!</definedName>
    <definedName name="Pp_Vzdel_BD">#REF!</definedName>
    <definedName name="Pp_Vzdel_mzdy" localSheetId="20">#REF!</definedName>
    <definedName name="Pp_Vzdel_mzdy" localSheetId="23">#REF!</definedName>
    <definedName name="Pp_Vzdel_mzdy" localSheetId="9">#REF!</definedName>
    <definedName name="Pp_Vzdel_mzdy" localSheetId="12">#REF!</definedName>
    <definedName name="Pp_Vzdel_mzdy" localSheetId="14">#REF!</definedName>
    <definedName name="Pp_Vzdel_mzdy">#REF!</definedName>
    <definedName name="Pp_Vzdel_mzdy_kontr" localSheetId="20">#REF!</definedName>
    <definedName name="Pp_Vzdel_mzdy_kontr" localSheetId="23">#REF!</definedName>
    <definedName name="Pp_Vzdel_mzdy_kontr" localSheetId="9">#REF!</definedName>
    <definedName name="Pp_Vzdel_mzdy_kontr" localSheetId="12">#REF!</definedName>
    <definedName name="Pp_Vzdel_mzdy_kontr" localSheetId="14">#REF!</definedName>
    <definedName name="Pp_Vzdel_mzdy_kontr">#REF!</definedName>
    <definedName name="Pp_Vzdel_mzdy_na_prer_modif" localSheetId="20">#REF!</definedName>
    <definedName name="Pp_Vzdel_mzdy_na_prer_modif" localSheetId="23">#REF!</definedName>
    <definedName name="Pp_Vzdel_mzdy_na_prer_modif" localSheetId="9">#REF!</definedName>
    <definedName name="Pp_Vzdel_mzdy_na_prer_modif" localSheetId="11">#REF!</definedName>
    <definedName name="Pp_Vzdel_mzdy_na_prer_modif" localSheetId="12">#REF!</definedName>
    <definedName name="Pp_Vzdel_mzdy_na_prer_modif" localSheetId="14">#REF!</definedName>
    <definedName name="Pp_Vzdel_mzdy_na_prer_modif">#REF!</definedName>
    <definedName name="Pp_Vzdel_mzdy_na_prer_nemodif" localSheetId="20">#REF!</definedName>
    <definedName name="Pp_Vzdel_mzdy_na_prer_nemodif" localSheetId="23">#REF!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 localSheetId="14">#REF!</definedName>
    <definedName name="Pp_Vzdel_mzdy_na_prer_nemodif">#REF!</definedName>
    <definedName name="Pp_Vzdel_mzdy_prevádz" localSheetId="20">#REF!</definedName>
    <definedName name="Pp_Vzdel_mzdy_prevádz" localSheetId="23">#REF!</definedName>
    <definedName name="Pp_Vzdel_mzdy_prevádz" localSheetId="9">#REF!</definedName>
    <definedName name="Pp_Vzdel_mzdy_prevádz" localSheetId="12">#REF!</definedName>
    <definedName name="Pp_Vzdel_mzdy_prevádz" localSheetId="14">#REF!</definedName>
    <definedName name="Pp_Vzdel_mzdy_prevádz">#REF!</definedName>
    <definedName name="Pp_Vzdel_mzdy_rezerva" localSheetId="20">#REF!</definedName>
    <definedName name="Pp_Vzdel_mzdy_rezerva" localSheetId="23">#REF!</definedName>
    <definedName name="Pp_Vzdel_mzdy_rezerva" localSheetId="9">#REF!</definedName>
    <definedName name="Pp_Vzdel_mzdy_rezerva" localSheetId="12">#REF!</definedName>
    <definedName name="Pp_Vzdel_mzdy_rezerva" localSheetId="14">#REF!</definedName>
    <definedName name="Pp_Vzdel_mzdy_rezerva">#REF!</definedName>
    <definedName name="Pp_Vzdel_mzdy_spec" localSheetId="20">#REF!</definedName>
    <definedName name="Pp_Vzdel_mzdy_spec" localSheetId="23">#REF!</definedName>
    <definedName name="Pp_Vzdel_mzdy_spec" localSheetId="9">#REF!</definedName>
    <definedName name="Pp_Vzdel_mzdy_spec" localSheetId="12">#REF!</definedName>
    <definedName name="Pp_Vzdel_mzdy_spec" localSheetId="14">#REF!</definedName>
    <definedName name="Pp_Vzdel_mzdy_spec">#REF!</definedName>
    <definedName name="Pp_Vzdel_mzdy_výkon" localSheetId="20">#REF!</definedName>
    <definedName name="Pp_Vzdel_mzdy_výkon" localSheetId="23">#REF!</definedName>
    <definedName name="Pp_Vzdel_mzdy_výkon" localSheetId="9">#REF!</definedName>
    <definedName name="Pp_Vzdel_mzdy_výkon" localSheetId="12">#REF!</definedName>
    <definedName name="Pp_Vzdel_mzdy_výkon" localSheetId="14">#REF!</definedName>
    <definedName name="Pp_Vzdel_mzdy_výkon">#REF!</definedName>
    <definedName name="Pp_Vzdel_mzdy_výkon_PV" localSheetId="20">#REF!</definedName>
    <definedName name="Pp_Vzdel_mzdy_výkon_PV" localSheetId="23">#REF!</definedName>
    <definedName name="Pp_Vzdel_mzdy_výkon_PV" localSheetId="9">#REF!</definedName>
    <definedName name="Pp_Vzdel_mzdy_výkon_PV" localSheetId="12">#REF!</definedName>
    <definedName name="Pp_Vzdel_mzdy_výkon_PV" localSheetId="14">#REF!</definedName>
    <definedName name="Pp_Vzdel_mzdy_výkon_PV">#REF!</definedName>
    <definedName name="Pp_Vzdel_mzdy_výkon_PV_bez" localSheetId="20">#REF!</definedName>
    <definedName name="Pp_Vzdel_mzdy_výkon_PV_bez" localSheetId="23">#REF!</definedName>
    <definedName name="Pp_Vzdel_mzdy_výkon_PV_bez" localSheetId="9">#REF!</definedName>
    <definedName name="Pp_Vzdel_mzdy_výkon_PV_bez" localSheetId="12">#REF!</definedName>
    <definedName name="Pp_Vzdel_mzdy_výkon_PV_bez" localSheetId="14">#REF!</definedName>
    <definedName name="Pp_Vzdel_mzdy_výkon_PV_bez">#REF!</definedName>
    <definedName name="Pp_Vzdel_mzdy_výkon_PV_um" localSheetId="20">#REF!</definedName>
    <definedName name="Pp_Vzdel_mzdy_výkon_PV_um" localSheetId="23">#REF!</definedName>
    <definedName name="Pp_Vzdel_mzdy_výkon_PV_um" localSheetId="9">#REF!</definedName>
    <definedName name="Pp_Vzdel_mzdy_výkon_PV_um" localSheetId="12">#REF!</definedName>
    <definedName name="Pp_Vzdel_mzdy_výkon_PV_um" localSheetId="14">#REF!</definedName>
    <definedName name="Pp_Vzdel_mzdy_výkon_PV_um">#REF!</definedName>
    <definedName name="Pp_Vzdel_mzdy_výkon_VV" localSheetId="20">#REF!</definedName>
    <definedName name="Pp_Vzdel_mzdy_výkon_VV" localSheetId="23">#REF!</definedName>
    <definedName name="Pp_Vzdel_mzdy_výkon_VV" localSheetId="9">#REF!</definedName>
    <definedName name="Pp_Vzdel_mzdy_výkon_VV" localSheetId="12">#REF!</definedName>
    <definedName name="Pp_Vzdel_mzdy_výkon_VV" localSheetId="14">#REF!</definedName>
    <definedName name="Pp_Vzdel_mzdy_výkon_VV">#REF!</definedName>
    <definedName name="Pp_Vzdel_mzdy_výkon_VV_bez" localSheetId="20">#REF!</definedName>
    <definedName name="Pp_Vzdel_mzdy_výkon_VV_bez" localSheetId="23">#REF!</definedName>
    <definedName name="Pp_Vzdel_mzdy_výkon_VV_bez" localSheetId="9">#REF!</definedName>
    <definedName name="Pp_Vzdel_mzdy_výkon_VV_bez" localSheetId="12">#REF!</definedName>
    <definedName name="Pp_Vzdel_mzdy_výkon_VV_bez" localSheetId="14">#REF!</definedName>
    <definedName name="Pp_Vzdel_mzdy_výkon_VV_bez">#REF!</definedName>
    <definedName name="Pp_Vzdel_mzdy_výkon_VV_um" localSheetId="20">#REF!</definedName>
    <definedName name="Pp_Vzdel_mzdy_výkon_VV_um" localSheetId="23">#REF!</definedName>
    <definedName name="Pp_Vzdel_mzdy_výkon_VV_um" localSheetId="9">#REF!</definedName>
    <definedName name="Pp_Vzdel_mzdy_výkon_VV_um" localSheetId="12">#REF!</definedName>
    <definedName name="Pp_Vzdel_mzdy_výkon_VV_um" localSheetId="14">#REF!</definedName>
    <definedName name="Pp_Vzdel_mzdy_výkon_VV_um">#REF!</definedName>
    <definedName name="Pp_Vzdel_spec_prax" localSheetId="20">#REF!</definedName>
    <definedName name="Pp_Vzdel_spec_prax" localSheetId="23">#REF!</definedName>
    <definedName name="Pp_Vzdel_spec_prax" localSheetId="9">#REF!</definedName>
    <definedName name="Pp_Vzdel_spec_prax" localSheetId="11">#REF!</definedName>
    <definedName name="Pp_Vzdel_spec_prax" localSheetId="12">#REF!</definedName>
    <definedName name="Pp_Vzdel_spec_prax" localSheetId="14">#REF!</definedName>
    <definedName name="Pp_Vzdel_spec_prax">#REF!</definedName>
    <definedName name="Pp_Vzdel_TaS" localSheetId="20">#REF!</definedName>
    <definedName name="Pp_Vzdel_TaS" localSheetId="23">#REF!</definedName>
    <definedName name="Pp_Vzdel_TaS" localSheetId="9">#REF!</definedName>
    <definedName name="Pp_Vzdel_TaS" localSheetId="12">#REF!</definedName>
    <definedName name="Pp_Vzdel_TaS" localSheetId="14">#REF!</definedName>
    <definedName name="Pp_Vzdel_TaS">#REF!</definedName>
    <definedName name="Pp_Vzdel_TaS_rezerva" localSheetId="20">#REF!</definedName>
    <definedName name="Pp_Vzdel_TaS_rezerva" localSheetId="23">#REF!</definedName>
    <definedName name="Pp_Vzdel_TaS_rezerva" localSheetId="9">#REF!</definedName>
    <definedName name="Pp_Vzdel_TaS_rezerva" localSheetId="12">#REF!</definedName>
    <definedName name="Pp_Vzdel_TaS_rezerva" localSheetId="14">#REF!</definedName>
    <definedName name="Pp_Vzdel_TaS_rezerva">#REF!</definedName>
    <definedName name="Pp_Vzdel_TaS_spec" localSheetId="20">#REF!</definedName>
    <definedName name="Pp_Vzdel_TaS_spec" localSheetId="23">#REF!</definedName>
    <definedName name="Pp_Vzdel_TaS_spec" localSheetId="9">#REF!</definedName>
    <definedName name="Pp_Vzdel_TaS_spec" localSheetId="11">#REF!</definedName>
    <definedName name="Pp_Vzdel_TaS_spec" localSheetId="12">#REF!</definedName>
    <definedName name="Pp_Vzdel_TaS_spec" localSheetId="14">#REF!</definedName>
    <definedName name="Pp_Vzdel_TaS_spec">#REF!</definedName>
    <definedName name="Pp_Vzdel_TaS_stav" localSheetId="20">#REF!</definedName>
    <definedName name="Pp_Vzdel_TaS_stav" localSheetId="23">#REF!</definedName>
    <definedName name="Pp_Vzdel_TaS_stav" localSheetId="9">#REF!</definedName>
    <definedName name="Pp_Vzdel_TaS_stav" localSheetId="12">#REF!</definedName>
    <definedName name="Pp_Vzdel_TaS_stav" localSheetId="14">#REF!</definedName>
    <definedName name="Pp_Vzdel_TaS_stav">#REF!</definedName>
    <definedName name="Pp_Vzdel_TaS_výkon" localSheetId="20">#REF!</definedName>
    <definedName name="Pp_Vzdel_TaS_výkon" localSheetId="23">#REF!</definedName>
    <definedName name="Pp_Vzdel_TaS_výkon" localSheetId="9">#REF!</definedName>
    <definedName name="Pp_Vzdel_TaS_výkon" localSheetId="11">#REF!</definedName>
    <definedName name="Pp_Vzdel_TaS_výkon" localSheetId="12">#REF!</definedName>
    <definedName name="Pp_Vzdel_TaS_výkon" localSheetId="14">#REF!</definedName>
    <definedName name="Pp_Vzdel_TaS_výkon">#REF!</definedName>
    <definedName name="Pp_Vzdel_TaS_výkon_PPŠ" localSheetId="20">#REF!</definedName>
    <definedName name="Pp_Vzdel_TaS_výkon_PPŠ" localSheetId="23">#REF!</definedName>
    <definedName name="Pp_Vzdel_TaS_výkon_PPŠ" localSheetId="9">#REF!</definedName>
    <definedName name="Pp_Vzdel_TaS_výkon_PPŠ" localSheetId="11">#REF!</definedName>
    <definedName name="Pp_Vzdel_TaS_výkon_PPŠ" localSheetId="12">#REF!</definedName>
    <definedName name="Pp_Vzdel_TaS_výkon_PPŠ" localSheetId="14">#REF!</definedName>
    <definedName name="Pp_Vzdel_TaS_výkon_PPŠ">#REF!</definedName>
    <definedName name="Pp_Vzdel_TaS_výkon_PPŠ_a_zákl" localSheetId="20">#REF!</definedName>
    <definedName name="Pp_Vzdel_TaS_výkon_PPŠ_a_zákl" localSheetId="23">#REF!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 localSheetId="14">#REF!</definedName>
    <definedName name="Pp_Vzdel_TaS_výkon_PPŠ_a_zákl">#REF!</definedName>
    <definedName name="Pp_Vzdel_TaS_výkon_PPŠ_KEN" localSheetId="20">#REF!</definedName>
    <definedName name="Pp_Vzdel_TaS_výkon_PPŠ_KEN" localSheetId="23">#REF!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 localSheetId="14">#REF!</definedName>
    <definedName name="Pp_Vzdel_TaS_výkon_PPŠ_KEN">#REF!</definedName>
    <definedName name="Pp_Vzdel_TaS_zahr_granty" localSheetId="20">#REF!</definedName>
    <definedName name="Pp_Vzdel_TaS_zahr_granty" localSheetId="23">#REF!</definedName>
    <definedName name="Pp_Vzdel_TaS_zahr_granty" localSheetId="9">#REF!</definedName>
    <definedName name="Pp_Vzdel_TaS_zahr_granty" localSheetId="12">#REF!</definedName>
    <definedName name="Pp_Vzdel_TaS_zahr_granty" localSheetId="14">#REF!</definedName>
    <definedName name="Pp_Vzdel_TaS_zahr_granty">#REF!</definedName>
    <definedName name="Pp_Vzdel_TaS_zákl" localSheetId="20">#REF!</definedName>
    <definedName name="Pp_Vzdel_TaS_zákl" localSheetId="23">#REF!</definedName>
    <definedName name="Pp_Vzdel_TaS_zákl" localSheetId="9">#REF!</definedName>
    <definedName name="Pp_Vzdel_TaS_zákl" localSheetId="11">#REF!</definedName>
    <definedName name="Pp_Vzdel_TaS_zákl" localSheetId="12">#REF!</definedName>
    <definedName name="Pp_Vzdel_TaS_zákl" localSheetId="14">#REF!</definedName>
    <definedName name="Pp_Vzdel_TaS_zákl">#REF!</definedName>
    <definedName name="Pr_AV_BD" localSheetId="20">#REF!</definedName>
    <definedName name="Pr_AV_BD" localSheetId="23">#REF!</definedName>
    <definedName name="Pr_AV_BD" localSheetId="9">#REF!</definedName>
    <definedName name="Pr_AV_BD" localSheetId="12">#REF!</definedName>
    <definedName name="Pr_AV_BD" localSheetId="14">#REF!</definedName>
    <definedName name="Pr_AV_BD">#REF!</definedName>
    <definedName name="Pr_IV_BD" localSheetId="20">#REF!</definedName>
    <definedName name="Pr_IV_BD" localSheetId="23">#REF!</definedName>
    <definedName name="Pr_IV_BD" localSheetId="9">#REF!</definedName>
    <definedName name="Pr_IV_BD" localSheetId="12">#REF!</definedName>
    <definedName name="Pr_IV_BD" localSheetId="14">#REF!</definedName>
    <definedName name="Pr_IV_BD">#REF!</definedName>
    <definedName name="Pr_IV_KV" localSheetId="20">#REF!</definedName>
    <definedName name="Pr_IV_KV" localSheetId="23">#REF!</definedName>
    <definedName name="Pr_IV_KV" localSheetId="9">#REF!</definedName>
    <definedName name="Pr_IV_KV" localSheetId="12">#REF!</definedName>
    <definedName name="Pr_IV_KV" localSheetId="14">#REF!</definedName>
    <definedName name="Pr_IV_KV">#REF!</definedName>
    <definedName name="Pr_IV_KV_rezerva" localSheetId="20">#REF!</definedName>
    <definedName name="Pr_IV_KV_rezerva" localSheetId="23">#REF!</definedName>
    <definedName name="Pr_IV_KV_rezerva" localSheetId="9">#REF!</definedName>
    <definedName name="Pr_IV_KV_rezerva" localSheetId="12">#REF!</definedName>
    <definedName name="Pr_IV_KV_rezerva" localSheetId="14">#REF!</definedName>
    <definedName name="Pr_IV_KV_rezerva">#REF!</definedName>
    <definedName name="Pr_KEGA_BD" localSheetId="20">#REF!</definedName>
    <definedName name="Pr_KEGA_BD" localSheetId="23">#REF!</definedName>
    <definedName name="Pr_KEGA_BD" localSheetId="9">#REF!</definedName>
    <definedName name="Pr_KEGA_BD" localSheetId="12">#REF!</definedName>
    <definedName name="Pr_KEGA_BD" localSheetId="14">#REF!</definedName>
    <definedName name="Pr_KEGA_BD">#REF!</definedName>
    <definedName name="Pr_klinické" localSheetId="20">#REF!</definedName>
    <definedName name="Pr_klinické" localSheetId="23">#REF!</definedName>
    <definedName name="Pr_klinické" localSheetId="9">#REF!</definedName>
    <definedName name="Pr_klinické" localSheetId="12">#REF!</definedName>
    <definedName name="Pr_klinické" localSheetId="14">#REF!</definedName>
    <definedName name="Pr_klinické">#REF!</definedName>
    <definedName name="Pr_KŠ" localSheetId="20">#REF!</definedName>
    <definedName name="Pr_KŠ" localSheetId="23">#REF!</definedName>
    <definedName name="Pr_KŠ" localSheetId="9">#REF!</definedName>
    <definedName name="Pr_KŠ" localSheetId="11">#REF!</definedName>
    <definedName name="Pr_KŠ" localSheetId="12">#REF!</definedName>
    <definedName name="Pr_KŠ" localSheetId="14">#REF!</definedName>
    <definedName name="Pr_KŠ">#REF!</definedName>
    <definedName name="Pr_motštip_BD" localSheetId="20">#REF!</definedName>
    <definedName name="Pr_motštip_BD" localSheetId="23">#REF!</definedName>
    <definedName name="Pr_motštip_BD" localSheetId="9">#REF!</definedName>
    <definedName name="Pr_motštip_BD" localSheetId="12">#REF!</definedName>
    <definedName name="Pr_motštip_BD" localSheetId="14">#REF!</definedName>
    <definedName name="Pr_motštip_BD">#REF!</definedName>
    <definedName name="Pr_MVTS_BD" localSheetId="20">#REF!</definedName>
    <definedName name="Pr_MVTS_BD" localSheetId="23">#REF!</definedName>
    <definedName name="Pr_MVTS_BD" localSheetId="9">#REF!</definedName>
    <definedName name="Pr_MVTS_BD" localSheetId="12">#REF!</definedName>
    <definedName name="Pr_MVTS_BD" localSheetId="14">#REF!</definedName>
    <definedName name="Pr_MVTS_BD">#REF!</definedName>
    <definedName name="Pr_socštip_BD" localSheetId="20">#REF!</definedName>
    <definedName name="Pr_socštip_BD" localSheetId="23">#REF!</definedName>
    <definedName name="Pr_socštip_BD" localSheetId="9">#REF!</definedName>
    <definedName name="Pr_socštip_BD" localSheetId="12">#REF!</definedName>
    <definedName name="Pr_socštip_BD" localSheetId="14">#REF!</definedName>
    <definedName name="Pr_socštip_BD">#REF!</definedName>
    <definedName name="Pr_ŠD" localSheetId="20">#REF!</definedName>
    <definedName name="Pr_ŠD" localSheetId="23">#REF!</definedName>
    <definedName name="Pr_ŠD" localSheetId="9">#REF!</definedName>
    <definedName name="Pr_ŠD" localSheetId="11">#REF!</definedName>
    <definedName name="Pr_ŠD" localSheetId="12">#REF!</definedName>
    <definedName name="Pr_ŠD" localSheetId="14">#REF!</definedName>
    <definedName name="Pr_ŠD">#REF!</definedName>
    <definedName name="Pr_ŠDaJKŠPC_BD" localSheetId="20">#REF!</definedName>
    <definedName name="Pr_ŠDaJKŠPC_BD" localSheetId="23">#REF!</definedName>
    <definedName name="Pr_ŠDaJKŠPC_BD" localSheetId="9">#REF!</definedName>
    <definedName name="Pr_ŠDaJKŠPC_BD" localSheetId="12">#REF!</definedName>
    <definedName name="Pr_ŠDaJKŠPC_BD" localSheetId="14">#REF!</definedName>
    <definedName name="Pr_ŠDaJKŠPC_BD">#REF!</definedName>
    <definedName name="Pr_VaT_KV_zac_roka" localSheetId="20">#REF!</definedName>
    <definedName name="Pr_VaT_KV_zac_roka" localSheetId="23">#REF!</definedName>
    <definedName name="Pr_VaT_KV_zac_roka" localSheetId="9">#REF!</definedName>
    <definedName name="Pr_VaT_KV_zac_roka" localSheetId="12">#REF!</definedName>
    <definedName name="Pr_VaT_KV_zac_roka" localSheetId="14">#REF!</definedName>
    <definedName name="Pr_VaT_KV_zac_roka">#REF!</definedName>
    <definedName name="Pr_VaT_TaS" localSheetId="20">#REF!</definedName>
    <definedName name="Pr_VaT_TaS" localSheetId="23">#REF!</definedName>
    <definedName name="Pr_VaT_TaS" localSheetId="9">#REF!</definedName>
    <definedName name="Pr_VaT_TaS" localSheetId="12">#REF!</definedName>
    <definedName name="Pr_VaT_TaS" localSheetId="14">#REF!</definedName>
    <definedName name="Pr_VaT_TaS">#REF!</definedName>
    <definedName name="Pr_VaT_TaS_rezerva" localSheetId="20">#REF!</definedName>
    <definedName name="Pr_VaT_TaS_rezerva" localSheetId="23">#REF!</definedName>
    <definedName name="Pr_VaT_TaS_rezerva" localSheetId="9">#REF!</definedName>
    <definedName name="Pr_VaT_TaS_rezerva" localSheetId="12">#REF!</definedName>
    <definedName name="Pr_VaT_TaS_rezerva" localSheetId="14">#REF!</definedName>
    <definedName name="Pr_VaT_TaS_rezerva">#REF!</definedName>
    <definedName name="Pr_VaT_TaS_zac_roka" localSheetId="20">#REF!</definedName>
    <definedName name="Pr_VaT_TaS_zac_roka" localSheetId="23">#REF!</definedName>
    <definedName name="Pr_VaT_TaS_zac_roka" localSheetId="9">#REF!</definedName>
    <definedName name="Pr_VaT_TaS_zac_roka" localSheetId="12">#REF!</definedName>
    <definedName name="Pr_VaT_TaS_zac_roka" localSheetId="14">#REF!</definedName>
    <definedName name="Pr_VaT_TaS_zac_roka">#REF!</definedName>
    <definedName name="Pr_VEGA_BD" localSheetId="20">#REF!</definedName>
    <definedName name="Pr_VEGA_BD" localSheetId="23">#REF!</definedName>
    <definedName name="Pr_VEGA_BD" localSheetId="9">#REF!</definedName>
    <definedName name="Pr_VEGA_BD" localSheetId="12">#REF!</definedName>
    <definedName name="Pr_VEGA_BD" localSheetId="14">#REF!</definedName>
    <definedName name="Pr_VEGA_BD">#REF!</definedName>
    <definedName name="predmety" localSheetId="20">#REF!</definedName>
    <definedName name="predmety" localSheetId="23">#REF!</definedName>
    <definedName name="predmety" localSheetId="9">#REF!</definedName>
    <definedName name="predmety" localSheetId="12">#REF!</definedName>
    <definedName name="predmety" localSheetId="14">#REF!</definedName>
    <definedName name="predmety">#REF!</definedName>
    <definedName name="prisp_na_1_jedlo" localSheetId="20">#REF!</definedName>
    <definedName name="prisp_na_1_jedlo" localSheetId="23">#REF!</definedName>
    <definedName name="prisp_na_1_jedlo" localSheetId="9">#REF!</definedName>
    <definedName name="prisp_na_1_jedlo" localSheetId="11">#REF!</definedName>
    <definedName name="prisp_na_1_jedlo" localSheetId="12">#REF!</definedName>
    <definedName name="prisp_na_1_jedlo" localSheetId="14">#REF!</definedName>
    <definedName name="prisp_na_1_jedlo">#REF!</definedName>
    <definedName name="prisp_na_ubyt_stud_SD" localSheetId="20">#REF!</definedName>
    <definedName name="prisp_na_ubyt_stud_SD" localSheetId="23">#REF!</definedName>
    <definedName name="prisp_na_ubyt_stud_SD" localSheetId="9">#REF!</definedName>
    <definedName name="prisp_na_ubyt_stud_SD" localSheetId="11">#REF!</definedName>
    <definedName name="prisp_na_ubyt_stud_SD" localSheetId="12">#REF!</definedName>
    <definedName name="prisp_na_ubyt_stud_SD" localSheetId="14">#REF!</definedName>
    <definedName name="prisp_na_ubyt_stud_SD">#REF!</definedName>
    <definedName name="prisp_na_ubyt_stud_ZZ" localSheetId="20">#REF!</definedName>
    <definedName name="prisp_na_ubyt_stud_ZZ" localSheetId="23">#REF!</definedName>
    <definedName name="prisp_na_ubyt_stud_ZZ" localSheetId="9">#REF!</definedName>
    <definedName name="prisp_na_ubyt_stud_ZZ" localSheetId="11">#REF!</definedName>
    <definedName name="prisp_na_ubyt_stud_ZZ" localSheetId="12">#REF!</definedName>
    <definedName name="prisp_na_ubyt_stud_ZZ" localSheetId="14">#REF!</definedName>
    <definedName name="prisp_na_ubyt_stud_ZZ">#REF!</definedName>
    <definedName name="prísp_zákl_prev" localSheetId="20">#REF!</definedName>
    <definedName name="prísp_zákl_prev" localSheetId="23">#REF!</definedName>
    <definedName name="prísp_zákl_prev" localSheetId="9">#REF!</definedName>
    <definedName name="prísp_zákl_prev" localSheetId="12">#REF!</definedName>
    <definedName name="prísp_zákl_prev" localSheetId="14">#REF!</definedName>
    <definedName name="prísp_zákl_prev">#REF!</definedName>
    <definedName name="R_vvs" localSheetId="20">#REF!</definedName>
    <definedName name="R_vvs" localSheetId="23">#REF!</definedName>
    <definedName name="R_vvs" localSheetId="9">#REF!</definedName>
    <definedName name="R_vvs" localSheetId="12">#REF!</definedName>
    <definedName name="R_vvs" localSheetId="14">#REF!</definedName>
    <definedName name="R_vvs">#REF!</definedName>
    <definedName name="R_vvs_BD" localSheetId="20">#REF!</definedName>
    <definedName name="R_vvs_BD" localSheetId="23">#REF!</definedName>
    <definedName name="R_vvs_BD" localSheetId="9">#REF!</definedName>
    <definedName name="R_vvs_BD" localSheetId="12">#REF!</definedName>
    <definedName name="R_vvs_BD" localSheetId="14">#REF!</definedName>
    <definedName name="R_vvs_BD">#REF!</definedName>
    <definedName name="R_vvs_VaT_BD" localSheetId="20">#REF!</definedName>
    <definedName name="R_vvs_VaT_BD" localSheetId="23">#REF!</definedName>
    <definedName name="R_vvs_VaT_BD" localSheetId="9">#REF!</definedName>
    <definedName name="R_vvs_VaT_BD" localSheetId="12">#REF!</definedName>
    <definedName name="R_vvs_VaT_BD" localSheetId="14">#REF!</definedName>
    <definedName name="R_vvs_VaT_BD">#REF!</definedName>
    <definedName name="Sanet" localSheetId="20">#REF!</definedName>
    <definedName name="Sanet" localSheetId="23">#REF!</definedName>
    <definedName name="Sanet" localSheetId="9">#REF!</definedName>
    <definedName name="Sanet" localSheetId="12">#REF!</definedName>
    <definedName name="Sanet" localSheetId="14">#REF!</definedName>
    <definedName name="Sanet">#REF!</definedName>
    <definedName name="SAPBEXrevision" hidden="1">7</definedName>
    <definedName name="SAPBEXsysID" hidden="1">"BS1"</definedName>
    <definedName name="SAPBEXwbID" hidden="1">"3TG3S316PX9BHXMQEBSXSYZZO"</definedName>
    <definedName name="stavba_ucelova" localSheetId="20">#REF!</definedName>
    <definedName name="stavba_ucelova" localSheetId="23">#REF!</definedName>
    <definedName name="stavba_ucelova" localSheetId="7">#REF!</definedName>
    <definedName name="stavba_ucelova" localSheetId="9">#REF!</definedName>
    <definedName name="stavba_ucelova" localSheetId="12">#REF!</definedName>
    <definedName name="stavba_ucelova" localSheetId="14">#REF!</definedName>
    <definedName name="stavba_ucelova">#REF!</definedName>
    <definedName name="studenti_vstup" localSheetId="20">#REF!</definedName>
    <definedName name="studenti_vstup" localSheetId="23">#REF!</definedName>
    <definedName name="studenti_vstup" localSheetId="9">#REF!</definedName>
    <definedName name="studenti_vstup" localSheetId="12">#REF!</definedName>
    <definedName name="studenti_vstup" localSheetId="14">#REF!</definedName>
    <definedName name="studenti_vstup">#REF!</definedName>
    <definedName name="sustava" localSheetId="20">#REF!</definedName>
    <definedName name="sustava" localSheetId="23">#REF!</definedName>
    <definedName name="sustava" localSheetId="9">#REF!</definedName>
    <definedName name="sustava" localSheetId="12">#REF!</definedName>
    <definedName name="sustava" localSheetId="14">#REF!</definedName>
    <definedName name="sustava">#REF!</definedName>
    <definedName name="T_1" localSheetId="20">#REF!</definedName>
    <definedName name="T_1" localSheetId="23">#REF!</definedName>
    <definedName name="T_1" localSheetId="9">#REF!</definedName>
    <definedName name="T_1" localSheetId="12">#REF!</definedName>
    <definedName name="T_1" localSheetId="14">#REF!</definedName>
    <definedName name="T_1">#REF!</definedName>
    <definedName name="T_25_so_štip_2007" localSheetId="20">#REF!</definedName>
    <definedName name="T_25_so_štip_2007" localSheetId="23">#REF!</definedName>
    <definedName name="T_25_so_štip_2007" localSheetId="9">#REF!</definedName>
    <definedName name="T_25_so_štip_2007" localSheetId="12">#REF!</definedName>
    <definedName name="T_25_so_štip_2007" localSheetId="14">#REF!</definedName>
    <definedName name="T_25_so_štip_2007">#REF!</definedName>
    <definedName name="T_M" localSheetId="20">#REF!</definedName>
    <definedName name="T_M" localSheetId="23">#REF!</definedName>
    <definedName name="T_M" localSheetId="9">#REF!</definedName>
    <definedName name="T_M" localSheetId="12">#REF!</definedName>
    <definedName name="T_M" localSheetId="14">#REF!</definedName>
    <definedName name="T_M">#REF!</definedName>
    <definedName name="váha_absDrš" localSheetId="20">#REF!</definedName>
    <definedName name="váha_absDrš" localSheetId="23">#REF!</definedName>
    <definedName name="váha_absDrš" localSheetId="9">#REF!</definedName>
    <definedName name="váha_absDrš" localSheetId="12">#REF!</definedName>
    <definedName name="váha_absDrš" localSheetId="14">#REF!</definedName>
    <definedName name="váha_absDrš">#REF!</definedName>
    <definedName name="váha_DG" localSheetId="20">#REF!</definedName>
    <definedName name="váha_DG" localSheetId="23">#REF!</definedName>
    <definedName name="váha_DG" localSheetId="9">#REF!</definedName>
    <definedName name="váha_DG" localSheetId="12">#REF!</definedName>
    <definedName name="váha_DG" localSheetId="14">#REF!</definedName>
    <definedName name="váha_DG">#REF!</definedName>
    <definedName name="váha_poDs" localSheetId="20">#REF!</definedName>
    <definedName name="váha_poDs" localSheetId="23">#REF!</definedName>
    <definedName name="váha_poDs" localSheetId="9">#REF!</definedName>
    <definedName name="váha_poDs" localSheetId="12">#REF!</definedName>
    <definedName name="váha_poDs" localSheetId="14">#REF!</definedName>
    <definedName name="váha_poDs">#REF!</definedName>
    <definedName name="váha_Pub" localSheetId="20">#REF!</definedName>
    <definedName name="váha_Pub" localSheetId="23">#REF!</definedName>
    <definedName name="váha_Pub" localSheetId="9">#REF!</definedName>
    <definedName name="váha_Pub" localSheetId="12">#REF!</definedName>
    <definedName name="váha_Pub" localSheetId="14">#REF!</definedName>
    <definedName name="váha_Pub">#REF!</definedName>
    <definedName name="váha_ZG" localSheetId="20">#REF!</definedName>
    <definedName name="váha_ZG" localSheetId="23">#REF!</definedName>
    <definedName name="váha_ZG" localSheetId="9">#REF!</definedName>
    <definedName name="váha_ZG" localSheetId="12">#REF!</definedName>
    <definedName name="váha_ZG" localSheetId="14">#REF!</definedName>
    <definedName name="váha_ZG">#REF!</definedName>
    <definedName name="výkon_um" localSheetId="20">#REF!</definedName>
    <definedName name="výkon_um" localSheetId="23">#REF!</definedName>
    <definedName name="výkon_um" localSheetId="9">#REF!</definedName>
    <definedName name="výkon_um" localSheetId="12">#REF!</definedName>
    <definedName name="výkon_um" localSheetId="14">#REF!</definedName>
    <definedName name="výkon_um">#REF!</definedName>
    <definedName name="x" localSheetId="20">#REF!</definedName>
    <definedName name="x" localSheetId="23">#REF!</definedName>
    <definedName name="x" localSheetId="9">#REF!</definedName>
    <definedName name="x" localSheetId="12">#REF!</definedName>
    <definedName name="x" localSheetId="14">#REF!</definedName>
    <definedName name="x">#REF!</definedName>
    <definedName name="xxx" hidden="1">"3TGMUFSSIAIMK2KTNC9DELQD0"</definedName>
    <definedName name="zakl_prisp_na_prev_SD" localSheetId="20">#REF!</definedName>
    <definedName name="zakl_prisp_na_prev_SD" localSheetId="23">#REF!</definedName>
    <definedName name="zakl_prisp_na_prev_SD" localSheetId="9">#REF!</definedName>
    <definedName name="zakl_prisp_na_prev_SD" localSheetId="11">#REF!</definedName>
    <definedName name="zakl_prisp_na_prev_SD" localSheetId="12">#REF!</definedName>
    <definedName name="zakl_prisp_na_prev_SD" localSheetId="14">#REF!</definedName>
    <definedName name="zakl_prisp_na_prev_SD">#REF!</definedName>
    <definedName name="záloha" localSheetId="20">#REF!</definedName>
    <definedName name="záloha" localSheetId="23">#REF!</definedName>
    <definedName name="záloha" localSheetId="9">#REF!</definedName>
    <definedName name="záloha" localSheetId="11">#REF!</definedName>
    <definedName name="záloha" localSheetId="12">#REF!</definedName>
    <definedName name="záloha" localSheetId="14">#REF!</definedName>
    <definedName name="záloha">#REF!</definedName>
  </definedNames>
  <calcPr calcId="191029"/>
</workbook>
</file>

<file path=xl/calcChain.xml><?xml version="1.0" encoding="utf-8"?>
<calcChain xmlns="http://schemas.openxmlformats.org/spreadsheetml/2006/main">
  <c r="D9" i="146" l="1"/>
  <c r="C37" i="161" l="1"/>
  <c r="D16" i="154" l="1"/>
  <c r="C16" i="154"/>
  <c r="D79" i="161"/>
  <c r="E79" i="161"/>
  <c r="F79" i="161"/>
  <c r="C79" i="161"/>
  <c r="F37" i="161"/>
  <c r="E37" i="161"/>
  <c r="D37" i="161"/>
  <c r="D105" i="162" l="1"/>
  <c r="D106" i="162"/>
  <c r="C44" i="162" l="1"/>
  <c r="D20" i="90" l="1"/>
  <c r="D23" i="146"/>
  <c r="C23" i="146"/>
  <c r="E18" i="166" l="1"/>
  <c r="E19" i="166"/>
  <c r="E20" i="166"/>
  <c r="E21" i="166"/>
  <c r="E7" i="170" l="1"/>
  <c r="E9" i="61" l="1"/>
  <c r="G24" i="160" l="1"/>
  <c r="C5" i="64" l="1"/>
  <c r="C7" i="90" l="1"/>
  <c r="L19" i="155" l="1"/>
  <c r="C37" i="3" l="1"/>
  <c r="E22" i="3"/>
  <c r="C25" i="3"/>
  <c r="C19" i="3"/>
  <c r="C5" i="3"/>
  <c r="E28" i="3"/>
  <c r="E29" i="3"/>
  <c r="E30" i="3"/>
  <c r="E31" i="3"/>
  <c r="E32" i="3"/>
  <c r="E33" i="3"/>
  <c r="E34" i="3"/>
  <c r="E35" i="3"/>
  <c r="E12" i="3"/>
  <c r="E13" i="3"/>
  <c r="E14" i="3"/>
  <c r="E8" i="3" l="1"/>
  <c r="E9" i="3"/>
  <c r="E10" i="3"/>
  <c r="E11" i="3"/>
  <c r="E15" i="3"/>
  <c r="C11" i="161" l="1"/>
  <c r="D62" i="162" l="1"/>
  <c r="E62" i="162"/>
  <c r="F62" i="162"/>
  <c r="C5" i="154" l="1"/>
  <c r="G45" i="161"/>
  <c r="H45" i="161"/>
  <c r="H31" i="161"/>
  <c r="H32" i="161"/>
  <c r="H33" i="161"/>
  <c r="H34" i="161"/>
  <c r="H35" i="161"/>
  <c r="H36" i="161"/>
  <c r="G31" i="161"/>
  <c r="G32" i="161"/>
  <c r="G33" i="161"/>
  <c r="G34" i="161"/>
  <c r="G35" i="161"/>
  <c r="G36" i="161"/>
  <c r="D25" i="161"/>
  <c r="E25" i="161"/>
  <c r="F25" i="161"/>
  <c r="C25" i="161"/>
  <c r="D5" i="154" l="1"/>
  <c r="C62" i="162" l="1"/>
  <c r="H66" i="162"/>
  <c r="G66" i="162"/>
  <c r="H70" i="161" l="1"/>
  <c r="G70" i="161"/>
  <c r="H7" i="145" l="1"/>
  <c r="E15" i="172" l="1"/>
  <c r="C15" i="172"/>
  <c r="E12" i="172"/>
  <c r="C12" i="172"/>
  <c r="I13" i="171"/>
  <c r="G13" i="171"/>
  <c r="E13" i="171"/>
  <c r="C13" i="171"/>
  <c r="C8" i="64" l="1"/>
  <c r="C11" i="164" l="1"/>
  <c r="E9" i="164" l="1"/>
  <c r="E11" i="164" s="1"/>
  <c r="A7" i="164"/>
  <c r="A8" i="164" s="1"/>
  <c r="A9" i="164" s="1"/>
  <c r="A10" i="164" s="1"/>
  <c r="E12" i="109"/>
  <c r="C12" i="109"/>
  <c r="C11" i="109"/>
  <c r="E9" i="109" s="1"/>
  <c r="E11" i="109" s="1"/>
  <c r="A7" i="109"/>
  <c r="A8" i="109" s="1"/>
  <c r="A9" i="109" s="1"/>
  <c r="A10" i="109" s="1"/>
  <c r="H7" i="170" l="1"/>
  <c r="K7" i="170" s="1"/>
  <c r="E8" i="170"/>
  <c r="H8" i="170" s="1"/>
  <c r="K8" i="170" s="1"/>
  <c r="E9" i="170"/>
  <c r="H9" i="170" s="1"/>
  <c r="K9" i="170" s="1"/>
  <c r="E10" i="170"/>
  <c r="H10" i="170" s="1"/>
  <c r="K10" i="170" s="1"/>
  <c r="E11" i="170"/>
  <c r="H11" i="170" s="1"/>
  <c r="K11" i="170" s="1"/>
  <c r="E6" i="170"/>
  <c r="H6" i="170" s="1"/>
  <c r="K6" i="170" s="1"/>
  <c r="C22" i="146" l="1"/>
  <c r="D22" i="146"/>
  <c r="D17" i="146"/>
  <c r="C17" i="146"/>
  <c r="C12" i="146" l="1"/>
  <c r="D10" i="146" s="1"/>
  <c r="D6" i="146"/>
  <c r="C6" i="146"/>
  <c r="A6" i="146"/>
  <c r="A7" i="146" s="1"/>
  <c r="A8" i="146" s="1"/>
  <c r="A9" i="146" s="1"/>
  <c r="A10" i="146" s="1"/>
  <c r="A11" i="146" s="1"/>
  <c r="A12" i="146" s="1"/>
  <c r="A13" i="146" s="1"/>
  <c r="A15" i="146" s="1"/>
  <c r="A16" i="146" s="1"/>
  <c r="A17" i="146" s="1"/>
  <c r="A18" i="146" s="1"/>
  <c r="A19" i="146" l="1"/>
  <c r="A20" i="146" s="1"/>
  <c r="A21" i="146" s="1"/>
  <c r="A22" i="146" s="1"/>
  <c r="A23" i="146" s="1"/>
  <c r="C9" i="146"/>
  <c r="C5" i="146" s="1"/>
  <c r="C16" i="146" s="1"/>
  <c r="D12" i="146"/>
  <c r="D5" i="146" s="1"/>
  <c r="D16" i="146" s="1"/>
  <c r="F12" i="170" l="1"/>
  <c r="G12" i="170"/>
  <c r="I12" i="170"/>
  <c r="J12" i="170"/>
  <c r="D12" i="170"/>
  <c r="H95" i="162" l="1"/>
  <c r="G95" i="162"/>
  <c r="C12" i="170" l="1"/>
  <c r="E12" i="170" s="1"/>
  <c r="H12" i="170" s="1"/>
  <c r="K12" i="170" s="1"/>
  <c r="A7" i="170"/>
  <c r="A8" i="170" s="1"/>
  <c r="C24" i="154" l="1"/>
  <c r="I22" i="155"/>
  <c r="F62" i="161"/>
  <c r="E62" i="161"/>
  <c r="D62" i="161"/>
  <c r="C62" i="161"/>
  <c r="E17" i="166" l="1"/>
  <c r="E5" i="168" l="1"/>
  <c r="D16" i="166" l="1"/>
  <c r="D13" i="166"/>
  <c r="C13" i="166"/>
  <c r="E14" i="166"/>
  <c r="E15" i="166"/>
  <c r="D10" i="166" l="1"/>
  <c r="C10" i="166"/>
  <c r="E9" i="166"/>
  <c r="E6" i="166"/>
  <c r="D7" i="166"/>
  <c r="C7" i="166"/>
  <c r="D11" i="166" l="1"/>
  <c r="C11" i="166"/>
  <c r="C16" i="166"/>
  <c r="E8" i="166"/>
  <c r="E7" i="166"/>
  <c r="A6" i="166"/>
  <c r="A7" i="166" s="1"/>
  <c r="A8" i="166" s="1"/>
  <c r="A9" i="166" s="1"/>
  <c r="E5" i="166"/>
  <c r="E16" i="166" l="1"/>
  <c r="E13" i="166"/>
  <c r="D12" i="166"/>
  <c r="E10" i="166"/>
  <c r="C12" i="166" l="1"/>
  <c r="D22" i="166"/>
  <c r="E11" i="166"/>
  <c r="E12" i="166" l="1"/>
  <c r="C22" i="166"/>
  <c r="E22" i="166" s="1"/>
  <c r="F19" i="145" l="1"/>
  <c r="I7" i="97" l="1"/>
  <c r="H7" i="97"/>
  <c r="I6" i="97"/>
  <c r="H6" i="97"/>
  <c r="H104" i="162" l="1"/>
  <c r="G104" i="162"/>
  <c r="H103" i="162"/>
  <c r="G103" i="162"/>
  <c r="H102" i="162"/>
  <c r="G102" i="162"/>
  <c r="H101" i="162"/>
  <c r="G101" i="162"/>
  <c r="H100" i="162"/>
  <c r="G100" i="162"/>
  <c r="H99" i="162"/>
  <c r="G99" i="162"/>
  <c r="H98" i="162"/>
  <c r="G98" i="162"/>
  <c r="H97" i="162"/>
  <c r="G97" i="162"/>
  <c r="H96" i="162"/>
  <c r="G96" i="162"/>
  <c r="H94" i="162"/>
  <c r="G94" i="162"/>
  <c r="H93" i="162"/>
  <c r="G93" i="162"/>
  <c r="H92" i="162"/>
  <c r="G92" i="162"/>
  <c r="F91" i="162"/>
  <c r="E91" i="162"/>
  <c r="D91" i="162"/>
  <c r="C91" i="162"/>
  <c r="H90" i="162"/>
  <c r="G90" i="162"/>
  <c r="H89" i="162"/>
  <c r="G89" i="162"/>
  <c r="H88" i="162"/>
  <c r="G88" i="162"/>
  <c r="H87" i="162"/>
  <c r="G87" i="162"/>
  <c r="H86" i="162"/>
  <c r="G86" i="162"/>
  <c r="H85" i="162"/>
  <c r="G85" i="162"/>
  <c r="H84" i="162"/>
  <c r="G84" i="162"/>
  <c r="H83" i="162"/>
  <c r="G83" i="162"/>
  <c r="F82" i="162"/>
  <c r="E82" i="162"/>
  <c r="E80" i="162" s="1"/>
  <c r="D82" i="162"/>
  <c r="D80" i="162" s="1"/>
  <c r="C82" i="162"/>
  <c r="C80" i="162" s="1"/>
  <c r="H81" i="162"/>
  <c r="G81" i="162"/>
  <c r="H79" i="162"/>
  <c r="G79" i="162"/>
  <c r="H78" i="162"/>
  <c r="G78" i="162"/>
  <c r="H77" i="162"/>
  <c r="G77" i="162"/>
  <c r="H76" i="162"/>
  <c r="G76" i="162"/>
  <c r="H75" i="162"/>
  <c r="G75" i="162"/>
  <c r="H74" i="162"/>
  <c r="G74" i="162"/>
  <c r="H73" i="162"/>
  <c r="G73" i="162"/>
  <c r="H72" i="162"/>
  <c r="G72" i="162"/>
  <c r="H71" i="162"/>
  <c r="G71" i="162"/>
  <c r="H70" i="162"/>
  <c r="G70" i="162"/>
  <c r="F69" i="162"/>
  <c r="E69" i="162"/>
  <c r="D69" i="162"/>
  <c r="C69" i="162"/>
  <c r="H68" i="162"/>
  <c r="G68" i="162"/>
  <c r="H67" i="162"/>
  <c r="G67" i="162"/>
  <c r="H65" i="162"/>
  <c r="G65" i="162"/>
  <c r="H64" i="162"/>
  <c r="G64" i="162"/>
  <c r="H63" i="162"/>
  <c r="G63" i="162"/>
  <c r="D60" i="162"/>
  <c r="C60" i="162"/>
  <c r="H61" i="162"/>
  <c r="G61" i="162"/>
  <c r="F60" i="162"/>
  <c r="H59" i="162"/>
  <c r="G59" i="162"/>
  <c r="H58" i="162"/>
  <c r="G58" i="162"/>
  <c r="H57" i="162"/>
  <c r="G57" i="162"/>
  <c r="H56" i="162"/>
  <c r="G56" i="162"/>
  <c r="H55" i="162"/>
  <c r="G55" i="162"/>
  <c r="H54" i="162"/>
  <c r="G54" i="162"/>
  <c r="H53" i="162"/>
  <c r="G53" i="162"/>
  <c r="H52" i="162"/>
  <c r="G52" i="162"/>
  <c r="H51" i="162"/>
  <c r="G51" i="162"/>
  <c r="H50" i="162"/>
  <c r="G50" i="162"/>
  <c r="H49" i="162"/>
  <c r="G49" i="162"/>
  <c r="H48" i="162"/>
  <c r="G48" i="162"/>
  <c r="H47" i="162"/>
  <c r="G47" i="162"/>
  <c r="H46" i="162"/>
  <c r="G46" i="162"/>
  <c r="H45" i="162"/>
  <c r="G45" i="162"/>
  <c r="F44" i="162"/>
  <c r="E44" i="162"/>
  <c r="D44" i="162"/>
  <c r="H43" i="162"/>
  <c r="G43" i="162"/>
  <c r="H42" i="162"/>
  <c r="G42" i="162"/>
  <c r="H41" i="162"/>
  <c r="G41" i="162"/>
  <c r="F40" i="162"/>
  <c r="E40" i="162"/>
  <c r="D40" i="162"/>
  <c r="C40" i="162"/>
  <c r="H39" i="162"/>
  <c r="G39" i="162"/>
  <c r="H38" i="162"/>
  <c r="G38" i="162"/>
  <c r="H37" i="162"/>
  <c r="G37" i="162"/>
  <c r="H36" i="162"/>
  <c r="G36" i="162"/>
  <c r="H35" i="162"/>
  <c r="G35" i="162"/>
  <c r="H34" i="162"/>
  <c r="G34" i="162"/>
  <c r="H33" i="162"/>
  <c r="G33" i="162"/>
  <c r="F32" i="162"/>
  <c r="E32" i="162"/>
  <c r="D32" i="162"/>
  <c r="C32" i="162"/>
  <c r="H31" i="162"/>
  <c r="G31" i="162"/>
  <c r="H30" i="162"/>
  <c r="G30" i="162"/>
  <c r="H29" i="162"/>
  <c r="G29" i="162"/>
  <c r="H28" i="162"/>
  <c r="G28" i="162"/>
  <c r="F27" i="162"/>
  <c r="E27" i="162"/>
  <c r="D27" i="162"/>
  <c r="C27" i="162"/>
  <c r="H25" i="162"/>
  <c r="G25" i="162"/>
  <c r="H24" i="162"/>
  <c r="G24" i="162"/>
  <c r="H23" i="162"/>
  <c r="G23" i="162"/>
  <c r="H22" i="162"/>
  <c r="G22" i="162"/>
  <c r="H21" i="162"/>
  <c r="G21" i="162"/>
  <c r="H20" i="162"/>
  <c r="G20" i="162"/>
  <c r="F19" i="162"/>
  <c r="E19" i="162"/>
  <c r="D19" i="162"/>
  <c r="C19" i="162"/>
  <c r="H18" i="162"/>
  <c r="G18" i="162"/>
  <c r="H17" i="162"/>
  <c r="G17" i="162"/>
  <c r="H16" i="162"/>
  <c r="G16" i="162"/>
  <c r="H15" i="162"/>
  <c r="G15" i="162"/>
  <c r="H14" i="162"/>
  <c r="G14" i="162"/>
  <c r="H13" i="162"/>
  <c r="G13" i="162"/>
  <c r="H12" i="162"/>
  <c r="G12" i="162"/>
  <c r="H11" i="162"/>
  <c r="G11" i="162"/>
  <c r="H10" i="162"/>
  <c r="G10" i="162"/>
  <c r="H9" i="162"/>
  <c r="G9" i="162"/>
  <c r="H8" i="162"/>
  <c r="G8" i="162"/>
  <c r="H7" i="162"/>
  <c r="G7" i="162"/>
  <c r="A7" i="162"/>
  <c r="A8" i="162" s="1"/>
  <c r="A9" i="162" s="1"/>
  <c r="A10" i="162" s="1"/>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7" i="162" s="1"/>
  <c r="A89" i="162" s="1"/>
  <c r="A90" i="162" s="1"/>
  <c r="A91" i="162" s="1"/>
  <c r="A92" i="162" s="1"/>
  <c r="A93" i="162" s="1"/>
  <c r="A96" i="162" s="1"/>
  <c r="A97" i="162" s="1"/>
  <c r="A98" i="162" s="1"/>
  <c r="A99" i="162" s="1"/>
  <c r="A100" i="162" s="1"/>
  <c r="A101" i="162" s="1"/>
  <c r="A102" i="162" s="1"/>
  <c r="A103" i="162" s="1"/>
  <c r="A104" i="162" s="1"/>
  <c r="A105" i="162" s="1"/>
  <c r="F6" i="162"/>
  <c r="E6" i="162"/>
  <c r="D6" i="162"/>
  <c r="C6" i="162"/>
  <c r="H60" i="162" l="1"/>
  <c r="G19" i="162"/>
  <c r="H40" i="162"/>
  <c r="H62" i="162"/>
  <c r="G62" i="162"/>
  <c r="G32" i="162"/>
  <c r="H6" i="162"/>
  <c r="G6" i="162"/>
  <c r="H32" i="162"/>
  <c r="H82" i="162"/>
  <c r="G40" i="162"/>
  <c r="G69" i="162"/>
  <c r="F80" i="162"/>
  <c r="H80" i="162" s="1"/>
  <c r="G27" i="162"/>
  <c r="G44" i="162"/>
  <c r="H69" i="162"/>
  <c r="C105" i="162"/>
  <c r="H27" i="162"/>
  <c r="H44" i="162"/>
  <c r="E60" i="162"/>
  <c r="G60" i="162" s="1"/>
  <c r="H91" i="162"/>
  <c r="G91" i="162"/>
  <c r="G80" i="162"/>
  <c r="G82" i="162"/>
  <c r="H19" i="162"/>
  <c r="H78" i="161"/>
  <c r="G78" i="161"/>
  <c r="H77" i="161"/>
  <c r="G77" i="161"/>
  <c r="H76" i="161"/>
  <c r="G76" i="161"/>
  <c r="H75" i="161"/>
  <c r="G75" i="161"/>
  <c r="H74" i="161"/>
  <c r="G74" i="161"/>
  <c r="H73" i="161"/>
  <c r="G73" i="161"/>
  <c r="H72" i="161"/>
  <c r="G72" i="161"/>
  <c r="H71" i="161"/>
  <c r="G71" i="161"/>
  <c r="H69" i="161"/>
  <c r="G69" i="161"/>
  <c r="H68" i="161"/>
  <c r="G68" i="161"/>
  <c r="G67" i="161"/>
  <c r="G66" i="161"/>
  <c r="G65" i="161"/>
  <c r="G64" i="161"/>
  <c r="G63" i="161"/>
  <c r="G62" i="161"/>
  <c r="H61" i="161"/>
  <c r="G61" i="161"/>
  <c r="H60" i="161"/>
  <c r="G60" i="161"/>
  <c r="H59" i="161"/>
  <c r="G59" i="161"/>
  <c r="H58" i="161"/>
  <c r="G58" i="161"/>
  <c r="H57" i="161"/>
  <c r="G57" i="161"/>
  <c r="H56" i="161"/>
  <c r="G56" i="161"/>
  <c r="H55" i="161"/>
  <c r="G55" i="161"/>
  <c r="H54" i="161"/>
  <c r="G54" i="161"/>
  <c r="H53" i="161"/>
  <c r="G53" i="161"/>
  <c r="H52" i="161"/>
  <c r="G52" i="161"/>
  <c r="H51" i="161"/>
  <c r="G51" i="161"/>
  <c r="H50" i="161"/>
  <c r="G50" i="161"/>
  <c r="H49" i="161"/>
  <c r="G49" i="161"/>
  <c r="H48" i="161"/>
  <c r="G48" i="161"/>
  <c r="H47" i="161"/>
  <c r="G47" i="161"/>
  <c r="F46" i="161"/>
  <c r="E46" i="161"/>
  <c r="D46" i="161"/>
  <c r="C46" i="161"/>
  <c r="H44" i="161"/>
  <c r="G44" i="161"/>
  <c r="H43" i="161"/>
  <c r="G43" i="161"/>
  <c r="H42" i="161"/>
  <c r="G42" i="161"/>
  <c r="H41" i="161"/>
  <c r="G41" i="161"/>
  <c r="H40" i="161"/>
  <c r="G40" i="161"/>
  <c r="H39" i="161"/>
  <c r="G39" i="161"/>
  <c r="H38" i="161"/>
  <c r="G38" i="161"/>
  <c r="G37" i="161"/>
  <c r="H37" i="161"/>
  <c r="H30" i="161"/>
  <c r="G30" i="161"/>
  <c r="H29" i="161"/>
  <c r="G29" i="161"/>
  <c r="H28" i="161"/>
  <c r="G28" i="161"/>
  <c r="H27" i="161"/>
  <c r="G27" i="161"/>
  <c r="H26" i="161"/>
  <c r="G26" i="161"/>
  <c r="H24" i="161"/>
  <c r="G24" i="161"/>
  <c r="H23" i="161"/>
  <c r="G23" i="161"/>
  <c r="H22" i="161"/>
  <c r="G22" i="161"/>
  <c r="F21" i="161"/>
  <c r="E21" i="161"/>
  <c r="D21" i="161"/>
  <c r="C21" i="161"/>
  <c r="H20" i="161"/>
  <c r="G20" i="161"/>
  <c r="H19" i="161"/>
  <c r="G19" i="161"/>
  <c r="H18" i="161"/>
  <c r="G18" i="161"/>
  <c r="H17" i="161"/>
  <c r="G17" i="161"/>
  <c r="H16" i="161"/>
  <c r="G16" i="161"/>
  <c r="H15" i="161"/>
  <c r="G15" i="161"/>
  <c r="H14" i="161"/>
  <c r="G14" i="161"/>
  <c r="H13" i="161"/>
  <c r="G13" i="161"/>
  <c r="H12" i="161"/>
  <c r="G12" i="161"/>
  <c r="F11" i="161"/>
  <c r="E11" i="161"/>
  <c r="D11" i="161"/>
  <c r="H10" i="161"/>
  <c r="G10" i="161"/>
  <c r="H9" i="161"/>
  <c r="G9" i="161"/>
  <c r="H8" i="161"/>
  <c r="G8" i="161"/>
  <c r="H7" i="161"/>
  <c r="G7" i="161"/>
  <c r="A7" i="161"/>
  <c r="A8" i="161" s="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F6" i="161"/>
  <c r="E6" i="161"/>
  <c r="D6" i="161"/>
  <c r="C6" i="161"/>
  <c r="H21" i="161" l="1"/>
  <c r="H25" i="161"/>
  <c r="E105" i="162"/>
  <c r="G105" i="162" s="1"/>
  <c r="A38" i="161"/>
  <c r="A39" i="161" s="1"/>
  <c r="A40" i="161" s="1"/>
  <c r="A41" i="161" s="1"/>
  <c r="A42" i="161" s="1"/>
  <c r="A43" i="161" s="1"/>
  <c r="A44"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G21" i="161"/>
  <c r="F105" i="162"/>
  <c r="G25" i="161"/>
  <c r="G11" i="161"/>
  <c r="G46" i="161"/>
  <c r="H46" i="161"/>
  <c r="H11" i="161"/>
  <c r="H62" i="161"/>
  <c r="G6" i="161"/>
  <c r="H6" i="161"/>
  <c r="H79" i="161" l="1"/>
  <c r="G79" i="161"/>
  <c r="F106" i="162"/>
  <c r="F80" i="161"/>
  <c r="H105" i="162"/>
  <c r="D80" i="161"/>
  <c r="H28" i="160" l="1"/>
  <c r="H26" i="160" s="1"/>
  <c r="G27" i="160"/>
  <c r="G26" i="160"/>
  <c r="F26" i="160"/>
  <c r="E26" i="160"/>
  <c r="D26" i="160"/>
  <c r="C26" i="160"/>
  <c r="H25" i="160"/>
  <c r="H23" i="160" s="1"/>
  <c r="G23" i="160"/>
  <c r="F23" i="160"/>
  <c r="E23" i="160"/>
  <c r="D23" i="160"/>
  <c r="C23" i="160"/>
  <c r="H22" i="160"/>
  <c r="H20" i="160" s="1"/>
  <c r="G21" i="160"/>
  <c r="G20" i="160" s="1"/>
  <c r="F20" i="160"/>
  <c r="E20" i="160"/>
  <c r="D20" i="160"/>
  <c r="C20" i="160"/>
  <c r="H17" i="160"/>
  <c r="G16" i="160"/>
  <c r="F15" i="160"/>
  <c r="E15" i="160"/>
  <c r="D15" i="160"/>
  <c r="C15" i="160"/>
  <c r="H14" i="160"/>
  <c r="G13" i="160"/>
  <c r="F12" i="160"/>
  <c r="E12" i="160"/>
  <c r="D12" i="160"/>
  <c r="C12" i="160"/>
  <c r="H11" i="160"/>
  <c r="G10" i="160"/>
  <c r="F9" i="160"/>
  <c r="E9" i="160"/>
  <c r="D9" i="160"/>
  <c r="C9" i="160"/>
  <c r="H8" i="160"/>
  <c r="A8" i="160"/>
  <c r="A9" i="160" s="1"/>
  <c r="A10" i="160" s="1"/>
  <c r="A11" i="160" s="1"/>
  <c r="G7" i="160"/>
  <c r="F6" i="160"/>
  <c r="E6" i="160"/>
  <c r="D6" i="160"/>
  <c r="C6" i="160"/>
  <c r="F19" i="160" l="1"/>
  <c r="G9" i="160"/>
  <c r="D18" i="160"/>
  <c r="D19" i="160"/>
  <c r="H19" i="160" s="1"/>
  <c r="F18" i="160"/>
  <c r="F35" i="160" s="1"/>
  <c r="E19" i="160"/>
  <c r="E18" i="160"/>
  <c r="C19" i="160"/>
  <c r="H12" i="160"/>
  <c r="C18" i="160"/>
  <c r="G18" i="160" s="1"/>
  <c r="H9" i="160"/>
  <c r="G12" i="160"/>
  <c r="G6" i="160"/>
  <c r="H6" i="160"/>
  <c r="G15" i="160"/>
  <c r="H15" i="160"/>
  <c r="D35" i="160" l="1"/>
  <c r="H18" i="160"/>
  <c r="H35" i="160" s="1"/>
  <c r="G19" i="160"/>
  <c r="G35" i="160" s="1"/>
  <c r="E35" i="160"/>
  <c r="C35" i="160"/>
  <c r="C25" i="64"/>
  <c r="C14" i="116" l="1"/>
  <c r="H19" i="145"/>
  <c r="I16" i="91"/>
  <c r="D10" i="91"/>
  <c r="D23" i="91" s="1"/>
  <c r="E10" i="91"/>
  <c r="E23" i="91" s="1"/>
  <c r="F10" i="91"/>
  <c r="F23" i="91" s="1"/>
  <c r="G10" i="91"/>
  <c r="G23" i="91" s="1"/>
  <c r="H10" i="91"/>
  <c r="H23" i="91" s="1"/>
  <c r="I11" i="91"/>
  <c r="I12" i="91"/>
  <c r="I13" i="91"/>
  <c r="I14" i="91"/>
  <c r="I15" i="91"/>
  <c r="C10" i="91"/>
  <c r="C23" i="91" s="1"/>
  <c r="D22" i="144"/>
  <c r="E22" i="144"/>
  <c r="F22" i="144"/>
  <c r="C22" i="144"/>
  <c r="I22" i="91"/>
  <c r="E6" i="159"/>
  <c r="E7" i="159" s="1"/>
  <c r="D7" i="159"/>
  <c r="C7" i="159"/>
  <c r="E5" i="159"/>
  <c r="D9" i="157"/>
  <c r="F6" i="157" s="1"/>
  <c r="F9" i="157" s="1"/>
  <c r="D19" i="144"/>
  <c r="E19" i="144"/>
  <c r="F19" i="144"/>
  <c r="D16" i="144"/>
  <c r="E16" i="144"/>
  <c r="F16" i="144"/>
  <c r="D13" i="144"/>
  <c r="E13" i="144"/>
  <c r="F13" i="144"/>
  <c r="D10" i="144"/>
  <c r="E10" i="144"/>
  <c r="E7" i="144"/>
  <c r="F10" i="144"/>
  <c r="D7" i="144"/>
  <c r="F7" i="144"/>
  <c r="M6" i="97"/>
  <c r="E6" i="23"/>
  <c r="E14" i="23"/>
  <c r="E16" i="23"/>
  <c r="E17" i="23"/>
  <c r="E18" i="23"/>
  <c r="E8" i="23"/>
  <c r="E9" i="23"/>
  <c r="E10" i="23"/>
  <c r="E11" i="23"/>
  <c r="E12" i="23"/>
  <c r="D7" i="23"/>
  <c r="C7" i="23"/>
  <c r="C7" i="144"/>
  <c r="C10" i="144"/>
  <c r="C16" i="144"/>
  <c r="C19" i="144"/>
  <c r="C13" i="144"/>
  <c r="C9" i="157"/>
  <c r="E6" i="157" s="1"/>
  <c r="E9" i="157" s="1"/>
  <c r="D24" i="154"/>
  <c r="J29" i="155"/>
  <c r="F29" i="155"/>
  <c r="J28" i="155"/>
  <c r="F28" i="155"/>
  <c r="F27" i="155"/>
  <c r="F22" i="155" s="1"/>
  <c r="K22" i="155" s="1"/>
  <c r="J26" i="155"/>
  <c r="F26" i="155"/>
  <c r="K26" i="155" s="1"/>
  <c r="J25" i="155"/>
  <c r="F25" i="155"/>
  <c r="K25" i="155" s="1"/>
  <c r="J24" i="155"/>
  <c r="F24" i="155"/>
  <c r="K24" i="155" s="1"/>
  <c r="J23" i="155"/>
  <c r="F23" i="155"/>
  <c r="K23" i="155" s="1"/>
  <c r="H22" i="155"/>
  <c r="G22" i="155"/>
  <c r="E22" i="155"/>
  <c r="D22" i="155"/>
  <c r="C22" i="155"/>
  <c r="J21" i="155"/>
  <c r="F21" i="155"/>
  <c r="J20" i="155"/>
  <c r="F20" i="155"/>
  <c r="J19" i="155"/>
  <c r="F19" i="155"/>
  <c r="K19" i="155" s="1"/>
  <c r="J18" i="155"/>
  <c r="F18" i="155"/>
  <c r="J17" i="155"/>
  <c r="F17" i="155"/>
  <c r="I16" i="155"/>
  <c r="H16" i="155"/>
  <c r="G16" i="155"/>
  <c r="E16" i="155"/>
  <c r="D16" i="155"/>
  <c r="C16" i="155"/>
  <c r="J15" i="155"/>
  <c r="F15" i="155"/>
  <c r="J13" i="155"/>
  <c r="F13" i="155"/>
  <c r="J12" i="155"/>
  <c r="F12" i="155"/>
  <c r="K12" i="155" s="1"/>
  <c r="J11" i="155"/>
  <c r="F11" i="155"/>
  <c r="K11" i="155" s="1"/>
  <c r="J10" i="155"/>
  <c r="F10" i="155"/>
  <c r="J9" i="155"/>
  <c r="F9" i="155"/>
  <c r="J8" i="155"/>
  <c r="F8" i="155"/>
  <c r="I7" i="155"/>
  <c r="H7" i="155"/>
  <c r="G7" i="155"/>
  <c r="E7" i="155"/>
  <c r="D7" i="155"/>
  <c r="C7" i="155"/>
  <c r="F23" i="76"/>
  <c r="K23" i="76" s="1"/>
  <c r="D19" i="3"/>
  <c r="D25" i="3"/>
  <c r="F43" i="133"/>
  <c r="F42" i="133"/>
  <c r="N15" i="145"/>
  <c r="M15" i="145"/>
  <c r="M18" i="145"/>
  <c r="N18" i="145"/>
  <c r="N16" i="145"/>
  <c r="M16" i="145"/>
  <c r="N12" i="145"/>
  <c r="M12" i="145"/>
  <c r="N11" i="145"/>
  <c r="M11" i="145"/>
  <c r="M8" i="145"/>
  <c r="N8" i="145"/>
  <c r="M6" i="145"/>
  <c r="G7" i="145"/>
  <c r="G17" i="145" s="1"/>
  <c r="H6" i="145" s="1"/>
  <c r="N14" i="145"/>
  <c r="M14" i="145"/>
  <c r="N13" i="145"/>
  <c r="M13" i="145"/>
  <c r="N10" i="145"/>
  <c r="M10" i="145"/>
  <c r="N9" i="145"/>
  <c r="M9" i="145"/>
  <c r="L7" i="145"/>
  <c r="K7" i="145"/>
  <c r="K17" i="145" s="1"/>
  <c r="L6" i="145" s="1"/>
  <c r="J7" i="145"/>
  <c r="I7" i="145"/>
  <c r="F7" i="145"/>
  <c r="E7" i="145"/>
  <c r="E17" i="145" s="1"/>
  <c r="F6" i="145" s="1"/>
  <c r="D7" i="145"/>
  <c r="C7" i="145"/>
  <c r="C17" i="145" s="1"/>
  <c r="D6" i="145" s="1"/>
  <c r="F40" i="134"/>
  <c r="I21" i="91"/>
  <c r="I20" i="91"/>
  <c r="I19" i="91"/>
  <c r="I18" i="91"/>
  <c r="I17" i="91"/>
  <c r="I9" i="91"/>
  <c r="I8" i="91"/>
  <c r="I6" i="91"/>
  <c r="G6" i="97"/>
  <c r="J23" i="76"/>
  <c r="J24" i="76"/>
  <c r="J25" i="76"/>
  <c r="J26" i="76"/>
  <c r="F24" i="76"/>
  <c r="F25" i="76"/>
  <c r="F26" i="76"/>
  <c r="K26" i="76"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A8" i="61" s="1"/>
  <c r="A9" i="61" s="1"/>
  <c r="A10" i="61" s="1"/>
  <c r="E7" i="61"/>
  <c r="E8" i="61"/>
  <c r="E10" i="61"/>
  <c r="E12" i="61"/>
  <c r="E13" i="61"/>
  <c r="C15" i="61"/>
  <c r="D15" i="61"/>
  <c r="E16" i="61"/>
  <c r="A7" i="90"/>
  <c r="A8" i="90" s="1"/>
  <c r="A9" i="90" s="1"/>
  <c r="A10" i="90" s="1"/>
  <c r="A11" i="90" s="1"/>
  <c r="A12" i="90" s="1"/>
  <c r="A13" i="90" s="1"/>
  <c r="A14" i="90" s="1"/>
  <c r="A15" i="90" s="1"/>
  <c r="A17" i="90" s="1"/>
  <c r="A18" i="90" s="1"/>
  <c r="A19" i="90" s="1"/>
  <c r="A20" i="90" s="1"/>
  <c r="D7" i="90"/>
  <c r="D14" i="90" s="1"/>
  <c r="A7" i="116"/>
  <c r="E8" i="116"/>
  <c r="C18" i="116" s="1"/>
  <c r="F8" i="116"/>
  <c r="A9" i="116"/>
  <c r="A10" i="116" s="1"/>
  <c r="A11" i="116" s="1"/>
  <c r="A12" i="116" s="1"/>
  <c r="A13" i="116" s="1"/>
  <c r="A14" i="116" s="1"/>
  <c r="A15" i="116" s="1"/>
  <c r="A16" i="116" s="1"/>
  <c r="A17" i="116" s="1"/>
  <c r="A18" i="116" s="1"/>
  <c r="C13" i="116"/>
  <c r="D13" i="116"/>
  <c r="D14" i="116"/>
  <c r="C7" i="76"/>
  <c r="D7" i="76"/>
  <c r="E7" i="76"/>
  <c r="G7" i="76"/>
  <c r="G16" i="76"/>
  <c r="H7" i="76"/>
  <c r="I7" i="76"/>
  <c r="F8" i="76"/>
  <c r="J8" i="76"/>
  <c r="F9" i="76"/>
  <c r="J9" i="76"/>
  <c r="F10" i="76"/>
  <c r="J10" i="76"/>
  <c r="F11" i="76"/>
  <c r="J11" i="76"/>
  <c r="F12" i="76"/>
  <c r="J12" i="76"/>
  <c r="F13" i="76"/>
  <c r="J13" i="76"/>
  <c r="F15" i="76"/>
  <c r="J15" i="76"/>
  <c r="C16" i="76"/>
  <c r="E16" i="76"/>
  <c r="D16" i="76"/>
  <c r="H16" i="76"/>
  <c r="I16" i="76"/>
  <c r="F17" i="76"/>
  <c r="J17" i="76"/>
  <c r="F18" i="76"/>
  <c r="J18" i="76"/>
  <c r="F19" i="76"/>
  <c r="J19" i="76"/>
  <c r="F20" i="76"/>
  <c r="J20" i="76"/>
  <c r="F21" i="76"/>
  <c r="J21" i="76"/>
  <c r="C22" i="76"/>
  <c r="D22" i="76"/>
  <c r="E22" i="76"/>
  <c r="G22" i="76"/>
  <c r="H22" i="76"/>
  <c r="I22" i="76"/>
  <c r="F27" i="76"/>
  <c r="F22" i="76" s="1"/>
  <c r="K22" i="76" s="1"/>
  <c r="F28" i="76"/>
  <c r="J28" i="76"/>
  <c r="F29" i="76"/>
  <c r="J29" i="76"/>
  <c r="D5" i="3"/>
  <c r="D37" i="3" s="1"/>
  <c r="E6" i="3"/>
  <c r="E7" i="3"/>
  <c r="C16" i="3"/>
  <c r="D16" i="3"/>
  <c r="E17" i="3"/>
  <c r="E18" i="3"/>
  <c r="E20" i="3"/>
  <c r="E21" i="3"/>
  <c r="E23" i="3"/>
  <c r="E26" i="3"/>
  <c r="E27" i="3"/>
  <c r="E36" i="3"/>
  <c r="C5" i="23"/>
  <c r="D5" i="23"/>
  <c r="A6" i="23"/>
  <c r="A7" i="23" s="1"/>
  <c r="A8" i="23" s="1"/>
  <c r="A9" i="23" s="1"/>
  <c r="A10" i="23" s="1"/>
  <c r="A11" i="23" s="1"/>
  <c r="A12" i="23" s="1"/>
  <c r="A13" i="23" s="1"/>
  <c r="A14" i="23" s="1"/>
  <c r="A15" i="23" s="1"/>
  <c r="A16" i="23" s="1"/>
  <c r="A17" i="23" s="1"/>
  <c r="A18" i="23" s="1"/>
  <c r="A19" i="23" s="1"/>
  <c r="C13" i="23"/>
  <c r="D13" i="23"/>
  <c r="C15" i="23"/>
  <c r="D15" i="23"/>
  <c r="D18" i="116" l="1"/>
  <c r="K9" i="155"/>
  <c r="K29" i="155"/>
  <c r="K28" i="155"/>
  <c r="K21" i="155"/>
  <c r="K20" i="155"/>
  <c r="K18" i="155"/>
  <c r="K17" i="155"/>
  <c r="K15" i="155"/>
  <c r="K13" i="155"/>
  <c r="K10" i="155"/>
  <c r="K8" i="155"/>
  <c r="K12" i="76"/>
  <c r="K20" i="76"/>
  <c r="K18" i="76"/>
  <c r="I30" i="76"/>
  <c r="K29" i="76"/>
  <c r="K28" i="76"/>
  <c r="K21" i="76"/>
  <c r="K13" i="76"/>
  <c r="K10" i="76"/>
  <c r="K9" i="76"/>
  <c r="K8" i="76"/>
  <c r="L18" i="155"/>
  <c r="D30" i="155"/>
  <c r="E6" i="61"/>
  <c r="E19" i="3"/>
  <c r="L15" i="155"/>
  <c r="C17" i="116"/>
  <c r="H17" i="145"/>
  <c r="D19" i="23"/>
  <c r="J16" i="76"/>
  <c r="J22" i="76"/>
  <c r="E16" i="3"/>
  <c r="J7" i="76"/>
  <c r="K7" i="76" s="1"/>
  <c r="L20" i="155"/>
  <c r="L17" i="155"/>
  <c r="E30" i="76"/>
  <c r="E25" i="3"/>
  <c r="L11" i="155"/>
  <c r="G30" i="155"/>
  <c r="E13" i="23"/>
  <c r="L25" i="155"/>
  <c r="L28" i="155"/>
  <c r="F7" i="76"/>
  <c r="E15" i="23"/>
  <c r="E30" i="155"/>
  <c r="F16" i="76"/>
  <c r="I30" i="155"/>
  <c r="L12" i="155"/>
  <c r="C14" i="90"/>
  <c r="C20" i="90" s="1"/>
  <c r="D17" i="116"/>
  <c r="H30" i="155"/>
  <c r="D41" i="133"/>
  <c r="D44" i="133" s="1"/>
  <c r="E7" i="23"/>
  <c r="D18" i="61"/>
  <c r="E15" i="61"/>
  <c r="E18" i="61" s="1"/>
  <c r="L8" i="155"/>
  <c r="H30" i="76"/>
  <c r="I10" i="91"/>
  <c r="D17" i="145"/>
  <c r="L13" i="155"/>
  <c r="D30" i="76"/>
  <c r="E41" i="133"/>
  <c r="E44" i="133" s="1"/>
  <c r="L21" i="155"/>
  <c r="J22" i="155"/>
  <c r="J16" i="155"/>
  <c r="L29" i="155"/>
  <c r="F40" i="133"/>
  <c r="L17" i="145"/>
  <c r="K11" i="76"/>
  <c r="F16" i="155"/>
  <c r="K16" i="155" s="1"/>
  <c r="F42" i="134"/>
  <c r="G30" i="76"/>
  <c r="C30" i="76"/>
  <c r="L26" i="155"/>
  <c r="E5" i="23"/>
  <c r="L24" i="155"/>
  <c r="C30" i="155"/>
  <c r="C19" i="23"/>
  <c r="L9" i="155"/>
  <c r="E37" i="3"/>
  <c r="F17" i="145"/>
  <c r="I23" i="91"/>
  <c r="F7" i="155"/>
  <c r="K17" i="76"/>
  <c r="L10" i="155"/>
  <c r="K25" i="76"/>
  <c r="L23" i="155"/>
  <c r="K19" i="76"/>
  <c r="E5" i="3"/>
  <c r="K24" i="76"/>
  <c r="F6" i="144"/>
  <c r="N7" i="145"/>
  <c r="D6" i="144"/>
  <c r="M7" i="145"/>
  <c r="K15" i="76"/>
  <c r="L22" i="155"/>
  <c r="J7" i="155"/>
  <c r="C6" i="144"/>
  <c r="C18" i="61"/>
  <c r="E6" i="144"/>
  <c r="I17" i="145"/>
  <c r="M17" i="145" s="1"/>
  <c r="J30" i="76" l="1"/>
  <c r="F30" i="76"/>
  <c r="E19" i="23"/>
  <c r="F44" i="133"/>
  <c r="K16" i="76"/>
  <c r="F41" i="133"/>
  <c r="J30" i="155"/>
  <c r="L16" i="155"/>
  <c r="F30" i="155"/>
  <c r="K7" i="155"/>
  <c r="L7" i="155"/>
  <c r="J6" i="145"/>
  <c r="N6" i="145" s="1"/>
  <c r="J17" i="145" l="1"/>
  <c r="N17" i="145" s="1"/>
  <c r="K30" i="76"/>
  <c r="L30" i="155"/>
  <c r="K30" i="155"/>
</calcChain>
</file>

<file path=xl/sharedStrings.xml><?xml version="1.0" encoding="utf-8"?>
<sst xmlns="http://schemas.openxmlformats.org/spreadsheetml/2006/main" count="2107" uniqueCount="1431">
  <si>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</si>
  <si>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</si>
  <si>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</si>
  <si>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</si>
  <si>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</si>
  <si>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</si>
  <si>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</si>
  <si>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</si>
  <si>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</si>
  <si>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</si>
  <si>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</si>
  <si>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Vysvetlivky</t>
  </si>
  <si>
    <t xml:space="preserve">      - dohody o vykonaní práce - externí účitelia (účet 521 009)</t>
  </si>
  <si>
    <t xml:space="preserve"> - Prvok 021 02 03  </t>
  </si>
  <si>
    <t xml:space="preserve"> - Podprogram 05T 08 </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</si>
  <si>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</si>
  <si>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</si>
  <si>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</si>
  <si>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</si>
  <si>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</si>
  <si>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</si>
  <si>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</si>
  <si>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</si>
  <si>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</si>
  <si>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</si>
  <si>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</si>
  <si>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</si>
  <si>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</si>
  <si>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</si>
  <si>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</si>
  <si>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</si>
  <si>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</si>
  <si>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</si>
  <si>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</si>
  <si>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</si>
  <si>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</si>
  <si>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</si>
  <si>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</si>
  <si>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</si>
  <si>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</si>
  <si>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</si>
  <si>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</si>
  <si>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</si>
  <si>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Kontrola</t>
  </si>
  <si>
    <t>Poznámky</t>
  </si>
  <si>
    <t xml:space="preserve">  - poskytnuté jednorázovo</t>
  </si>
  <si>
    <r>
      <t>Zdroje na obstaranie a technické zhodnotenie majetku  z fondu reprodukcie</t>
    </r>
    <r>
      <rPr>
        <sz val="12"/>
        <rFont val="Times New Roman"/>
        <family val="1"/>
      </rPr>
      <t xml:space="preserve"> [R1+R2]</t>
    </r>
  </si>
  <si>
    <t>- nákup softvéru</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</si>
  <si>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</si>
  <si>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</si>
  <si>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</si>
  <si>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</si>
  <si>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</si>
  <si>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</si>
  <si>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</si>
  <si>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</si>
  <si>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</si>
  <si>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</si>
  <si>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</si>
  <si>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</si>
  <si>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</si>
  <si>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</si>
  <si>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T16_V2</t>
  </si>
  <si>
    <r>
      <t>Dotácie z rozpočtov obcí a z rozpočtov vyšších územných celkov</t>
    </r>
    <r>
      <rPr>
        <sz val="12"/>
        <rFont val="Times New Roman"/>
        <family val="1"/>
      </rPr>
      <t xml:space="preserve"> [SUM(R2a:R2...)]</t>
    </r>
  </si>
  <si>
    <t>Prostriedky zo zahraničných projektov na budúce aktivity</t>
  </si>
  <si>
    <t>finančné fondy</t>
  </si>
  <si>
    <t>stav bankových účtov</t>
  </si>
  <si>
    <t>štrukturálne fondy EÚ</t>
  </si>
  <si>
    <t>dotácie mimo dotačnej zmluvy a mimo dotácií zo štrukturálnych fondov EÚ</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</si>
  <si>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</si>
  <si>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</si>
  <si>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</si>
  <si>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</si>
  <si>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 z ubytovania študentov (účet 602 001)</t>
  </si>
  <si>
    <t>- zo stravných lístkov študentov a doktorandov (účet 602 009)</t>
  </si>
  <si>
    <t>T1_R12 a T1_R13</t>
  </si>
  <si>
    <t>- používanie plavárne (účet 518 019)</t>
  </si>
  <si>
    <t>- výnosy z duševného vlastníctva (účet 649 011)</t>
  </si>
  <si>
    <t>- oprava výnosov minulých účtovných období (účet 649 013)</t>
  </si>
  <si>
    <t>- použitie prostriedkov fondov (účet 649 014)</t>
  </si>
  <si>
    <t>- dobropisy minulých období (účet 649 017)</t>
  </si>
  <si>
    <t>- štipendijného fondu (účet 656 200)</t>
  </si>
  <si>
    <t>- DHM - nábytok (účet 501 012)</t>
  </si>
  <si>
    <t>- ostatná údržba a opravy (účet 511 099)</t>
  </si>
  <si>
    <t>- prenájom zariadení (účet 518 002)</t>
  </si>
  <si>
    <t>- revízie zariadení (účet 518 010)</t>
  </si>
  <si>
    <t>- čistenie verejných priestranstiev (účet 518 011)</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</si>
  <si>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</si>
  <si>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</si>
  <si>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</si>
  <si>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</si>
  <si>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</si>
  <si>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</si>
  <si>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</si>
  <si>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</si>
  <si>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</si>
  <si>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</si>
  <si>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</si>
  <si>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</si>
  <si>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</si>
  <si>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</si>
  <si>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</si>
  <si>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</si>
  <si>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</si>
  <si>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</si>
  <si>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</si>
  <si>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</si>
  <si>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</si>
  <si>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</si>
  <si>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</si>
  <si>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</si>
  <si>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</si>
  <si>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</si>
  <si>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</si>
  <si>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</si>
  <si>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</si>
  <si>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</si>
  <si>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Sumárny riadok osobitne financovaných súčastí verejnej vysokej školy (špecifiká).</t>
  </si>
  <si>
    <t>T8_R5</t>
  </si>
  <si>
    <t>V stĺpci A uvedie vysoká škola nevyčerpanú dotáciu (+)/nedoplatok dotácie (-) na stravu študentov k 31. 12. príslušného kalendárneho roka.</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</si>
  <si>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</si>
  <si>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</si>
  <si>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</si>
  <si>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</si>
  <si>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</si>
  <si>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</si>
  <si>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</si>
  <si>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</si>
  <si>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</si>
  <si>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</si>
  <si>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</si>
  <si>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</si>
  <si>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</si>
  <si>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spolufinanco-
vanie zo ŠR</t>
  </si>
  <si>
    <t xml:space="preserve">Počet študentov  poberajúcich štipendium </t>
  </si>
  <si>
    <t>Počet študentov  poberajúcich štipendium</t>
  </si>
  <si>
    <t>T10_V2</t>
  </si>
  <si>
    <t>V týchto riadkoch sa uvedú sumy zodpovedajúce čerpaniu podľa štandardných podpoložiek položky 713 ekonomickej klasifikácie.</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</si>
  <si>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</si>
  <si>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</si>
  <si>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</si>
  <si>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</si>
  <si>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</si>
  <si>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</si>
  <si>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</si>
  <si>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</si>
  <si>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</si>
  <si>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</si>
  <si>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</si>
  <si>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</si>
  <si>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</si>
  <si>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</si>
  <si>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</si>
  <si>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</si>
  <si>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</si>
  <si>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</si>
  <si>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</si>
  <si>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</si>
  <si>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</si>
  <si>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</si>
  <si>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</si>
  <si>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</si>
  <si>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</si>
  <si>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</si>
  <si>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</si>
  <si>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</si>
  <si>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</si>
  <si>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</si>
  <si>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</si>
  <si>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</si>
  <si>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</si>
  <si>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</si>
  <si>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</si>
  <si>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</si>
  <si>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</si>
  <si>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</si>
  <si>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</si>
  <si>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    - dohody o brigádnickej práci študentov (účet 521 011)</t>
  </si>
  <si>
    <t>T9_V2</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</si>
  <si>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</si>
  <si>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</si>
  <si>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</si>
  <si>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</si>
  <si>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</si>
  <si>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</si>
  <si>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</si>
  <si>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</si>
  <si>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</si>
  <si>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</si>
  <si>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</si>
  <si>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</si>
  <si>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</si>
  <si>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</si>
  <si>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</si>
  <si>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</si>
  <si>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</si>
  <si>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</si>
  <si>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</si>
  <si>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</si>
  <si>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</si>
  <si>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</si>
  <si>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</si>
  <si>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</si>
  <si>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</si>
  <si>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</si>
  <si>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vysokoškolské podniky</t>
  </si>
  <si>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</si>
  <si>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</si>
  <si>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</si>
  <si>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</si>
  <si>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</si>
  <si>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</si>
  <si>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</si>
  <si>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</si>
  <si>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</si>
  <si>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</si>
  <si>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</si>
  <si>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</si>
  <si>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</si>
  <si>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</si>
  <si>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</si>
  <si>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</si>
  <si>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</si>
  <si>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</si>
  <si>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</si>
  <si>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</si>
  <si>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</si>
  <si>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</si>
  <si>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</si>
  <si>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</si>
  <si>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</si>
  <si>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</si>
  <si>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</si>
  <si>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</si>
  <si>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</si>
  <si>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</si>
  <si>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Tabuľka 1</t>
  </si>
  <si>
    <t>T6_SA, SB, SC</t>
  </si>
  <si>
    <t>T16_R1</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</si>
  <si>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</si>
  <si>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</si>
  <si>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</si>
  <si>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</si>
  <si>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</si>
  <si>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</si>
  <si>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</si>
  <si>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</si>
  <si>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</si>
  <si>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</si>
  <si>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</si>
  <si>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</si>
  <si>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</si>
  <si>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</si>
  <si>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</si>
  <si>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Položka</t>
  </si>
  <si>
    <t>Hlavná činnosť</t>
  </si>
  <si>
    <t>Podnikateľská činnosť</t>
  </si>
  <si>
    <t>Rezervný fond</t>
  </si>
  <si>
    <t>Fond reprodukcie</t>
  </si>
  <si>
    <t>Štipendijný fond</t>
  </si>
  <si>
    <t>Návrh na prídel do štipendijného fondu</t>
  </si>
  <si>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</si>
  <si>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</si>
  <si>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</si>
  <si>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</si>
  <si>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</si>
  <si>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</si>
  <si>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</si>
  <si>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Počty ubytovaných</t>
  </si>
  <si>
    <t>Ostatné výnosy zo študentských domovov</t>
  </si>
  <si>
    <t>Výnosy z poplatkov za ubytovanie od študentov počas výučbového obdobia (10 mesiacov)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</si>
  <si>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</si>
  <si>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</si>
  <si>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</si>
  <si>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</si>
  <si>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</si>
  <si>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</si>
  <si>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</si>
  <si>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</si>
  <si>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</si>
  <si>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</si>
  <si>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</si>
  <si>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</si>
  <si>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</si>
  <si>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</si>
  <si>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</si>
  <si>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</si>
  <si>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</si>
  <si>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</si>
  <si>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</si>
  <si>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</si>
  <si>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                                                                                                                                                                                                                                                                                                                                                                                                                                                                                                                                                                                                                                                                                                                                                                                                                                                                                                                                                                                                                                                                                                                                                                                                                                                                                                                                                                                                                                                                                                                                                                                                                                                                                                                                                                                                                                                                                                                                                                                                                                                                                                                                                                                                                                                                                                                                                                                                                                                                                                                                                                                                                                                                                                                                                                                                                                                                                                                                                                                                                                                                                                                                                                                                                                                                                                                                                                                                                                                                                                                                                                                                                                                                                                                                                                                                                                                                                                                                                                                                                                                                                                                                                                                                                                                                                                                                                                                                                                                                                                                                                                                          </t>
  </si>
  <si>
    <t xml:space="preserve">  </t>
  </si>
  <si>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</si>
  <si>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</si>
  <si>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</si>
  <si>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</si>
  <si>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3b</t>
  </si>
  <si>
    <t>4b</t>
  </si>
  <si>
    <t>15b</t>
  </si>
  <si>
    <t>15c</t>
  </si>
  <si>
    <t>15d</t>
  </si>
  <si>
    <t xml:space="preserve">Názov verejnej vysokej školy: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</si>
  <si>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</si>
  <si>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</si>
  <si>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</si>
  <si>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</si>
  <si>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</si>
  <si>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</si>
  <si>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</si>
  <si>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</si>
  <si>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</si>
  <si>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</si>
  <si>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</si>
  <si>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</si>
  <si>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</si>
  <si>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</si>
  <si>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</si>
  <si>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</si>
  <si>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</si>
  <si>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</si>
  <si>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</si>
  <si>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</si>
  <si>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</si>
  <si>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</si>
  <si>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</si>
  <si>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</si>
  <si>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</si>
  <si>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</si>
  <si>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</si>
  <si>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</si>
  <si>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</si>
  <si>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</si>
  <si>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</si>
  <si>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</si>
  <si>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</si>
  <si>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</si>
  <si>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</si>
  <si>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</si>
  <si>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</si>
  <si>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</si>
  <si>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</si>
  <si>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</si>
  <si>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</si>
  <si>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</si>
  <si>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</si>
  <si>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</si>
  <si>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</si>
  <si>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</si>
  <si>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</si>
  <si>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</si>
  <si>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</si>
  <si>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</si>
  <si>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</si>
  <si>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</si>
  <si>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</si>
  <si>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</si>
  <si>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</si>
  <si>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</si>
  <si>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</si>
  <si>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</si>
  <si>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</si>
  <si>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</si>
  <si>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</si>
  <si>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</si>
  <si>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</si>
  <si>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</si>
  <si>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</si>
  <si>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</si>
  <si>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</si>
  <si>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</si>
  <si>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</si>
  <si>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</si>
  <si>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</si>
  <si>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</si>
  <si>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</si>
  <si>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</si>
  <si>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</si>
  <si>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</si>
  <si>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</si>
  <si>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</si>
  <si>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</si>
  <si>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</si>
  <si>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</si>
  <si>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</si>
  <si>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</si>
  <si>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</si>
  <si>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</si>
  <si>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</si>
  <si>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</si>
  <si>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</si>
  <si>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</si>
  <si>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</si>
  <si>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</si>
  <si>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</si>
  <si>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</si>
  <si>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</si>
  <si>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</si>
  <si>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</si>
  <si>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</si>
  <si>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</si>
  <si>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</si>
  <si>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</si>
  <si>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</si>
  <si>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</si>
  <si>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</si>
  <si>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</si>
  <si>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</si>
  <si>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</si>
  <si>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</si>
  <si>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</si>
  <si>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</si>
  <si>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</si>
  <si>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</si>
  <si>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</si>
  <si>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</si>
  <si>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</si>
  <si>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</si>
  <si>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</si>
  <si>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</si>
  <si>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</si>
  <si>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</si>
  <si>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</si>
  <si>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</si>
  <si>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</si>
  <si>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</si>
  <si>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</si>
  <si>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</si>
  <si>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</si>
  <si>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</si>
  <si>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</si>
  <si>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</si>
  <si>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</si>
  <si>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</si>
  <si>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</si>
  <si>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</si>
  <si>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</si>
  <si>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</si>
  <si>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</si>
  <si>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</si>
  <si>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</si>
  <si>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</si>
  <si>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</si>
  <si>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</si>
  <si>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</si>
  <si>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</si>
  <si>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</si>
  <si>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</si>
  <si>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</si>
  <si>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</si>
  <si>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</si>
  <si>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</si>
  <si>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</si>
  <si>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</si>
  <si>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</si>
  <si>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</si>
  <si>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</si>
  <si>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</si>
  <si>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</si>
  <si>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</si>
  <si>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</si>
  <si>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</si>
  <si>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</si>
  <si>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</si>
  <si>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</si>
  <si>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</si>
  <si>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</si>
  <si>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</si>
  <si>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</si>
  <si>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</si>
  <si>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</si>
  <si>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</si>
  <si>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</si>
  <si>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</si>
  <si>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</si>
  <si>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</si>
  <si>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</si>
  <si>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</si>
  <si>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</si>
  <si>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</si>
  <si>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</si>
  <si>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</si>
  <si>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</si>
  <si>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</si>
  <si>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</si>
  <si>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</si>
  <si>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</si>
  <si>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</si>
  <si>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</si>
  <si>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</si>
  <si>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</si>
  <si>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</si>
  <si>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</si>
  <si>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</si>
  <si>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</si>
  <si>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</si>
  <si>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</si>
  <si>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29</t>
  </si>
  <si>
    <t>Tvorba fondov</t>
  </si>
  <si>
    <t>30</t>
  </si>
  <si>
    <t xml:space="preserve">Náklady na precenenie cen.pap. </t>
  </si>
  <si>
    <t>31</t>
  </si>
  <si>
    <t>32</t>
  </si>
  <si>
    <t>33</t>
  </si>
  <si>
    <t>34</t>
  </si>
  <si>
    <t>35</t>
  </si>
  <si>
    <t>36</t>
  </si>
  <si>
    <t>Poskyt. príspevky z verejnej zbierky</t>
  </si>
  <si>
    <t>37</t>
  </si>
  <si>
    <t>38</t>
  </si>
  <si>
    <t>Tržby za vlastné výrobky</t>
  </si>
  <si>
    <t>39</t>
  </si>
  <si>
    <t>Tržby z predaja služieb</t>
  </si>
  <si>
    <t>40</t>
  </si>
  <si>
    <t>Tržby za predaný tovar</t>
  </si>
  <si>
    <t>41</t>
  </si>
  <si>
    <t>42</t>
  </si>
  <si>
    <t>Zmena stavu zásob polotovarov</t>
  </si>
  <si>
    <t>43</t>
  </si>
  <si>
    <t>Zmena stavu zásob výrobkov</t>
  </si>
  <si>
    <t>44</t>
  </si>
  <si>
    <t>Zmena stavu zásob zvierat</t>
  </si>
  <si>
    <t>45</t>
  </si>
  <si>
    <t>Aktivácia materiálu a tovaru</t>
  </si>
  <si>
    <t>46</t>
  </si>
  <si>
    <t>Aktivácia vnútroorganizačných služieb</t>
  </si>
  <si>
    <t>47</t>
  </si>
  <si>
    <t>48</t>
  </si>
  <si>
    <t>49</t>
  </si>
  <si>
    <t>50</t>
  </si>
  <si>
    <t>51</t>
  </si>
  <si>
    <t>Platby za odpísané pohľadávky</t>
  </si>
  <si>
    <t>52</t>
  </si>
  <si>
    <t>53</t>
  </si>
  <si>
    <t>Kurzové zisky</t>
  </si>
  <si>
    <t>54</t>
  </si>
  <si>
    <t>Prijaté dary</t>
  </si>
  <si>
    <t>55</t>
  </si>
  <si>
    <t>Osobitné výnosy</t>
  </si>
  <si>
    <t>56</t>
  </si>
  <si>
    <t>57</t>
  </si>
  <si>
    <t>Iné ostatné výnosy</t>
  </si>
  <si>
    <t>58</t>
  </si>
  <si>
    <t>59</t>
  </si>
  <si>
    <t>60</t>
  </si>
  <si>
    <t>Tržby z predaja cenných papierov a pod.</t>
  </si>
  <si>
    <t>61</t>
  </si>
  <si>
    <t>Tržby z predaja materiálu</t>
  </si>
  <si>
    <t>62</t>
  </si>
  <si>
    <t>63</t>
  </si>
  <si>
    <t>Výnosy z použitia fondu</t>
  </si>
  <si>
    <t>64</t>
  </si>
  <si>
    <t>Výnosy z precenenia cenných papierov</t>
  </si>
  <si>
    <t>65</t>
  </si>
  <si>
    <t>Výnosy z nájmu majetku</t>
  </si>
  <si>
    <t>66</t>
  </si>
  <si>
    <t>Prijaté príspevky od organizačných zložiek</t>
  </si>
  <si>
    <t>67</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</si>
  <si>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</si>
  <si>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</si>
  <si>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</si>
  <si>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</si>
  <si>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</si>
  <si>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</si>
  <si>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</si>
  <si>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</si>
  <si>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</si>
  <si>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</si>
  <si>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</si>
  <si>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</si>
  <si>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</si>
  <si>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</si>
  <si>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</si>
  <si>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</si>
  <si>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</si>
  <si>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</si>
  <si>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</si>
  <si>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</si>
  <si>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</si>
  <si>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</si>
  <si>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</si>
  <si>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</si>
  <si>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</si>
  <si>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</si>
  <si>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</si>
  <si>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t>Zamestnanci platení z dotácie MŠVVaŠ SR</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</si>
  <si>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</si>
  <si>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</si>
  <si>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T13_R11_SE(SF)</t>
  </si>
  <si>
    <t>T1_R1:R15</t>
  </si>
  <si>
    <t>Všeobecná poznámka č. 1</t>
  </si>
  <si>
    <t>doktorandi a doktorandské štipendiá</t>
  </si>
  <si>
    <t>86a</t>
  </si>
  <si>
    <t>Projektovaná lôžková kapacita študentského domova k 31. 12. kalendárneho roka (v počte miest)</t>
  </si>
  <si>
    <t>T9_R6_SA_AB</t>
  </si>
  <si>
    <t>F = A+B+C+D+E</t>
  </si>
  <si>
    <t>J</t>
  </si>
  <si>
    <t>K</t>
  </si>
  <si>
    <t>10a</t>
  </si>
  <si>
    <t>G=A+B+C+D+E+F</t>
  </si>
  <si>
    <t>Poskytnuté príspevky z podielu zaplatenej dane</t>
  </si>
  <si>
    <t>Zost. cena predaného DNM a DHM</t>
  </si>
  <si>
    <t>T4_R4</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</si>
  <si>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</si>
  <si>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</si>
  <si>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</si>
  <si>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</si>
  <si>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</si>
  <si>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</si>
  <si>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</si>
  <si>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</si>
  <si>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</si>
  <si>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</si>
  <si>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</si>
  <si>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</si>
  <si>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</si>
  <si>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</si>
  <si>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</si>
  <si>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</si>
  <si>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</si>
  <si>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</si>
  <si>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</si>
  <si>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</si>
  <si>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</si>
  <si>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</si>
  <si>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</si>
  <si>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</si>
  <si>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</si>
  <si>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</si>
  <si>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</si>
  <si>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</si>
  <si>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</si>
  <si>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</si>
  <si>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</si>
  <si>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</si>
  <si>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</si>
  <si>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</si>
  <si>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</si>
  <si>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</si>
  <si>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</si>
  <si>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</si>
  <si>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</si>
  <si>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</si>
  <si>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</si>
  <si>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r>
      <t xml:space="preserve">Nárok na príspevok zo štátneho rozpočtu na jedlá podľa metodiky </t>
    </r>
    <r>
      <rPr>
        <sz val="12"/>
        <rFont val="Times New Roman"/>
        <family val="1"/>
      </rPr>
      <t xml:space="preserve">                                     </t>
    </r>
  </si>
  <si>
    <t>Fond na podporu štúdia študentov so špecifickými potrebami</t>
  </si>
  <si>
    <t>Účtová trieda 5 spolu r.01 až r.37</t>
  </si>
  <si>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</si>
  <si>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</si>
  <si>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</si>
  <si>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</si>
  <si>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</si>
  <si>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</si>
  <si>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</si>
  <si>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</si>
  <si>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</si>
  <si>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</si>
  <si>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</si>
  <si>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</si>
  <si>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</si>
  <si>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</si>
  <si>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T8_R1</t>
  </si>
  <si>
    <t>T19_V2</t>
  </si>
  <si>
    <t>Kód</t>
  </si>
  <si>
    <t>Názov</t>
  </si>
  <si>
    <t>Platné od</t>
  </si>
  <si>
    <t>motivačné štipendium - vybrané odbory (§ 96a ods.1 písm. a))</t>
  </si>
  <si>
    <t>sociálne štipendium</t>
  </si>
  <si>
    <t>štipendium poskytuje EVI</t>
  </si>
  <si>
    <t>štipendium z vlastných zdrojov vysokej školy</t>
  </si>
  <si>
    <t>vládny štipendista</t>
  </si>
  <si>
    <t>z mimo dotačných zdrojov</t>
  </si>
  <si>
    <t>zvýšenie PhD. štipendia z UD MSSR</t>
  </si>
  <si>
    <t>Kódy z Centrálneho registra študentov</t>
  </si>
  <si>
    <t>Kódy z CRŠ</t>
  </si>
  <si>
    <t>DrŠ</t>
  </si>
  <si>
    <t>T4_R3</t>
  </si>
  <si>
    <t>T4_R5</t>
  </si>
  <si>
    <t>Priemerné platy</t>
  </si>
  <si>
    <t>I=H/D/12</t>
  </si>
  <si>
    <t>*) medzi profesorov sa započítava aj funkčné zaradenie "hosťujúci profesor"</t>
  </si>
  <si>
    <t>Tabuľka 6a</t>
  </si>
  <si>
    <t>náklady na mzdy žien</t>
  </si>
  <si>
    <t>T4_R2</t>
  </si>
  <si>
    <t>Tabuľka č. 6a poskytuje informácie o počte a štruktúre žien a objeme nákladov na mzdy verejnej vysokej školy (bez odvodov).</t>
  </si>
  <si>
    <t>T6a_V1</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</si>
  <si>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</si>
  <si>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</si>
  <si>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</si>
  <si>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T11_R2_SA (SB) = T13_R2_SC (SD)</t>
  </si>
  <si>
    <t>V stĺpci SA, resp. SC sa uvedú výdavky z dotácie na sociálne štipendiá poskytnuté študentom v danom kalendárnom roku, uvedené v Centrálnom registri študentov pod kódom 1.</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</si>
  <si>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</si>
  <si>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</si>
  <si>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</si>
  <si>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</si>
  <si>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</si>
  <si>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</si>
  <si>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</si>
  <si>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</si>
  <si>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súčet HČ+PČ</t>
  </si>
  <si>
    <t>súčet HČ+PČ-daň z príjmov</t>
  </si>
  <si>
    <t>L= G+H+I+J+K</t>
  </si>
  <si>
    <t>-za dosiahnutie vynikajúceho výsledku v oblasti štúdia [R6+R7]</t>
  </si>
  <si>
    <t>-za dosiahnutie vynikajúceho výsledku vo výskume a vývoji [R9+R10]</t>
  </si>
  <si>
    <t>T12_SE</t>
  </si>
  <si>
    <t>Zmeny stavu zásob vlastnej výroby (účtová skupina 611-614)</t>
  </si>
  <si>
    <t>Príspevky z podielu zaplatenej dane (účet 665)</t>
  </si>
  <si>
    <t>- ostatné náklady z účtovej skupiny 55 (účty 552, 553, 554, 557, 558, 559)</t>
  </si>
  <si>
    <t>81a</t>
  </si>
  <si>
    <t>- náklady na tvorbu fondu reprodukcie (účet 556 400) (z predaja a likvidácie majetku)</t>
  </si>
  <si>
    <t>- tvorba fondu z výnosov z predaja (a likvidácie) majetku (účet 413 117)</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</si>
  <si>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</si>
  <si>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 xml:space="preserve">V riadku 2 uvedie vysoká škola celkový objem príjmov z dotácií z rozpočtu obcí a VÚC. V riadkoch R2a ... rozpíše podrobnejšie jednotlivé druhy týchto dotácií, každú na osobitný riadok. </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</si>
  <si>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</si>
  <si>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</si>
  <si>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t>T11_SB_R10 ≥ T1_SB_R15</t>
  </si>
  <si>
    <t>Údaje sa kontrolujú na štatistické údaje MŠVVaŠ SR zasielané CVTI SR.</t>
  </si>
  <si>
    <t>T13_V7</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</si>
  <si>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</si>
  <si>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</si>
  <si>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</si>
  <si>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</si>
  <si>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Údaje v R2 sú kontrolované na dotačnú zmluvu </t>
    </r>
    <r>
      <rPr>
        <sz val="12"/>
        <rFont val="Times New Roman"/>
        <family val="1"/>
        <charset val="238"/>
      </rPr>
      <t>a na rozpis účelových dotácií na podprograme 077 15 02. Údaje v R3 sú kontrolované na údaje v CRŠ.</t>
    </r>
  </si>
  <si>
    <t>K=A+C+E+G+I</t>
  </si>
  <si>
    <t>L=B+D+F+H+J</t>
  </si>
  <si>
    <t>Výnos z dotácie zo štátneho rozpočtu na študentské domovy (vrátane zmluvných zariadení a valorizácie miezd ŠJ)</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</si>
  <si>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</si>
  <si>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</si>
  <si>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C = A+B</t>
  </si>
  <si>
    <t>z  dotácií 
(ostatné kódy okrem kódu 13)</t>
  </si>
  <si>
    <t xml:space="preserve">- za prijímacie konanie (§ 92 ods. 12 zákona) (účet 648 003) </t>
  </si>
  <si>
    <t xml:space="preserve">- za rigorózne konanie (§ 92 ods. 13 zákona) (účet 648 004) </t>
  </si>
  <si>
    <t>- za vydanie dokladov o štúdiu a ich kópií (§ 92 ods. 15 zákona) (účet 648 006)</t>
  </si>
  <si>
    <t>- za vydanie dokladov o absolvovaní štúdia v štátnom jazyku a v jazyku požadovanom študentom a ich kópií  (§ 92 ods. 15 zákona) (účet 648 024)</t>
  </si>
  <si>
    <t xml:space="preserve">T5_V3
</t>
  </si>
  <si>
    <t>kvartil q1 25%</t>
  </si>
  <si>
    <t>kvartil q3 75%</t>
  </si>
  <si>
    <t>medián *) = stredná hodnota</t>
  </si>
  <si>
    <t>zdroj 1AA + 3AA spolu</t>
  </si>
  <si>
    <t>zdroj 1AC + 3AC spolu</t>
  </si>
  <si>
    <t>zdroj 1AA1; 3AA1</t>
  </si>
  <si>
    <t>zdroj 1AA2; 3AA2</t>
  </si>
  <si>
    <t>Iné nezaradené</t>
  </si>
  <si>
    <r>
      <t>- fondu reprodukcie (účet 656 400)</t>
    </r>
    <r>
      <rPr>
        <vertAlign val="superscript"/>
        <sz val="12"/>
        <rFont val="Times New Roman"/>
        <family val="1"/>
        <charset val="238"/>
      </rPr>
      <t xml:space="preserve"> 2)</t>
    </r>
  </si>
  <si>
    <t>- iné nezaradené</t>
  </si>
  <si>
    <t>z iných zdrojov
 kód 13</t>
  </si>
  <si>
    <t xml:space="preserve">Kategória zamestnancov - žien
</t>
  </si>
  <si>
    <t>kvartil q2 50%
medián *)</t>
  </si>
  <si>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</si>
  <si>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</si>
  <si>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</si>
  <si>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</si>
  <si>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</si>
  <si>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</si>
  <si>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</si>
  <si>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</si>
  <si>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r>
      <t>Dotácia na kapitálové výdavky z prostriedkov EÚ (štrukturálnych fondov</t>
    </r>
    <r>
      <rPr>
        <b/>
        <sz val="12"/>
        <rFont val="Times New Roman"/>
        <family val="1"/>
        <charset val="238"/>
      </rPr>
      <t xml:space="preserve"> vrátane spolufinancovania)</t>
    </r>
  </si>
  <si>
    <t>*)</t>
  </si>
  <si>
    <t>T12_SA</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</si>
  <si>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</si>
  <si>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</si>
  <si>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</si>
  <si>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</si>
  <si>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</si>
  <si>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</si>
  <si>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</si>
  <si>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</si>
  <si>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</si>
  <si>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</si>
  <si>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t>T12_R5:R10</t>
  </si>
  <si>
    <t>T12_R16</t>
  </si>
  <si>
    <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</si>
  <si>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v r.2019 sa nepoužíval</t>
  </si>
  <si>
    <t>zvýšenie PhD. štipendia z Neúčel D MSVVaS SR</t>
  </si>
  <si>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</si>
  <si>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</si>
  <si>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</si>
  <si>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</si>
  <si>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Uvedie sa rozsah ubytovania študentov v osobomesiacoch. Napríklad, študent, ktorý býval v študentskom domove 10 mesiacov, prispeje do počtu osobomesiacov údajom 10.</t>
  </si>
  <si>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</si>
  <si>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</si>
  <si>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</si>
  <si>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</si>
  <si>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</si>
  <si>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</si>
  <si>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</si>
  <si>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</si>
  <si>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</si>
  <si>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</si>
  <si>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</si>
  <si>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</si>
  <si>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</si>
  <si>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</si>
  <si>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</si>
  <si>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</si>
  <si>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</si>
  <si>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</si>
  <si>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</si>
  <si>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</si>
  <si>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t xml:space="preserve">Verejná vysoká škola tu uvedie stavy na jednotlivých účtoch. </t>
  </si>
  <si>
    <t>Verejná vysoká škola tu uvedie stavy na účtoch, na ktoré uchádzači  počas procesu verejného obstarávania vkladajú finančnú zábezpeku.</t>
  </si>
  <si>
    <t>V tomto riadku uvedie verejná vysoká škola všetky ostatné stavy na bankových účtov v Štátnej pokladnici, ktoré neboli zaradené ani do jednej skupiny účtov.</t>
  </si>
  <si>
    <t>T16_R2</t>
  </si>
  <si>
    <t>zdroj 1AB + 3AB spolu</t>
  </si>
  <si>
    <t>zdroj 11S1; 13S1</t>
  </si>
  <si>
    <t>zdroj 11S2; 13S2</t>
  </si>
  <si>
    <t>zdroj 11T1; 13T1</t>
  </si>
  <si>
    <t>zdroj 11T2; 13T2</t>
  </si>
  <si>
    <t>zdroj 1AC1; 3AC1</t>
  </si>
  <si>
    <t>zdroj 1AB1; 3AB1</t>
  </si>
  <si>
    <t>zdroj 1AB2; 3AB2</t>
  </si>
  <si>
    <t>zdroj 1AM + 3AM spolu</t>
  </si>
  <si>
    <t>zdroj 1AM1; 3AM1</t>
  </si>
  <si>
    <t>zdroj 1AM2; 3AM2</t>
  </si>
  <si>
    <t>zdroj 1AJ + 3AJ spolu</t>
  </si>
  <si>
    <t>zdroj 1AJ1; 3AJ1</t>
  </si>
  <si>
    <t>zdroj 1AJ2; 3AJ2</t>
  </si>
  <si>
    <t xml:space="preserve">Dotačný účet VVŠ, na ktorý MŠVVaŠ SR poskytuje dotáciu. </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</si>
  <si>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</si>
  <si>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</si>
  <si>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</si>
  <si>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</si>
  <si>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</si>
  <si>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</si>
  <si>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</si>
  <si>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t>T16_R2:R16</t>
  </si>
  <si>
    <t>T16_R3</t>
  </si>
  <si>
    <t>Verejná vysoká škola tu uvedie stavy na bežných účtoch neuvedených v riadkoch R4:R6.</t>
  </si>
  <si>
    <t>T16_R16</t>
  </si>
  <si>
    <t>T16_ R17</t>
  </si>
  <si>
    <t>T16_R18</t>
  </si>
  <si>
    <t>T16_R19</t>
  </si>
  <si>
    <t>T17_R15</t>
  </si>
  <si>
    <t>T16_R20_SB = výkazníctvo, súvaha, časť Aktíva, riadok 053,</t>
  </si>
  <si>
    <t xml:space="preserve">Vysoká škola uvedie v samostatnom riadku objem výnosov zo školného za súbežné štúdium v dennej forme. </t>
  </si>
  <si>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</si>
  <si>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t>T13_SG(SH) uvádzajte tvorbu fondu podľa §16a bod d) zákona 131/2002 Z. z., t.j. fondu na podporu štúdia študentov so špecifickými potrebami.</t>
  </si>
  <si>
    <t>Údaje v T5 sú rozšírené o tvorbu fondov.</t>
  </si>
  <si>
    <t>Prijaté príspevky z verejných zbierok (účet 667)</t>
  </si>
  <si>
    <t>Vnútroorganizačné prevody výnosov (účet 670)</t>
  </si>
  <si>
    <t xml:space="preserve"> - MZDY (účty 521 001-008, 521 012, 521 013)</t>
  </si>
  <si>
    <t xml:space="preserve">- Ostatné náklady účty 541 až 548 </t>
  </si>
  <si>
    <r>
      <t>Vnútroorganizačné prevody nákladov</t>
    </r>
    <r>
      <rPr>
        <sz val="12"/>
        <color theme="1"/>
        <rFont val="Times New Roman"/>
        <family val="1"/>
      </rPr>
      <t xml:space="preserve"> </t>
    </r>
    <r>
      <rPr>
        <b/>
        <sz val="12"/>
        <color theme="1"/>
        <rFont val="Times New Roman"/>
        <family val="1"/>
      </rPr>
      <t>(účtová skupina 57)</t>
    </r>
  </si>
  <si>
    <t>T4_R13</t>
  </si>
  <si>
    <t>T4_R14</t>
  </si>
  <si>
    <t>Návrh na prídel do štipendijného fondu na základe rozhodnutia VVŠ, ktorý sa musí rovnať minimálne objemu z riadku R13.</t>
  </si>
  <si>
    <t>tehotenské štipendiá</t>
  </si>
  <si>
    <t>uvádzajú sa štipendiá vyplatené zo štátneho rozpočtu, kód v CRŠ: 21</t>
  </si>
  <si>
    <t>Počet študentov poberajúcich tehotenské štipendium</t>
  </si>
  <si>
    <t>T8a_V1</t>
  </si>
  <si>
    <t>T8a_R1</t>
  </si>
  <si>
    <t>T8a_R5</t>
  </si>
  <si>
    <t>V stĺpci SA, resp. SC sa uvedú výdavky z dotácie na tehotenské štipendiá poskytnuté študentom v danom kalendárnom roku, uvedené v Centrálnom registri študentov pod kódom 21.</t>
  </si>
  <si>
    <t>)*</t>
  </si>
  <si>
    <t>Tabuľka 8a</t>
  </si>
  <si>
    <t>Tabuľka 15</t>
  </si>
  <si>
    <t>T15_V1</t>
  </si>
  <si>
    <t>Vysoká škola uvedie v samostatnom riadku objem výnosov za štúdium v cudzom jazyku.</t>
  </si>
  <si>
    <t>Vysoká škola uvedie v samostatnom riadku objem výnosov zo školného za prekročenie štandardnej dĺžky štúdia v dennej forme.</t>
  </si>
  <si>
    <t>Vysoká škola uvedie v samostatnom riadku objem výnosov zo školného za štúdium v externej forme štúdia.</t>
  </si>
  <si>
    <t xml:space="preserve">   - Prvok 077 15 01)*</t>
  </si>
  <si>
    <t>Náklady
hlavnej činnosti
2022</t>
  </si>
  <si>
    <t>motivačné štipendium (§ 96a ods. 1 písm. b)) vynikajúce plnenie študijných povinností</t>
  </si>
  <si>
    <t>motivačné štipendium - (§ 96a ods. 1 písm. b)) - mimoriadny študijný výsledok</t>
  </si>
  <si>
    <t>motivačné štipendium - (§ 96a ods. 1 písm. b)) mimoriadny výsledok vo výskume/vývoji</t>
  </si>
  <si>
    <t>motivačné štipendium - (§ 96a ods. 1 písm. b)) mimoriadny výsledok v umeleckej činnosti</t>
  </si>
  <si>
    <t>motivačné štipendium - (§ 96a ods. 1 písm. b)) mimoriadny výsledok v športovej činnosti</t>
  </si>
  <si>
    <t>podnikové štipendium (§ 97a zákona o vš)</t>
  </si>
  <si>
    <t>medzinárodné bilaterálne zmluvy MŠVVaŠ SR, program CEEPUS, Akcia Rakúsko-Slovensko a pod.</t>
  </si>
  <si>
    <t>mimoriadne štipendium z vlastných zdrojov vysokej školy</t>
  </si>
  <si>
    <t>štipendium - Plán obnovy a odolnosti - talentovaní študenti (a)</t>
  </si>
  <si>
    <t>štipendium - Plán obnovy a odolnosti - znevýhodnení študenti (c)</t>
  </si>
  <si>
    <t>štipendium z rozvojových projektov na zmiernenie negatívnych dôsledkov vojny na Ukrajine - zdroj: 11UA</t>
  </si>
  <si>
    <t>doplnené</t>
  </si>
  <si>
    <r>
      <t>Dotácie z POO spolu</t>
    </r>
    <r>
      <rPr>
        <sz val="12"/>
        <color indexed="8"/>
        <rFont val="Times New Roman"/>
        <family val="1"/>
      </rPr>
      <t xml:space="preserve"> [R13+R14]</t>
    </r>
  </si>
  <si>
    <t xml:space="preserve">Počet študentov poberajúcich štipendium z POO </t>
  </si>
  <si>
    <r>
      <t xml:space="preserve">Počet študentov poberajúcich štipendiá z POO </t>
    </r>
    <r>
      <rPr>
        <b/>
        <vertAlign val="superscript"/>
        <sz val="14"/>
        <rFont val="Times New Roman"/>
        <family val="1"/>
        <charset val="238"/>
      </rPr>
      <t>2)</t>
    </r>
  </si>
  <si>
    <t>zdroj 1P01</t>
  </si>
  <si>
    <t>zdroj 1P02</t>
  </si>
  <si>
    <t>zdroj 3P01</t>
  </si>
  <si>
    <t>zdroj 3P02</t>
  </si>
  <si>
    <t>zdroj 3P01  + 3P02 spolu</t>
  </si>
  <si>
    <t>zdroj 1P01  + 1P02 spolu</t>
  </si>
  <si>
    <r>
      <t xml:space="preserve">Dotácie z kapitoly MŠVVaŠ SR spolu </t>
    </r>
    <r>
      <rPr>
        <sz val="12"/>
        <color theme="1"/>
        <rFont val="Times New Roman"/>
        <family val="1"/>
        <charset val="238"/>
      </rPr>
      <t xml:space="preserve">[R1+R2+R4+R5] </t>
    </r>
  </si>
  <si>
    <t>Tabuľka 20a</t>
  </si>
  <si>
    <t>T20a_V1</t>
  </si>
  <si>
    <t>zdroj 1P01 + 1P02 spolu</t>
  </si>
  <si>
    <t>zdroj 3P01 + 3P02 spolu</t>
  </si>
  <si>
    <t>Bežné dotácie z POO</t>
  </si>
  <si>
    <t>Kapitálové dotácie z POO</t>
  </si>
  <si>
    <t>za riadok 21 uveďte ďalšie zdroje, ktoré boli poskytnuté z POO a z iných kapitol</t>
  </si>
  <si>
    <t>Čísla účtov v tvare IBAN</t>
  </si>
  <si>
    <t>T14_V1</t>
  </si>
  <si>
    <t>Tabuľka 14</t>
  </si>
  <si>
    <t>Tabuľka 20b</t>
  </si>
  <si>
    <t>T20b_V1</t>
  </si>
  <si>
    <t>zdroj 11UA</t>
  </si>
  <si>
    <t xml:space="preserve">2) V stĺpcoch B sa uvádza celkový (fyzický) počet študentov, ktorým bolo v príslušnom kalendárnom roku poskytnuté štipendium z rozvojového projektu UA bez ohľadu na počet mesiacov. </t>
  </si>
  <si>
    <r>
      <t>Počet študentov poberajúcich štipendiá z RP na miernenie negatívnych dôsledkov vojny na Ukrajine za kalendárny rok v osobomesiacoch</t>
    </r>
    <r>
      <rPr>
        <b/>
        <sz val="9"/>
        <rFont val="Times New Roman"/>
        <family val="1"/>
        <charset val="238"/>
      </rPr>
      <t xml:space="preserve"> </t>
    </r>
    <r>
      <rPr>
        <b/>
        <vertAlign val="superscript"/>
        <sz val="14"/>
        <rFont val="Times New Roman"/>
        <family val="1"/>
        <charset val="238"/>
      </rPr>
      <t>1)</t>
    </r>
  </si>
  <si>
    <r>
      <t xml:space="preserve">Počet študentov poberajúcich štipendiá určených na zmiernenie negatívnych dôsledkov vojny na Ukrajine za kalendárny rok </t>
    </r>
    <r>
      <rPr>
        <b/>
        <vertAlign val="superscript"/>
        <sz val="14"/>
        <rFont val="Times New Roman"/>
        <family val="1"/>
        <charset val="238"/>
      </rPr>
      <t>2)</t>
    </r>
  </si>
  <si>
    <t>Príjem z dotácie poskytnutej na štipendiá z RP v rámci zmluvy z kapitoly MŠVVaŠ k 31.12.</t>
  </si>
  <si>
    <r>
      <t xml:space="preserve">Tabuľka č. 1 poskytuje informácie o celkovom objeme a programovej štruktúre príjmov na základe Zmluvy o poskytnutí dotácií zo štátneho rozpočtu prostredníctvom kapitoly MŠVVaŠ na programe 077 na zdroji 111. Dotácie programov 021, 05T, 06K, resp. programov zo štrukturálnych fondov EÚ </t>
    </r>
    <r>
      <rPr>
        <b/>
        <u/>
        <sz val="12"/>
        <color theme="1"/>
        <rFont val="Times New Roman"/>
        <family val="1"/>
        <charset val="238"/>
      </rPr>
      <t>nie sú</t>
    </r>
    <r>
      <rPr>
        <b/>
        <sz val="12"/>
        <color theme="1"/>
        <rFont val="Times New Roman"/>
        <family val="1"/>
        <charset val="238"/>
      </rPr>
      <t xml:space="preserve"> súčasťou tejto zmluvy. </t>
    </r>
  </si>
  <si>
    <r>
      <t xml:space="preserve">V R_12 sa uvádza </t>
    </r>
    <r>
      <rPr>
        <b/>
        <sz val="12"/>
        <color theme="1"/>
        <rFont val="Times New Roman"/>
        <family val="1"/>
        <charset val="238"/>
      </rPr>
      <t>skutočne poskytnutá</t>
    </r>
    <r>
      <rPr>
        <sz val="12"/>
        <color theme="1"/>
        <rFont val="Times New Roman"/>
        <family val="1"/>
        <charset val="238"/>
      </rPr>
      <t xml:space="preserve"> dotácia na </t>
    </r>
    <r>
      <rPr>
        <b/>
        <sz val="12"/>
        <color theme="1"/>
        <rFont val="Times New Roman"/>
        <family val="1"/>
        <charset val="238"/>
      </rPr>
      <t>sociálne a tehotenské</t>
    </r>
    <r>
      <rPr>
        <sz val="12"/>
        <color theme="1"/>
        <rFont val="Times New Roman"/>
        <family val="1"/>
        <charset val="238"/>
      </rPr>
      <t xml:space="preserve"> štipendiá (spolu) a v R_13 sa uvádza skutočne poskytnutá dotácia </t>
    </r>
    <r>
      <rPr>
        <b/>
        <sz val="12"/>
        <color theme="1"/>
        <rFont val="Times New Roman"/>
        <family val="1"/>
        <charset val="238"/>
      </rPr>
      <t>motivačné</t>
    </r>
    <r>
      <rPr>
        <sz val="12"/>
        <color theme="1"/>
        <rFont val="Times New Roman"/>
        <family val="1"/>
        <charset val="238"/>
      </rPr>
      <t xml:space="preserve"> štipendiá. </t>
    </r>
  </si>
  <si>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</si>
  <si>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t>Tabuľka č. 7 poskytuje informácie o počte osobomesiacov doktorandov v dennej forme štúdia, o nákladoch vysokej školy na štipendiá doktorandov.</t>
  </si>
  <si>
    <t>Tabuľka č. 8 poskytuje informácie o príjmoch a výdavkoch (cash) na sociálne štipendiá zo štátneho rozpočtu podľa § 96 zákona a o počte študentov poberajúcich sociálne štipendiá.</t>
  </si>
  <si>
    <t>Tabuľka č. 8a poskytuje informácie o príjmoch a výdavkoch (cash) na tehotenské štipendiá zo štátneho rozpočtu podľa § 96b zákona a o počte študentiek poberajúcich tehotenské štipendiá.</t>
  </si>
  <si>
    <r>
      <t xml:space="preserve">Uveďte počet vydaných jedál študentom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</si>
  <si>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r>
      <t xml:space="preserve">Uveďte počet vydaných jedál študentom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</si>
  <si>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t>Stav fondu k 1. 1. kalendárneho roku v R1 sa rovná stavu fondu k 31.12. predchádzajúceho roku v R12.</t>
  </si>
  <si>
    <t>Tabuľka č.19 poskytuje informácie o objeme a štruktúre štipendií vyplácaných verejnou vysokou školou z vlastných zdrojov podľa § 97 zákona. Neobsahuje údaje o "normálnych" štipendiách vyplatených doktorandom (t.j. podľa §54, ods.18 zákona).</t>
  </si>
  <si>
    <t>Tabuľka č.19 poskytuje informácie o objeme a štruktúre mot. štipendií vyplácaných verejnou vysokou školou z vlastných zdrojov uvedených v Centrálnom registri študentov s kódom 9.</t>
  </si>
  <si>
    <t>Tabuľka č. 20 poskytuje informácie o príjmoch a výdavkoch vysokej školy na motivačné štipendiá a o počte študentov, ktorí ich poberajú v zmysle § 96a zákona.</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</si>
  <si>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časť </t>
    </r>
    <r>
      <rPr>
        <b/>
        <sz val="12"/>
        <rFont val="Times New Roman"/>
        <family val="1"/>
        <charset val="238"/>
      </rPr>
      <t xml:space="preserve">"Výnosy". </t>
    </r>
    <r>
      <rPr>
        <sz val="12"/>
        <rFont val="Times New Roman"/>
        <family val="1"/>
        <charset val="238"/>
      </rPr>
      <t>Údaje sa uvádzajú s presnosťou na dve desatinné miesta.</t>
    </r>
  </si>
  <si>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</si>
  <si>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uvádza sa skutočne poskytnutá dotácia na sociálne a tehotenské štipendiá (spolu)</t>
  </si>
  <si>
    <t>- náklady študentských domovov (bez zmluvných zariadení) - mzdy a odvody</t>
  </si>
  <si>
    <t>- náklady študentských domovov (bez zmluvných zariadení) - ostatné</t>
  </si>
  <si>
    <t>- interiérové vybavenie (713 001)</t>
  </si>
  <si>
    <t>- telekomunikačná technika (713 003)</t>
  </si>
  <si>
    <t>- výpočtová technika (713 002)</t>
  </si>
  <si>
    <t>- prevádzkové stroje, prístroje, zariadenia, technika a náradie (713 004)</t>
  </si>
  <si>
    <t>- špeciálne stroje, prístroje, zariadenia, technika, náradie a materiál  (713 005)</t>
  </si>
  <si>
    <t>- komunikačná infraštruktúra (713 006)</t>
  </si>
  <si>
    <t>- tvorba fondu z predaja alebo likvidácie majetku</t>
  </si>
  <si>
    <r>
      <t>Dotácia na kapitálové výdavky zo štátneho rozpočtu (111</t>
    </r>
    <r>
      <rPr>
        <b/>
        <sz val="12"/>
        <rFont val="Times New Roman"/>
        <family val="1"/>
      </rPr>
      <t>)</t>
    </r>
  </si>
  <si>
    <t>V stĺpci SA, resp. SC sa uvedú príjmy z dotácie na sociálne štipendiá poskytnuté prostredníctvom kapitoly MŠVVaŠ SR na základe dotačnej zmluvy v danom kalendárnom roku.</t>
  </si>
  <si>
    <t>V stĺpci SA, resp. SC sa uvedú príjmy z dotácie na tehotenské štipendiá poskytnuté prostredníctvom kapitoly MŠVVaŠ SR na základe dotačnej zmluvy v danom kalendárnom roku.</t>
  </si>
  <si>
    <t>V prípade, že časť dotácie škola posúva na zmluvné zariadenia, uveďte objem posunutej dotácie do poznámky pod tabuľkou.</t>
  </si>
  <si>
    <r>
      <t xml:space="preserve">   V stĺpci A uvádzajte pre KV (príjem na 322 001)</t>
    </r>
    <r>
      <rPr>
        <b/>
        <sz val="12"/>
        <rFont val="Times New Roman"/>
        <family val="1"/>
      </rPr>
      <t>.</t>
    </r>
  </si>
  <si>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t>
    </r>
  </si>
  <si>
    <t xml:space="preserve">                                                                                        </t>
  </si>
  <si>
    <t>Uvedie sa objem prijatej kapitálovej dotácie z prostriedkov EÚ vrátane spolufinancovania (účty 346005 – 346008 strana DAL,  napr. zdroje 11S1, 11S2, 11T1, 11T2, (všetky zdroje EŠF na ktorých VVŠ účtuje, aj všetky analytické účty) okrem 11E1, 11E2, 11E3, 11E4 a 121 – viď riadok 13).</t>
  </si>
  <si>
    <r>
      <t>Náklady sú kontrolované na údaje z výkazníctva - tvorba fondu z predaja a likvidácie majetku</t>
    </r>
    <r>
      <rPr>
        <b/>
        <sz val="12"/>
        <rFont val="Times New Roman"/>
        <family val="1"/>
        <charset val="238"/>
      </rPr>
      <t>.</t>
    </r>
  </si>
  <si>
    <r>
      <t xml:space="preserve">Uvedie sa dotácia z </t>
    </r>
    <r>
      <rPr>
        <b/>
        <sz val="12"/>
        <rFont val="Times New Roman"/>
        <family val="1"/>
        <charset val="238"/>
      </rPr>
      <t>Úradu vlády SR (na R3),</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11E2, 11E3, 11E4 a 121.</t>
    </r>
  </si>
  <si>
    <r>
      <t>Náklady sú kontrolované na údaje z výkazníctva - tvorba fondu z likvidovaného / predaného majetku</t>
    </r>
    <r>
      <rPr>
        <b/>
        <sz val="12"/>
        <rFont val="Times New Roman"/>
        <family val="1"/>
        <charset val="238"/>
      </rPr>
      <t>.</t>
    </r>
  </si>
  <si>
    <r>
      <t>Údaje sa kontrolujú na poskytnutú dotáciu  na študentské domovy (vrátane zmluvných zariadení a dotácie na valorizáciu platov zamestnancov ŠJ)</t>
    </r>
    <r>
      <rPr>
        <b/>
        <sz val="12"/>
        <rFont val="Times New Roman"/>
        <family val="1"/>
        <charset val="238"/>
      </rPr>
      <t>.</t>
    </r>
    <r>
      <rPr>
        <sz val="12"/>
        <rFont val="Times New Roman"/>
        <family val="1"/>
        <charset val="238"/>
      </rPr>
      <t xml:space="preserve"> </t>
    </r>
  </si>
  <si>
    <r>
      <t xml:space="preserve">Údaje v T2 nie je možné odkontrolovať na údaje z výkazníctva ani na údaje v iných tabuľkách, nakoľko ide o údaje účtované na rôznych účtoch (účty 691, 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</si>
  <si>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 z ubytovania a stravovania iných fyzických osôb (účty 602 008 a 602 010)</t>
  </si>
  <si>
    <t>Pokuty a penále (účty 641+642)</t>
  </si>
  <si>
    <t>Platby za odpísané pohľadávky (účet 643)</t>
  </si>
  <si>
    <t>- z dotačného účtu (účet 644 001)</t>
  </si>
  <si>
    <t>- z ostatných účtov (účet 644 002)</t>
  </si>
  <si>
    <t>Kurzové zisky (účet 645)</t>
  </si>
  <si>
    <t>- školné za prekročenie štandardnej dĺžky štúdia (účet 648 001)</t>
  </si>
  <si>
    <t>- za cudzojazyčné štúdium dennou formou (účet 648 010)</t>
  </si>
  <si>
    <t>- školné od externých študentov (§ 92 ods. 4 zákona) (účty 648 020, 648 011)</t>
  </si>
  <si>
    <t>- poplatky za súbežné štúdium (§ 92, ods. 5) (účet 648 026)</t>
  </si>
  <si>
    <t>- školné od cudzincov (§ 92 ods. 9 zákona) (účty 648 002, 648 023)</t>
  </si>
  <si>
    <t>- poplatky za rigorózne konanie (§ 92, ods. 11) (účet 648 004)</t>
  </si>
  <si>
    <t>- poplatky za rigorózne konanie - vydanie diplomu (účet 648 005)</t>
  </si>
  <si>
    <t>- poplatky za vydanie dokladov o štúdiu (účet 648 006)</t>
  </si>
  <si>
    <t>- poplatky za vydanie dokladov o absolvovaní štúdia (§92, ods. 15) (účet 648 024)</t>
  </si>
  <si>
    <t>- poplatky za uznávanie rovnocennosti dokladov o štúdiu (§92, ods. 15) (účet 648 025)</t>
  </si>
  <si>
    <t>- poplatky za prijímacie konanie (§ 92, ods. 10) (účet 648 003)</t>
  </si>
  <si>
    <t>- dary (účty 649 009, 646 001, 646 002)</t>
  </si>
  <si>
    <t>- výnosy z dedičstva (účet 649 010)</t>
  </si>
  <si>
    <t>- použitie prostriedkov výnosov budúcich období - projekty (účet 649 015)</t>
  </si>
  <si>
    <t>- príspevok na úhradu výdavkov zahraničných študentov/lektorov (účet 649 016)</t>
  </si>
  <si>
    <t>- vložné na konferencie (účet 649 018)</t>
  </si>
  <si>
    <t>Výnosy z krátkodobého finančného majetku (účet 655)</t>
  </si>
  <si>
    <t>- fondu na podporu štúdia študentov so špecifickými potrebami (účet 656 300)</t>
  </si>
  <si>
    <t>Výnosy z nájmu majetku (účet 658)</t>
  </si>
  <si>
    <t>Prijaté príspevky od fyzických osôb (účet 663)</t>
  </si>
  <si>
    <t>- za súbežné štúdium v dennej forme (§ 92 ods. 5) (účet 648 026)</t>
  </si>
  <si>
    <t>- za prekročenie štandardnej dĺžky štúdia v dennej forme (§ 92 ods. 6) (účet 648 001)</t>
  </si>
  <si>
    <t>- za cudzojazyčné štúdium dennou formou (§ 92 ods. 8 a 9) (účty 648 002, 648 010, 648 023)</t>
  </si>
  <si>
    <t>- za externú formu štúdia (§ 92 ods. 4) (účty 648 020, 648 011)</t>
  </si>
  <si>
    <t xml:space="preserve">- za vydanie diplomu za rigorózne konanie (§ 92 ods. 14 zákona) (účet 648 005) </t>
  </si>
  <si>
    <r>
      <t xml:space="preserve">- za uznávanie rovnocennosti dokladov o štúdiu (§ 92 ods. 15 zákona) (účet 648 025) </t>
    </r>
    <r>
      <rPr>
        <vertAlign val="superscript"/>
        <sz val="12"/>
        <rFont val="Times New Roman"/>
        <family val="1"/>
        <charset val="238"/>
      </rPr>
      <t/>
    </r>
  </si>
  <si>
    <t>- knihy, časopisy a noviny (účty 501 001, 501 051)</t>
  </si>
  <si>
    <t>- chemikálie a ostatný materiál pre zabezpečenie experimentálnej výučby (účty 501 002, 501 052)</t>
  </si>
  <si>
    <t>- kancelárske potreby a materiál (účty 501 003, 501 053)</t>
  </si>
  <si>
    <t>- papier (účty 501 004, 501 054)</t>
  </si>
  <si>
    <t>- pohonné hmoty a ostatný materiál na dopravu (účty 501 007, 501 057)</t>
  </si>
  <si>
    <t>- stavebný, vodoinštalačný a elektroinštalačný materiál (účet 501 009)</t>
  </si>
  <si>
    <t>- DHM - prístroje a zariadenia laboratórií, výpočtová technika (účet 501 011)</t>
  </si>
  <si>
    <t>- iné analyticky sledované náklady (účty 501 005-006, 501 013-018, 501 019, 501 077)</t>
  </si>
  <si>
    <t>- elektrická energia (účty 502 001, 502 051)</t>
  </si>
  <si>
    <t>- tepelná energia (účty 502 002, 502 052)</t>
  </si>
  <si>
    <t>- vodné a stočné (účty 502 003, 502 053)</t>
  </si>
  <si>
    <t>- plyn (účty 502 004, 502 054)</t>
  </si>
  <si>
    <t>- palivá (účty 502 005, 502 055)</t>
  </si>
  <si>
    <t>- ostatné energie (účet 502 099)</t>
  </si>
  <si>
    <t>- opravy a udržiavanie stavieb (účet 511 001)</t>
  </si>
  <si>
    <t>- opravy a udržiavanie strojov, prístrojov, zariadení a inventára (účty 511 002, 511 052)</t>
  </si>
  <si>
    <t>- opravy a udržiavanie dopravných prostriedkov (účet 511 003)</t>
  </si>
  <si>
    <t>- opravy a udržiavanie prostriedkov IT (účet 511 004)</t>
  </si>
  <si>
    <t>- iné analyticky sledované náklady (účty 511 006-008, 511 056)</t>
  </si>
  <si>
    <t>- údržba a opravy meracej techniky, telových.zariadení ... (účet 511 005)</t>
  </si>
  <si>
    <t>- domáce cestovné (účty 512 001, 512 051)</t>
  </si>
  <si>
    <t>- zahraničné cestovné (účty 512 002, 512 003, 512 004, 512 005, 512 052)</t>
  </si>
  <si>
    <t>- prenájom priestorov (účet 518 001)</t>
  </si>
  <si>
    <t>- vložné na konferencie (účty 518 004, 518 054)</t>
  </si>
  <si>
    <t>- ďalšie vzdelávanie zamestnancov (účet 518 005)</t>
  </si>
  <si>
    <t>- telefón, fax (účty 518 006, 518 056)</t>
  </si>
  <si>
    <t>- poštovné (účty 518 008, 518 058)</t>
  </si>
  <si>
    <t>- odvoz odpadu (účty 518 009, 518 059)</t>
  </si>
  <si>
    <t>- dopravné služby (účty 518 012, 518 512)</t>
  </si>
  <si>
    <t>- drobný nehmotný majetok (účet 518 014)</t>
  </si>
  <si>
    <t>- ostatné služby (účet 518 035)</t>
  </si>
  <si>
    <r>
      <t>Mzdové náklady (účet 521)</t>
    </r>
    <r>
      <rPr>
        <sz val="12"/>
        <color theme="1"/>
        <rFont val="Times New Roman"/>
        <family val="1"/>
      </rPr>
      <t xml:space="preserve"> [SUM(R56:R57)]</t>
    </r>
  </si>
  <si>
    <t xml:space="preserve">      - dohody o vykonaní práce, dohody o pracovnej činnosti (účet 521 010)</t>
  </si>
  <si>
    <t>- tvorba sociálneho fondu (účet 527 001)</t>
  </si>
  <si>
    <t>- príspevok zamestnancom na stravovanie (účty 527 002, 527 052)</t>
  </si>
  <si>
    <t>- zákonné odstupné, odchodné (účet 527 003)</t>
  </si>
  <si>
    <t>- náhrada príjmu pri PN (účet 527 004)</t>
  </si>
  <si>
    <t xml:space="preserve">- ochranné pracovné pomôcky podľa Zákonníka práce (účet 527 005) </t>
  </si>
  <si>
    <t xml:space="preserve"> - štipendiá doktorandov (účty 549 001, 549 016, 549 017)</t>
  </si>
  <si>
    <t xml:space="preserve"> - poistné náklady (havarijné, majetok, na študentov) (účty 549 004, 549 014, 549 015, 549 054)</t>
  </si>
  <si>
    <t xml:space="preserve"> - podpora štud. so špecifickými potrebami podľa §100 (účet 549 018) </t>
  </si>
  <si>
    <t xml:space="preserve"> - iné analyticky sledované náklady (účty 549 005-006, 549 012)</t>
  </si>
  <si>
    <t>- náklady na tvorbu fondu na podporu štúdia študentov so špecifickými potrebami (účet 556 300)</t>
  </si>
  <si>
    <t>- vysokoškolskí učitelia s funkčným zaradením "profesor"   *)</t>
  </si>
  <si>
    <t>Pod pojmom "interný doktorand" sa rozumie doktorand, ktorému vysoká škola vypláca štipendium v zmysle § 54 zák. č.131/2002 Z.z. o vysokých školách a o zmene a doplnení niektorých zákonov.</t>
  </si>
  <si>
    <t>1) Výnosy a náklady z podnikateľskej činnosti sa neuvádzajú.</t>
  </si>
  <si>
    <t>2) Uvádzajte počet denných študentov I. a II. stupňa štúdia počas výučbového obdobia, najviac však 10 mesiacov a denných študentov III. stupňa štúdia (doktorandov) vrátane hlavných prázdnin maximálne 12 mesiacov.</t>
  </si>
  <si>
    <r>
      <t xml:space="preserve">Náklady študentských domovov spolu </t>
    </r>
    <r>
      <rPr>
        <sz val="12"/>
        <rFont val="Times New Roman"/>
        <family val="1"/>
      </rPr>
      <t>[R10+R11]</t>
    </r>
  </si>
  <si>
    <r>
      <t xml:space="preserve">- tvorba fondu z hospodárskeho výsledku (účet 413 111) </t>
    </r>
    <r>
      <rPr>
        <vertAlign val="superscript"/>
        <sz val="12"/>
        <rFont val="Times New Roman"/>
        <family val="1"/>
        <charset val="238"/>
      </rPr>
      <t xml:space="preserve">1) </t>
    </r>
  </si>
  <si>
    <t>1) Vrátane tvorby z nerozdeleného zisku z minulých rokov.</t>
  </si>
  <si>
    <t>2) Ostatná tvorba fondu reprodukcie v zmysle § 16a ods. 8 zákona č. 131/2002 Z. z.o vysokých školách v znení neskorších predpisov (kreditné úroky a kurzové zisky).</t>
  </si>
  <si>
    <t>2) Len ak umožňuje zákon.</t>
  </si>
  <si>
    <t>3) Uvádza sa v prípade, ak si vysoká škola vytvorila osobitný bankový účet na krytie fondu - napríklad  fondu reprodukcie.</t>
  </si>
  <si>
    <r>
      <t>1) V stĺpcoch B a D sa uvádza prepočítaný počet študentov určený ako počet osobomesiacov, počas ktorých bolo poskytované štipendium</t>
    </r>
    <r>
      <rPr>
        <b/>
        <sz val="10"/>
        <rFont val="Times New Roman"/>
        <family val="1"/>
        <charset val="238"/>
      </rPr>
      <t>.</t>
    </r>
    <r>
      <rPr>
        <sz val="10"/>
        <rFont val="Times New Roman"/>
        <family val="1"/>
        <charset val="238"/>
      </rPr>
      <t xml:space="preserve"> </t>
    </r>
  </si>
  <si>
    <r>
      <t>2) V stĺpcoch B a D sa uvádza celkový (fyzický) počet študentov, ktorým bolo v príslušnom roku poskytované štipendium</t>
    </r>
    <r>
      <rPr>
        <b/>
        <sz val="10"/>
        <rFont val="Times New Roman"/>
        <family val="1"/>
        <charset val="238"/>
      </rPr>
      <t>.</t>
    </r>
  </si>
  <si>
    <r>
      <t xml:space="preserve">Počet študentov poberajúcich  štipendiá z vlastných zdrojov </t>
    </r>
    <r>
      <rPr>
        <b/>
        <vertAlign val="superscript"/>
        <sz val="12"/>
        <color theme="1"/>
        <rFont val="Times New Roman"/>
        <family val="1"/>
        <charset val="238"/>
      </rPr>
      <t xml:space="preserve">2) </t>
    </r>
  </si>
  <si>
    <t>1) V riadku 5 sa uvedie celkový fyzický počet študentov (pričom 1 študent sa počíta za 1 fyzickú osobu), ktorým bolo vyplatené motivačné štipendium v kalendárnom roku.</t>
  </si>
  <si>
    <t>2) Uvádzajú sa len motivačné štipendiá vyplatené podľa § 96a, ods.1, písm. a) (kód CRŠ 19).</t>
  </si>
  <si>
    <t>3) Uvádzajú sa len motivačné štipendiá vyplatené podľa § 96a, ods.1, písm. b) (kódy v CRŠ: 4, 5, 6, 7, 8).</t>
  </si>
  <si>
    <t>1) V stĺpci B sa uvádza prepočítaný počet študentov určený ako počet osobomesiacov, počas ktorých bolo poskytované štipendium z rozvojového projektu UA.</t>
  </si>
  <si>
    <t>Zmena stavu zásob ned. výroby</t>
  </si>
  <si>
    <t>Zákonné soc.poistenie a zdrav.poistenie</t>
  </si>
  <si>
    <t>Aktivácia dlhodobého nehmotného majetku</t>
  </si>
  <si>
    <t>Aktivácia dlhodobého hmotného majetku</t>
  </si>
  <si>
    <t>Výnosy z dlhodobého finančného majetku</t>
  </si>
  <si>
    <t>Výnosy z krátkodobého finančného majetku</t>
  </si>
  <si>
    <t>Poskytnuté príspevky fyzickým osobám</t>
  </si>
  <si>
    <t>Poskytnuté príspevky iným účtovným jednotkám</t>
  </si>
  <si>
    <t>Poskytnuté príspevky organizačným zložkám</t>
  </si>
  <si>
    <t>Tvorba a zúčtovanie opravných položiek</t>
  </si>
  <si>
    <t>Náklady na krátkodobý finančný majetok</t>
  </si>
  <si>
    <t xml:space="preserve">2) Výnosy z Fondu reprodukcie možno účtovať len v súvislosti s krytím nákladov na vedenie príslušného bankového účtu a nákladov vyplývajúcich z kurzových strát v zmysle 16a ods. 8 zákona.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</si>
  <si>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t>
    </r>
  </si>
  <si>
    <r>
      <t xml:space="preserve">Priemerné štipendium na 1 študenta na mesiac </t>
    </r>
    <r>
      <rPr>
        <sz val="12"/>
        <rFont val="Times New Roman"/>
        <family val="1"/>
        <charset val="238"/>
      </rPr>
      <t xml:space="preserve">[R1_SA/R2_SB resp. R1_SC/R2_SD] </t>
    </r>
  </si>
  <si>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Riadky tabuľky s hlavnými údajmi za sledovanú oblasť sú vyznačené tučným písmom. Ak v riadkoch nasledujúcich za takýmto riadkom je uvedený podrobnejší</t>
    </r>
    <r>
      <rPr>
        <b/>
        <sz val="12"/>
        <rFont val="Times New Roman"/>
        <family val="1"/>
        <charset val="238"/>
      </rPr>
      <t xml:space="preserve">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</si>
  <si>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Ak položke požadovanej v tabuľke zodpovedá podľa predpísanej analytickej evidencie na príslušnom syntetickom účte nejaký špecifický kód (napríklad kód ekonomickej klasifikácie), uvedie sa tento kód za názvom položky.</t>
  </si>
  <si>
    <t>V tomto riadku uvádzajte všetky ďalšie výdavky nezaradené v predchádzajúcich riadkoch.</t>
  </si>
  <si>
    <r>
      <rPr>
        <sz val="12"/>
        <rFont val="Times New Roman"/>
        <family val="1"/>
        <charset val="238"/>
      </rPr>
      <t xml:space="preserve">
Globálna hodnota na bankových účtoch z R20 sa kontroluje na Súvahu, časť Aktíva, r. 053.</t>
    </r>
    <r>
      <rPr>
        <sz val="12"/>
        <color rgb="FFFF0000"/>
        <rFont val="Times New Roman"/>
        <family val="1"/>
        <charset val="238"/>
      </rPr>
      <t xml:space="preserve">
</t>
    </r>
  </si>
  <si>
    <r>
      <t xml:space="preserve">Dotácie z kapitol štátneho rozpočtu okrem kapitoly MŠVVaŠ SR </t>
    </r>
    <r>
      <rPr>
        <sz val="12"/>
        <rFont val="Times New Roman"/>
        <family val="1"/>
      </rPr>
      <t xml:space="preserve"> (na zdroji 111 a 11UA) [SUM(R1a:R1...)]</t>
    </r>
  </si>
  <si>
    <t>Finančný mechanizmus EHP a Nórsky finančný mechanizmus patria do R3 (ide o prostriedky poskytnuté Úradom vlády SR, na inom zdroji 111)</t>
  </si>
  <si>
    <t>Aktivácia (účtovná skupina 621-624)</t>
  </si>
  <si>
    <t>zdroj 1AC2; 3AC2; 1AC3; 3AC3</t>
  </si>
  <si>
    <t>uvádzajú sa len štipendiá vyplatené z vlastných zdrojov, v CRŠ kód 9 a kód 23</t>
  </si>
  <si>
    <t xml:space="preserve">Ostatné*) </t>
  </si>
  <si>
    <t>Ostatné*)</t>
  </si>
  <si>
    <t>86b</t>
  </si>
  <si>
    <t xml:space="preserve"> - štipendiá z vlastných zdrojov (účty 549 007-010, 549 019, 549 020, 549 022-023) </t>
  </si>
  <si>
    <t xml:space="preserve"> - odpisy DN a HM nadobudnutého z kapitálových dotácií zo ŠR 
(účty 551 001, 551 003, 551 100, 551 121, 551 123)</t>
  </si>
  <si>
    <t xml:space="preserve"> - odpisy DN a HM nadobudnutého z kapitálových dotácií z EÚ (zo štrukturálnych fondov) (účty 551 004, 551 300, 551 321, 551 323)</t>
  </si>
  <si>
    <t xml:space="preserve">  - odpisy ostatného DN a HM (účty 551 130, 551 131, 551 133, 551 400, 551 421, 551 423, 551 500, 551 521) </t>
  </si>
  <si>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 !!!</t>
    </r>
  </si>
  <si>
    <t>*) napr. 384 vytvorená z bežnej dotácie na kapitálovú, dary, časové rozlíšenie</t>
  </si>
  <si>
    <t xml:space="preserve"> - potraviny (účty 501 010)</t>
  </si>
  <si>
    <t xml:space="preserve">Pri vypĺňaní tabuľky je potrebné dodržiavať "Manuál k vedeniu účtovníctva od 1. januára 2019 pre verejné vysoké školy používajúce finančný informačný systém SOFIA (verzia2)". </t>
  </si>
  <si>
    <t xml:space="preserve"> - ostatné zákonné sociálne náklady (účty 527 006, 527 099, 527 600)</t>
  </si>
  <si>
    <t>*) analytiky - odpisy, z ktorých sa tvorí fond reprodukcie</t>
  </si>
  <si>
    <r>
      <t xml:space="preserve"> - odpisy ostatného DN a HM (účty 551 002, 551 200, 551 221, 551 223, 551 900, 551 921, 551 923)</t>
    </r>
    <r>
      <rPr>
        <sz val="12"/>
        <rFont val="Calibri"/>
        <family val="2"/>
        <charset val="238"/>
      </rPr>
      <t>*)</t>
    </r>
  </si>
  <si>
    <t>Tabuľka 24</t>
  </si>
  <si>
    <t>T24_V1</t>
  </si>
  <si>
    <t>Názov rozvojového projektu</t>
  </si>
  <si>
    <t>Štipendiá z POO</t>
  </si>
  <si>
    <t>uvádzajú sa štipendiá vyplatené zo ŠR - mimo kapitolu MŠVVaŠ SR</t>
  </si>
  <si>
    <t>príjmy a výdavky (v Eur) v rokoch</t>
  </si>
  <si>
    <t>príjmy z 077 13 v roku 2022</t>
  </si>
  <si>
    <t>výdavky z 077 13 v roku 2022</t>
  </si>
  <si>
    <t xml:space="preserve">Údaje v tabuľke v stĺpcoch A,D a G sa kotrolujú na dotačnú zmluvu, údaje v R1 až R6 v stĺpci J sa kontrolojú na rozpočtový informačný systém, modul MUR a údaje v stĺpcoch B, E a H sa kontrolujú na zúčtovanie finančných prostriedkov pre rozvojové projekty za príslušné roky (SVŠ). </t>
  </si>
  <si>
    <t>1) výnosy a náklady z podnikateľskej činnosti sa neuvádzajú, neuvádzajú sa ani výnosy a náklady súvisiace so stravovaním zamestnancov</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</si>
  <si>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</si>
  <si>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r>
      <t xml:space="preserve"> - náklady na jedlá študentov</t>
    </r>
    <r>
      <rPr>
        <vertAlign val="superscript"/>
        <sz val="12"/>
        <rFont val="Times New Roman"/>
        <family val="1"/>
        <charset val="238"/>
      </rPr>
      <t>3)</t>
    </r>
  </si>
  <si>
    <r>
      <t xml:space="preserve">2) všetky údaje o výnosoch a nákladoch  sa uvádzajú </t>
    </r>
    <r>
      <rPr>
        <sz val="11"/>
        <rFont val="Times New Roman"/>
        <family val="1"/>
        <charset val="238"/>
      </rPr>
      <t>v Eur</t>
    </r>
  </si>
  <si>
    <t xml:space="preserve">Počet vydaných jedál študentom v kalendárnom roku  </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</si>
  <si>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
na príspevok na jedlo do 30.6.2022 vo výške 1,40 eur a od 1.7.2022 vo výške 1,50 eur</t>
    </r>
  </si>
  <si>
    <r>
      <t xml:space="preserve">4) uvádzajú sa </t>
    </r>
    <r>
      <rPr>
        <b/>
        <sz val="11"/>
        <rFont val="Times New Roman"/>
        <family val="1"/>
        <charset val="238"/>
      </rPr>
      <t>jedlá vydané študentom v zmluvných zariadeniach</t>
    </r>
    <r>
      <rPr>
        <sz val="11"/>
        <rFont val="Times New Roman"/>
        <family val="1"/>
        <charset val="238"/>
      </rPr>
      <t>, na ktoré sa poskytuje dotácia
na príspevok na jedlo do 30.6.2022 vo výške 1,40 eur a od 1.7.2022 vo výške 1,50 eur</t>
    </r>
  </si>
  <si>
    <r>
      <t>Priemerné náklady  na jedlo študenta v Eur [</t>
    </r>
    <r>
      <rPr>
        <sz val="12"/>
        <rFont val="Times New Roman"/>
        <family val="1"/>
        <charset val="238"/>
      </rPr>
      <t>R10</t>
    </r>
    <r>
      <rPr>
        <sz val="12"/>
        <rFont val="Times New Roman"/>
        <family val="1"/>
      </rPr>
      <t>/(R13+R14)]</t>
    </r>
  </si>
  <si>
    <t xml:space="preserve">Nevyčerpaná dotácia (+) / nedoplatok dotácie (-) k 31. 12. predchádzajúceho roka  
[R4_SC = R6_SA]                         </t>
  </si>
  <si>
    <t xml:space="preserve">Výdavky na tehotenské štipendiá (§ 96 zákona) za kalendárny rok </t>
  </si>
  <si>
    <r>
      <t>Počet študentov poberajúcich tehotenské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</si>
  <si>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tehotenské štipendiá </t>
    </r>
    <r>
      <rPr>
        <b/>
        <vertAlign val="superscript"/>
        <sz val="14"/>
        <rFont val="Times New Roman"/>
        <family val="1"/>
        <charset val="238"/>
      </rPr>
      <t>2)</t>
    </r>
  </si>
  <si>
    <t>Príjem z dotácie poskytnutej na tehotenské štipendiá v rámci dotačnej zmluvy z kapitoly     MŠVVaŠ k 31.12.</t>
  </si>
  <si>
    <r>
      <t>1) V stĺpcoch B a D sa uvádza prepočítaný počet študentiek určený ako počet osobomesiacov, počas ktorých bolo poskytované tehotenské štipendium</t>
    </r>
    <r>
      <rPr>
        <b/>
        <sz val="11"/>
        <rFont val="Times New Roman"/>
        <family val="1"/>
        <charset val="238"/>
      </rPr>
      <t>.</t>
    </r>
    <r>
      <rPr>
        <sz val="11"/>
        <rFont val="Times New Roman"/>
        <family val="1"/>
        <charset val="238"/>
      </rPr>
      <t xml:space="preserve"> </t>
    </r>
  </si>
  <si>
    <t xml:space="preserve">2) V stĺpcoch B a D sa uvádza celkový (fyzický) počet študentiek, ktorým bolo v príslušnom kalendárnom roku poskytnuté motivačné štipendium bez ohľadu na počet mesiacov. </t>
  </si>
  <si>
    <t>T11_SB_R10a = T17_SC+SD_R24</t>
  </si>
  <si>
    <t>uvádzajú sa štipendiá vyplatené zo štátneho rozpočtu, kód v CRŠ: 1</t>
  </si>
  <si>
    <t xml:space="preserve">Výdavky na sociálne štipendiá (§ 96 zákona) za kalendárny rok </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</si>
  <si>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</si>
  <si>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sociálne štipendiá </t>
    </r>
    <r>
      <rPr>
        <b/>
        <vertAlign val="superscript"/>
        <sz val="14"/>
        <rFont val="Times New Roman"/>
        <family val="1"/>
        <charset val="238"/>
      </rPr>
      <t>2)</t>
    </r>
  </si>
  <si>
    <t>Príjem z dotácie poskytnutej na sociálne štipendiá v rámci dotačnej zmluvy z kapitoly MŠVVaŠ k 31.12.</t>
  </si>
  <si>
    <r>
      <t>1) V stĺpcoch B a D sa uvádza prepočítaný počet študentov určený ako počet osobomesiacov, počas ktorých bolo poskytované sociálne štipendium</t>
    </r>
    <r>
      <rPr>
        <b/>
        <sz val="11"/>
        <rFont val="Times New Roman"/>
        <family val="1"/>
        <charset val="238"/>
      </rPr>
      <t>.</t>
    </r>
  </si>
  <si>
    <t xml:space="preserve">2) V stĺpcoch B a D sa uvádza celkový (fyzický) počet študentov, ktorým bolo v príslušnom kalendárnom roku poskytnuté sociálne štipendium bez ohľadu na počet mesiacov. </t>
  </si>
  <si>
    <r>
      <t>Čerpanie štipendijného fondu je vo výške čerpania soc. štipendií</t>
    </r>
    <r>
      <rPr>
        <b/>
        <sz val="12"/>
        <rFont val="Times New Roman"/>
        <family val="1"/>
        <charset val="238"/>
      </rPr>
      <t>,</t>
    </r>
    <r>
      <rPr>
        <sz val="12"/>
        <rFont val="Times New Roman"/>
        <family val="1"/>
        <charset val="238"/>
      </rPr>
      <t xml:space="preserve"> tehotenských štipendií, čerpania motivač. štipendií , čerpania štipendií z vlastných zdrojov, štipendií z POO a z rozvojových projektov v rámci kódu zdroja UA. </t>
    </r>
  </si>
  <si>
    <t xml:space="preserve">Počet študentov poberajúcich tehotenské štipendium </t>
  </si>
  <si>
    <t>Obsah tabuľkovej prílohy výročnej správy o hospodárení verejnej vysokej školy za rok 2023</t>
  </si>
  <si>
    <t>Vysvetlivky k tabuľkám výročnej správy o hospodárení verejných vysokých škôl za rok 2023</t>
  </si>
  <si>
    <t>Súvzťažnosti tabuliek výročnej správy o hospodárení verejných vysokých škôl za rok 2023</t>
  </si>
  <si>
    <t>Výnosy verejnej vysokej školy v rokoch 2022 a 2023</t>
  </si>
  <si>
    <r>
      <t>Výnosy verejnej vysokej školy zo školného a z poplatkov spojených so štúdiom v rokoch 2022</t>
    </r>
    <r>
      <rPr>
        <sz val="12"/>
        <color indexed="10"/>
        <rFont val="Times New Roman"/>
        <family val="1"/>
        <charset val="238"/>
      </rPr>
      <t xml:space="preserve"> </t>
    </r>
    <r>
      <rPr>
        <sz val="12"/>
        <rFont val="Times New Roman"/>
        <family val="1"/>
        <charset val="238"/>
      </rPr>
      <t>a 2023</t>
    </r>
  </si>
  <si>
    <t>Náklady verejnej vysokej školy v rokoch 2022 a 2023</t>
  </si>
  <si>
    <t>Zamestnanci a náklady na mzdy verejnej vysokej školy v roku 2023</t>
  </si>
  <si>
    <r>
      <t>Zamestnanci a náklady na mzdy verejnej vysokej školy v roku 2023</t>
    </r>
    <r>
      <rPr>
        <sz val="12"/>
        <color theme="1"/>
        <rFont val="Times New Roman"/>
        <family val="1"/>
        <charset val="238"/>
      </rPr>
      <t xml:space="preserve"> - len ženy</t>
    </r>
  </si>
  <si>
    <t>Náklady verejnej vysokej školy na štipendiá doktorandov v dennej forme štúdia v roku 2023</t>
  </si>
  <si>
    <t>Údaje o systéme sociálnej podpory - časť sociálne štipendiá (§ 96 zákona) za roky 2022 a 2023</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</si>
  <si>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2022 a 2023</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</si>
  <si>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 za roky 2022 a 2023</t>
    </r>
  </si>
  <si>
    <t>Zdroje verejnej vysokej školy na obstaranie a technické zhodnotenie dlhodobého majetku v rokoch 2022 a 2023</t>
  </si>
  <si>
    <t>Výdavky verejnej vysokej školy na obstaranie a technické zhodnotenie dlhodobého majetku v roku 2023</t>
  </si>
  <si>
    <t>Stav a vývoj finančných fondov verejnej vysokej školy v rokoch 2022 a 2023</t>
  </si>
  <si>
    <t>Príjmy verejnej vysokej školy z prostriedkov Plánu obnovy a odolnosti v roku 2023</t>
  </si>
  <si>
    <t>Príjmy verejnej vysokej školy v roku 2023 z rozvojových projektov na zmiernenie negatívnych dôsledkov vojny na Ukrajine</t>
  </si>
  <si>
    <t>Štruktúra a stav finančných prostriedkov na bankových účtoch verejnej vysokej školy k 31. decembru 2023</t>
  </si>
  <si>
    <t>Príjmy z dotácií verejnej vysokej škole zo štátneho rozpočtu z kapitoly MŠVVaŠ SR poskytnuté mimo programu 077 a mimo príjmov z prostriedkov EÚ (zo štrukturálnych fondov) v roku 2023</t>
  </si>
  <si>
    <t>Štipendiá z vlastných zdrojov podľa § 97 zákona v rokoch 2022 a 2023</t>
  </si>
  <si>
    <t xml:space="preserve">Motivačné štipendiá v rokoch 2022 a 2023 (v zmysle § 96a  zákona) </t>
  </si>
  <si>
    <t>Štipendiá z Plánu obnovy a odolonosti - POO (§ 94a zákona) za rok 2023</t>
  </si>
  <si>
    <t>Štipendiá z rozvojových projektov (RP) a z iných zdrojov určené na zmiernenie negatívnych dôsledkov vojny na Ukrajine za rok 2023</t>
  </si>
  <si>
    <t>Štruktúra účtu 384 - výnosy budúcich období v rokoch 2022 a 2023</t>
  </si>
  <si>
    <t>Výnosy verejnej vysokej školy v roku 2023 v oblasti sociálnej podpory študentov</t>
  </si>
  <si>
    <r>
      <t>Náklady verejnej vysokej školy v roku 2023</t>
    </r>
    <r>
      <rPr>
        <sz val="12"/>
        <color indexed="10"/>
        <rFont val="Times New Roman"/>
        <family val="1"/>
        <charset val="238"/>
      </rPr>
      <t xml:space="preserve"> </t>
    </r>
    <r>
      <rPr>
        <sz val="12"/>
        <rFont val="Times New Roman"/>
        <family val="1"/>
        <charset val="238"/>
      </rPr>
      <t>v oblasti sociálnej podpory študentov</t>
    </r>
  </si>
  <si>
    <t xml:space="preserve">Príjmy a výdavky VVŠ určené na rozvojové projekty na podprograme 077 13 - Rozvoj vysokého školstva do roku 2022 a za roky 2022 a 2023 </t>
  </si>
  <si>
    <r>
      <t>Zmeny tabuliek výročnej správy o hospodárení za rok 2023</t>
    </r>
    <r>
      <rPr>
        <b/>
        <sz val="14"/>
        <color indexed="10"/>
        <rFont val="Times New Roman"/>
        <family val="1"/>
        <charset val="238"/>
      </rPr>
      <t xml:space="preserve"> </t>
    </r>
    <r>
      <rPr>
        <b/>
        <sz val="14"/>
        <rFont val="Times New Roman"/>
        <family val="1"/>
        <charset val="238"/>
      </rPr>
      <t>v porovnaní s rokom 2022</t>
    </r>
  </si>
  <si>
    <t>príjmy z dotácie  na základe dotačnej zmluvy, len 077, v roku 2023</t>
  </si>
  <si>
    <t xml:space="preserve">príjmy verejnej vysokej školy v roku 2023 majúce charakter dotácie </t>
  </si>
  <si>
    <r>
      <t>výnosy verejnej vysokej školy v roku 2023</t>
    </r>
    <r>
      <rPr>
        <sz val="12"/>
        <color rgb="FFFF0000"/>
        <rFont val="Times New Roman"/>
        <family val="1"/>
        <charset val="238"/>
      </rPr>
      <t xml:space="preserve"> </t>
    </r>
    <r>
      <rPr>
        <sz val="12"/>
        <rFont val="Times New Roman"/>
        <family val="1"/>
        <charset val="238"/>
      </rPr>
      <t>v oblasti sociálnej podpory študentov</t>
    </r>
  </si>
  <si>
    <t>náklady verejnej vysokej školy  v roku 2023 v oblasti sociálnej podpory študentov</t>
  </si>
  <si>
    <t>Vysvetlivky k tabuľkám výročnej správy o hospodárení verejnej vysokej školy za rok 2023</t>
  </si>
  <si>
    <r>
      <t xml:space="preserve">Ak nie je uvedené inak, všetky údaje o výške finančných prostriedkov z roku 2022 a 2023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</si>
  <si>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2023.</t>
    </r>
  </si>
  <si>
    <r>
      <t xml:space="preserve">Tabuľka č. 3 poskytuje informácie o objeme a štruktúre výnosov verejnej vysokej školy v rokoch 2022 a 2023.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</si>
  <si>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Údaje vychádzajú z platného analytického členenia účtov na rok 2023.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</si>
  <si>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r>
      <t>Tabuľka č. 5 poskytuje informácie o objeme a štruktúre nákladov verejnej vysokej školy v rokoch 2022</t>
    </r>
    <r>
      <rPr>
        <b/>
        <sz val="12"/>
        <color indexed="10"/>
        <rFont val="Times New Roman"/>
        <family val="1"/>
        <charset val="238"/>
      </rPr>
      <t xml:space="preserve"> </t>
    </r>
    <r>
      <rPr>
        <b/>
        <sz val="12"/>
        <rFont val="Times New Roman"/>
        <family val="1"/>
        <charset val="238"/>
      </rPr>
      <t xml:space="preserve">a 2023.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</si>
  <si>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2023.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t>
  </si>
  <si>
    <r>
      <t>V stĺpcoch A, B, C uvedie vysoká škola priemerný evidenčný prepočítaný počet zamestnancov za rok 2023</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</si>
  <si>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2023</t>
    </r>
    <r>
      <rPr>
        <sz val="12"/>
        <color indexed="10"/>
        <rFont val="Times New Roman"/>
        <family val="1"/>
        <charset val="238"/>
      </rPr>
      <t xml:space="preserve"> </t>
    </r>
    <r>
      <rPr>
        <sz val="12"/>
        <rFont val="Times New Roman"/>
        <family val="1"/>
        <charset val="238"/>
      </rPr>
      <t>platených z dotácie MŠVVaŠ SR, t.j. z prostriedkov uvedených v stĺpci F.</t>
    </r>
  </si>
  <si>
    <r>
      <t>V stĺpci C uvedie vysoká škola priemerný evidenčný prepočítaný počet zamestnancov za rok 2023</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</si>
  <si>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t>Uvedie sa objem prijatej kapitálovej dotácie z rozpočtu kapitoly MŠVVaŠ SR a z iných rozpočtových kapitol v roku 2023 zo zdroja 111 (kapitálová dotácia, ktorá bola verejnej vysokej škole poukázaná na účet (cash) v sledovanom období, účet 346 002 - strana DAL)</t>
  </si>
  <si>
    <t>Tabuľka č. 12 poskytuje informácie o štruktúre a objeme výdavkov, ktoré verejná vysoká škola  použila na obstaranie a technické zhodnotenie dlhodobého majetku v roku 2023.</t>
  </si>
  <si>
    <r>
      <t>Výdavky na obstaranie majetku kryté v priebehu roku 2023</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</si>
  <si>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Tabuľka č. 13 poskytuje informácie o stave a vývoji finančných fondov verejnej vysokej školy v rokoch 2022 a 2023.</t>
  </si>
  <si>
    <r>
      <t>Uvedú sa sumárne stavy ostatných  fondov, ktoré vysoká škola vytvorila za roky 2022</t>
    </r>
    <r>
      <rPr>
        <sz val="12"/>
        <color indexed="10"/>
        <rFont val="Times New Roman"/>
        <family val="1"/>
        <charset val="238"/>
      </rPr>
      <t xml:space="preserve"> </t>
    </r>
    <r>
      <rPr>
        <sz val="12"/>
        <rFont val="Times New Roman"/>
        <family val="1"/>
        <charset val="238"/>
      </rPr>
      <t>a 2023 v zmysle §16a ods. 1 zákona č. 131/2002 Z. z. o vysokých školách v znení neskorších predpisov.</t>
    </r>
  </si>
  <si>
    <t xml:space="preserve">Tabuľka č. 14 obsahuje informácie o celkovom objeme príjmov z dotácií, poskytnutých verejnej vysokej škole v roku 2023 z prostriedkov Plánu obnovy a odolnosti - POO. Osobitne sa sledujú dotácie, poskytnuté z MŠVVaŠ SR a osobitne dotácie z iných zdrojov POO. </t>
  </si>
  <si>
    <t xml:space="preserve">Tabuľka č. 15 poskytuje informácie o celkovom objeme príjmov z dotácií, poskytnutých verejnej vysokej škole v roku 2023 z rozvojových prostriedkov za účelom zmiernenia negatívnych dôsledkov vojny na Ukrajine. </t>
  </si>
  <si>
    <t xml:space="preserve">Tabuľka č. 16 poskytuje informácie o objeme a štruktúre finančných prostriedkov na bankových účtoch verejnej vysokej školy  k 31. 12. 2023 v členení podľa jednotlivých skupín účtov. Celkový objem finančných prostriedkov za všetky účty v Štátnej pokladnici musí byť v súlade s údajmi, ktoré vykazuje Štátna pokladnica za každého klienta ŠP osobitne. V stĺpci C vysoká škola uvedie čísla všetkých účtov v tvare IBAN. </t>
  </si>
  <si>
    <r>
      <t>Ak má VVŠ finančné prostriedky zaúčtované na účte 261 - peniaze na ceste, uvedie ich v tomto riadku: z dôvodu kontroly stavu na bankových účtoch k 31.12.2023</t>
    </r>
    <r>
      <rPr>
        <sz val="12"/>
        <color rgb="FFFF0000"/>
        <rFont val="Times New Roman"/>
        <family val="1"/>
        <charset val="238"/>
      </rPr>
      <t xml:space="preserve"> </t>
    </r>
    <r>
      <rPr>
        <sz val="12"/>
        <rFont val="Times New Roman"/>
        <family val="1"/>
        <charset val="238"/>
      </rPr>
      <t xml:space="preserve">na údaje zo súvahy. </t>
    </r>
  </si>
  <si>
    <r>
      <t>Tabuľka č. 17 obsahuje informácie o celkovom objeme príjmov z dotácií, poskytnutých verejnej vysokej škole v roku 2023</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</si>
  <si>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2023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2023. </t>
    </r>
  </si>
  <si>
    <t>Súvzťažnosti medzi tabuľkami výročnej správy o hospodárení verejnej vysokej školy za rok 2023</t>
  </si>
  <si>
    <r>
      <t xml:space="preserve">T1 = </t>
    </r>
    <r>
      <rPr>
        <b/>
        <sz val="12"/>
        <rFont val="Times New Roman"/>
        <family val="1"/>
        <charset val="238"/>
      </rPr>
      <t>dotačná zmluva na 2023</t>
    </r>
  </si>
  <si>
    <t>Bežná a kapitálová dotácia je kontrolovaná na Zmluvu o poskytnutí dotácií zo štátneho rozpočtu prostredníctvom kapitoly MŠVVaŠ (ďalej len "dotačná zmluva") a jej dodatkov na rok 2023 na  programe  077.</t>
  </si>
  <si>
    <r>
      <t>Údaje v riadkoch R1:R6, R7, R9, R13, R14, R16, R17 sú kontrolované s údajmi v štatistickom výkaze Škol (MŠ SR) 2-04 za rok 2023</t>
    </r>
    <r>
      <rPr>
        <sz val="12"/>
        <color indexed="10"/>
        <rFont val="Times New Roman"/>
        <family val="1"/>
        <charset val="238"/>
      </rPr>
      <t>.</t>
    </r>
    <r>
      <rPr>
        <sz val="12"/>
        <rFont val="Times New Roman"/>
        <family val="1"/>
        <charset val="238"/>
      </rPr>
      <t xml:space="preserve"> 
Údaje v riadkoch 15a ... (špecifiká) sú kontrolované na rozpis dotácie v roku 2023.</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</si>
  <si>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T6_R1..R6, R7, R9, R13, R14, R16, R17 = Škol 2-04 za 2023, 
T6_R15a.. = dotačná zmluva na 2023, špecifiká</t>
  </si>
  <si>
    <t>T8_R5_SA (SC)+T8a_R5_SA (SC) = dotačná zmluva na rok 2022 (2023), prvok 077 15 01 - účelové prostriedky na sociálne  a tehotenské štipendiá</t>
  </si>
  <si>
    <t xml:space="preserve">Údaje  sú kontrolované na  dotačné zmluvy a na účelovú dotáciu na rok 2022, 2023. Za rok 2023 na T1_R12_SA.
Údaje v T8_R1_SC by sa mali rovnať údajom z CRŠ kód 1. </t>
  </si>
  <si>
    <t>T8_R5_SC+T8a_R5_SC = T1_R12_SA
T8_R4_SC = zostatok k 31.12.2022
T8_R6_SA = T8_R4_SC 
T8_R1_SA (SC)  ≤ T13_R11_SE (SF)</t>
  </si>
  <si>
    <t>Údaj v T8_R4_SA predstavuje zostatok nevyčerpanej dotácie z predchádzajúceho roka, t. j. k 31. 12. 2022.  
Údaj v T8_R6_SA (SC)+T8a_R6_SA (SC) predstavuje zostatok nevyčerpanej dotácie k 31. 12. príslušného roka (2022, resp. 2023) a ich hodnoty sa vypočítajú z ostatných uvedených údajov. Zostatok nevyčerpanej dotácie k 31.12.2022 je totožný s údajmi vykazovanými v tabuľke T8 výročnej správy za rok 2022.</t>
  </si>
  <si>
    <t>T8a_R5_SC+T8_R5_SC = dotačná zmluva na rok 2023
T8a_R1_SA (SC)  ≤ T13_R11_SE (SF)</t>
  </si>
  <si>
    <t>T9_R1 = štatistické výkazy MŠVVaŠ SR 2022 (2023)</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</si>
  <si>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2022, 2023.</t>
    </r>
  </si>
  <si>
    <t xml:space="preserve">T9_R6_SA (SB) = dotačná zmluva 2022 (2023) - účelové prostriedky na študentské domovy (vrátane dotácie na valorizáciu miezd ŠJ) </t>
  </si>
  <si>
    <t>T10_R7_SA (SB) = dotačná zmluva 2022 (2023)_účelová dotácia na študentské jedálne</t>
  </si>
  <si>
    <t xml:space="preserve">Údaje v T11_R2 - tvorba fondu reprodukcie za roky 2022 a 2023 sa musia rovnať údajom v T13_R2_SC (SD). 
</t>
  </si>
  <si>
    <t xml:space="preserve">Údaje v T14 sú kontrolované na hodnoty z výkazníctva, finančné prostriedky z POO, zabezpečované prostredníctvom MŠVVaŠ SR v roku 2023. </t>
  </si>
  <si>
    <t xml:space="preserve">Údaje v T15 sú kontrolované na hodnoty z výkazníctva, finančné prostriedky zo zdroja 11UA, zabezpečované prostredníctvom MŠVVaŠ SR v roku 2023. </t>
  </si>
  <si>
    <t xml:space="preserve">Údaje v T17 sú kontrolované na hodnoty z výkazníctva, finančné prostriedky z EÚ (vrátane spolufinancovania zo štátneho rozpočtu), zabezpečované prostredníctvom MŠVVaŠ SR v roku 2023. </t>
  </si>
  <si>
    <t>Údaje v T18_R1 sú kontrolované na rozpis bežnej a kapitálovej dotácie na programe 06K v roku 2023 poskytnuté vysokým školám mimo "dotačnej zmluvy" prostredníctvom  APVV resp. sekcie vedy a techniky.
Údaje v T18_R6 a R7 sú kontrolované na rozpis bežnej dotácie na podrograme 05T 08 a prvku 021 02 03 v roku 2023, poskytnuté vysokým školám mimo "dotačnej zmluvy" prostredníctvom sekcie medzinárodnej spolupráce.</t>
  </si>
  <si>
    <t xml:space="preserve">T20_R2 = dotačná zmluva 2022 (2023)_účelová dotácia na motivačné štipendiá
</t>
  </si>
  <si>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2023  rovná súčtu zvyšku prijatej kapitálovej dotácie na kompenzáciu odpisov z roku 2022</t>
    </r>
    <r>
      <rPr>
        <sz val="12"/>
        <color indexed="10"/>
        <rFont val="Times New Roman"/>
        <family val="1"/>
        <charset val="238"/>
      </rPr>
      <t xml:space="preserve"> </t>
    </r>
    <r>
      <rPr>
        <sz val="12"/>
        <rFont val="Times New Roman"/>
        <family val="1"/>
        <charset val="238"/>
      </rPr>
      <t xml:space="preserve">(stĺpec SB) a výšky kapitálovej dotácie (2023) z </t>
    </r>
    <r>
      <rPr>
        <sz val="12"/>
        <color indexed="8"/>
        <rFont val="Times New Roman"/>
        <family val="1"/>
        <charset val="238"/>
      </rPr>
      <t xml:space="preserve">T11_R10a_SB, zníženému o odpisy, vykazované v T5_R86a_SC. </t>
    </r>
  </si>
  <si>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2023</t>
    </r>
    <r>
      <rPr>
        <b/>
        <sz val="14"/>
        <color rgb="FFFF0000"/>
        <rFont val="Times New Roman"/>
        <family val="1"/>
        <charset val="238"/>
      </rPr>
      <t xml:space="preserve"> </t>
    </r>
    <r>
      <rPr>
        <b/>
        <sz val="14"/>
        <rFont val="Times New Roman"/>
        <family val="1"/>
      </rPr>
      <t xml:space="preserve">na programe 077 </t>
    </r>
  </si>
  <si>
    <r>
      <t>Tabuľka č. 2: Príjmy verejnej vysokej školy v roku 2023</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</si>
  <si>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2022 a 2023</t>
  </si>
  <si>
    <t>Rozdiel 2023-2022</t>
  </si>
  <si>
    <r>
      <t>Tabuľka č. 4: Výnosy verejnej vysokej školy zo školného a z poplatkov spojených so štúdiom  
v rokoch 2022</t>
    </r>
    <r>
      <rPr>
        <b/>
        <sz val="14"/>
        <color rgb="FFFF0000"/>
        <rFont val="Times New Roman"/>
        <family val="1"/>
        <charset val="238"/>
      </rPr>
      <t xml:space="preserve"> </t>
    </r>
    <r>
      <rPr>
        <b/>
        <sz val="14"/>
        <rFont val="Times New Roman"/>
        <family val="1"/>
        <charset val="238"/>
      </rPr>
      <t>a 2023</t>
    </r>
    <r>
      <rPr>
        <b/>
        <sz val="14"/>
        <color rgb="FFFF0000"/>
        <rFont val="Times New Roman"/>
        <family val="1"/>
        <charset val="238"/>
      </rPr>
      <t xml:space="preserve"> </t>
    </r>
  </si>
  <si>
    <t>T12_R17_SG = výkazníctvo 2023, kategória 700, všetky zdroje</t>
  </si>
  <si>
    <t>Tabuľka č. 5: Náklady verejnej vysokej školy v rokoch 2022 a 2023</t>
  </si>
  <si>
    <t>Tabuľka č. 6: Zamestnanci a náklady na mzdy verejnej vysokej školy v roku 2023</t>
  </si>
  <si>
    <t>Priemerný evidenčný prepočítaný počet zamestnancov za rok 2023</t>
  </si>
  <si>
    <t>Tabuľka č. 6a: Zamestnanci a náklady na mzdy verejnej vysokej školy v roku 2023 -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</si>
  <si>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2023</t>
    </r>
  </si>
  <si>
    <t>Tabuľka č. 7: Náklady verejnej vysokej školy na štipendiá doktorandov v dennej forme štúdia v roku 2023</t>
  </si>
  <si>
    <t>Počet osobomesiacov interných doktorandov spolu za 2023</t>
  </si>
  <si>
    <t>Tabuľka č. 8: Údaje o systéme sociálnej podpory - časť sociálne štipendiá (§ 96 zákona) 
za roky 2022 a 2023</t>
  </si>
  <si>
    <t>Tabuľka č. 8a: Údaje o systéme sociálnej podpory - časť tehotenské štipendiá (§ 96b zákona) 
za roky 2022 a 2023</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</si>
  <si>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2022 a 2023</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</si>
  <si>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2022 a 2023</t>
    </r>
  </si>
  <si>
    <t>Tabuľka č. 11: Zdroje verejnej vysokej školy na obstaranie a technické zhodnotenie dlhodobého majetku v rokoch 2022 a 2023</t>
  </si>
  <si>
    <t>Tabuľka č. 12: Výdavky verejnej vysokej školy na obstaranie a technické zhodnotenie dlhodobého majetku v roku 2023</t>
  </si>
  <si>
    <r>
      <t>Čerpanie kapitálovej dotácie v roku 2023</t>
    </r>
    <r>
      <rPr>
        <b/>
        <sz val="11"/>
        <color theme="1"/>
        <rFont val="Times New Roman"/>
        <family val="1"/>
      </rPr>
      <t xml:space="preserve">
zo štátneho rozpočtu (111)</t>
    </r>
  </si>
  <si>
    <r>
      <t xml:space="preserve">Čerpanie kapitálovej dotácie v roku 2023
</t>
    </r>
    <r>
      <rPr>
        <b/>
        <sz val="11"/>
        <color theme="1"/>
        <rFont val="Times New Roman"/>
        <family val="1"/>
      </rPr>
      <t>z prostriedkov EÚ (štrukturálnych fondov)</t>
    </r>
  </si>
  <si>
    <t xml:space="preserve">Čerpanie bežnej dotácie v roku 2023 prostredníctvom fondu reprodukcie </t>
  </si>
  <si>
    <t>Tabuľka č. 13: Stav a vývoj finančných fondov verejnej vysokej školy v rokoch 2022 a 2023</t>
  </si>
  <si>
    <t>Tabuľka č. 14: Príjmy verejnej vysokej školy z prostriedkov Plánu obnovy a odolnosti z kapitoly MŠVVaŠ SR a z iných kapitol v roku 2023</t>
  </si>
  <si>
    <t>Dotácie spolu bežné a kapitálové v roku 2023</t>
  </si>
  <si>
    <t>Tabuľka č. 15: Príjmy verejnej vysokej školy v roku 2023 z rozvojových projektov na zmiernenie negatívnych dôsledkov vojny na Ukrajine</t>
  </si>
  <si>
    <t>Dotácie spolu v roku 2023</t>
  </si>
  <si>
    <t>Tabuľka č. 16: Štruktúra a stav finančných prostriedkov na bankových účtoch verejnej vysokej školy
   k 31. decembru 2023</t>
  </si>
  <si>
    <t>Stav účtu k 31.12.2023</t>
  </si>
  <si>
    <r>
      <t>Tabuľka č. 18: Príjmy z dotácií verejnej vysokej škole zo štátneho rozpočtu z kapitoly MŠVVaŠ SR 
poskytnuté mimo programu 077 a mimo príjmov z prostriedkov EÚ (zo štrukturálnych fondov) v roku 2023</t>
    </r>
    <r>
      <rPr>
        <sz val="14"/>
        <rFont val="Times New Roman"/>
        <family val="1"/>
      </rPr>
      <t xml:space="preserve">
</t>
    </r>
  </si>
  <si>
    <t xml:space="preserve">Tabuľka č. 19: Štipendiá z vlastných zdrojov podľa § 97 zákona v rokoch 2022 a 2023 </t>
  </si>
  <si>
    <t xml:space="preserve">Tabuľka č. 20: Motivačné štipendiá  v rokoch 2022 a 2023 (v zmysle § 96a zákona )  </t>
  </si>
  <si>
    <t>Tabuľka č. 20b: Štipendiá z rozvojových projektov (RP) a iných zdrojov určené na zmiernenie negatívnych dôsledkov vojny na Ukrajine za rok 2023</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</si>
  <si>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2022 a 2023</t>
    </r>
  </si>
  <si>
    <t>Stav k 31.12.2022</t>
  </si>
  <si>
    <t>Stav k 31.12.2023</t>
  </si>
  <si>
    <t xml:space="preserve">Tabuľka č. 22: Výnosy verejnej vysokej školy v roku 2023 v oblasti sociálnej podpory študentov </t>
  </si>
  <si>
    <t>Výnosy
v hlavnej činnosti
2022</t>
  </si>
  <si>
    <t>Výnosy
hlavnej činnosti
2023</t>
  </si>
  <si>
    <t xml:space="preserve">Tabuľka č .23:  Náklady verejnej vysokej školy v roku 2023 v oblasti sociálnej podpory študentov </t>
  </si>
  <si>
    <t>Náklady
hlavnej činnosti
2023</t>
  </si>
  <si>
    <t>Tabuľka č. 24: Príjmy a výdavky VVŠ určené na rozvojové projekty na podprograme 077 13 - Rozvoj vysokého školstva do roku 2022 a za roky 2022 a 2023</t>
  </si>
  <si>
    <t>príjmy z 077 13 do roku 2022 spolu</t>
  </si>
  <si>
    <t>výdavky z 077 13 do roku 2022 spolu</t>
  </si>
  <si>
    <t>zostatok nevyčerpanej dotácie z 077 13 do roku 2022 spolu</t>
  </si>
  <si>
    <t>zostatok nevyčerpanej dotácie z 077 13 v roku 2022</t>
  </si>
  <si>
    <t>príjmy z 077 13 v roku 2023</t>
  </si>
  <si>
    <t>výdavky z 077 13 v roku 2023</t>
  </si>
  <si>
    <t>zostatok nevyčerpanej dotácie z predchádzajúceho roka, t. j. k 31.12.2023.</t>
  </si>
  <si>
    <t xml:space="preserve">pozn.: aktívne projekty, ktoré boli aktívne v roku 2023, príp. sa čerpali finačné zdroje v roku 2023 </t>
  </si>
  <si>
    <t>štipendium - Plán obnovy a odolnosti - zahraniční študenti (b)</t>
  </si>
  <si>
    <t>Tabuľka č. 24: obsahuje informácie o príjmoch a výdavkoch verejnej vysokej školy z rozvojových projektov do roku 2022 a za roky 2022 a 2023.</t>
  </si>
  <si>
    <t>uvádzajú sa iné štipendiá vyplatené z POO</t>
  </si>
  <si>
    <t>Príjem z dotácie poskytnutej na štipendiá z POO v rámci zmluvy k 31.12. - mimo komponent 10</t>
  </si>
  <si>
    <r>
      <t>Počet študentov poberajúcich štipendiá z POO v osobomesiacoch</t>
    </r>
    <r>
      <rPr>
        <b/>
        <sz val="9"/>
        <rFont val="Times New Roman"/>
        <family val="1"/>
        <charset val="238"/>
      </rPr>
      <t xml:space="preserve"> </t>
    </r>
    <r>
      <rPr>
        <b/>
        <vertAlign val="superscript"/>
        <sz val="14"/>
        <rFont val="Times New Roman"/>
        <family val="1"/>
        <charset val="238"/>
      </rPr>
      <t>1)</t>
    </r>
  </si>
  <si>
    <t xml:space="preserve">Výdavky na štipendiá z POO za kalendárny rok </t>
  </si>
  <si>
    <t>Tabuľka č. 20a: Štipendiá z Plánu obnovy a odolnosti - POO 
za rok 2023</t>
  </si>
  <si>
    <t>uvádzajú sa štipendiá vyplatené z POO, kód v CRŠ: 27 - zahraniční študenti</t>
  </si>
  <si>
    <t>T10_R13 + R14+R15+R16 = štatistické výkazy MŠVVaŠ SR 2022 (2023)</t>
  </si>
  <si>
    <r>
      <t>- počet vydaných jedál študentom vo vlastných zariadeniach do 30.6.2022</t>
    </r>
    <r>
      <rPr>
        <vertAlign val="superscript"/>
        <sz val="12"/>
        <color rgb="FFFF0000"/>
        <rFont val="Times New Roman"/>
        <family val="1"/>
      </rPr>
      <t xml:space="preserve"> 3)</t>
    </r>
  </si>
  <si>
    <r>
      <t>- počet vydaných jedál študentom vo vlastných zariadeniach od 1.7.2022</t>
    </r>
    <r>
      <rPr>
        <vertAlign val="superscript"/>
        <sz val="12"/>
        <color rgb="FFFF0000"/>
        <rFont val="Times New Roman"/>
        <family val="1"/>
      </rPr>
      <t xml:space="preserve"> 3)</t>
    </r>
  </si>
  <si>
    <r>
      <t>- počet vydaných jedál študentom v zmluvných zariadeniach do 30.6.2022</t>
    </r>
    <r>
      <rPr>
        <vertAlign val="superscript"/>
        <sz val="12"/>
        <color rgb="FFFF0000"/>
        <rFont val="Times New Roman"/>
        <family val="1"/>
      </rPr>
      <t xml:space="preserve"> 4)</t>
    </r>
  </si>
  <si>
    <r>
      <t>- počet vydaných jedál študentom v zmluvných zariadeniach od 1.7.2022</t>
    </r>
    <r>
      <rPr>
        <vertAlign val="superscript"/>
        <sz val="12"/>
        <color rgb="FFFF0000"/>
        <rFont val="Times New Roman"/>
        <family val="1"/>
      </rPr>
      <t xml:space="preserve"> 4)</t>
    </r>
  </si>
  <si>
    <t>v hlavičkách, vo vysvetlivkách a v súvzťažnostiach boli zmenené (aktualizované) roky, všetky zmeny vo vysvetlivkách a súvzťažnostiach sú vyznačené farebne, bol doplnený nový kód 27 v CRŠ</t>
  </si>
  <si>
    <t>Ak VVŠ obdržala finančné prostriedky aj z inej kapitoly štátneho rozpočtu, uvádzajú sa osobitne. Tieto dotácie sa evidujú na zdrojoch podľa platnej rozpočtovej klasifikácie na rok 2023 a nie sú súčasťou dotácií, vykazovaných v T2_R1.  Pri dotáciách z MŠVVaŠ SR nevymenované, ale používané zdroje uveďte do riadkov R23a a nasledujúcich.</t>
  </si>
  <si>
    <t>Tabuľka č. 20a: obsahuje informácie o príjmoch a výdavkoch verejnej vysokej školy na štipendiá v roku 2023 z prostriedkov Plánu obnovy a odolnosti - POO. Osobitne sa sledujú dotácie, poskytnuté z MŠVVaŠ SR a osobitne dotácie z iných zdrojov POO. Rozdelenie sa týka štipendií poskytnutých vysokou školou na talentovaných študentov, na znevýhodnených študentov, zahraničných študentov a iných štipendií z POO.</t>
  </si>
  <si>
    <t xml:space="preserve">bezpečnostný príplatok </t>
  </si>
  <si>
    <t xml:space="preserve">1) V stĺpcoch B, D, F a H sa uvádza prepočítaný počet študentov určený ako počet osobomesiacov, počas ktorých bolo poskytované štipendium z POO. </t>
  </si>
  <si>
    <t xml:space="preserve">2) V stĺpcoch B, D, F a H sa uvádza celkový (fyzický) počet študentov, ktorým bolo v príslušnom kalendárnom roku poskytnuté štipendium z POO bez ohľadu na počet mesiacov. </t>
  </si>
  <si>
    <t xml:space="preserve">Príspevok na jedno jedlo zo štátneho rozpočtu bol v roku 2023 vo výške 1,50 eur. </t>
  </si>
  <si>
    <t>uvádzajú sa štipendiá vyplatené z POO, kód v CRŠ: 24 - talentovaní študenti</t>
  </si>
  <si>
    <t>uvádzajú sa štipendiá vyplatené z POO, kód v CRŠ: 25 - znevýhodnení študenti</t>
  </si>
  <si>
    <t>uvádzajú sa štipendiá vyplatené zo ŠR - rozvojové projekty, kód v CRŠ: 26</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</si>
  <si>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0145 štatistického výkazu Škol (MŠ SR) 2-04).</t>
  </si>
  <si>
    <t xml:space="preserve">
Údaj v T8_R6_SC+T8a_R6_SC predstavuje zostatok nevyčerpanej dotácie z predchádzajúceho roka, t. j. k 31. 12. 2023. Údaje v T8a_R1_SC by sa mal rovnať údajom z CRŠ kód 21.
</t>
  </si>
  <si>
    <t>Údaje v R7_SA (SB) sú kontrolované na dotačné zmluvy a na účelovú dotáciu na rok 2022, 2023, pričom rok 2022 je rozdelený na obdobie do 1.7.2022 (1,40 eur) a od 1.7.2022 (1,50 eur).</t>
  </si>
  <si>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+ 068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+ 068 
(k 31. 12.)
T13_R1_SL = T13_R12_SK</t>
    </r>
  </si>
  <si>
    <r>
      <t>Stavy fondov k 1.1. a k 31.12.2023</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068 "netto". 
Stavy fondov k 1.1. sa rovnajú stavom fondov k 31.12. predchádzajúceho roka.</t>
    </r>
  </si>
  <si>
    <t>Údaje o systéme sociálnej podpory - časť tehotenské štipendiá (§ 96 zákona) za roky 2022 a 2023</t>
  </si>
  <si>
    <r>
      <t>Minimálna výška prídelu do štipendijného fondu v rokoch 2022 a 2023</t>
    </r>
    <r>
      <rPr>
        <b/>
        <sz val="12"/>
        <color rgb="FFFF0000"/>
        <rFont val="Times New Roman"/>
        <family val="1"/>
        <charset val="238"/>
      </rPr>
      <t xml:space="preserve"> </t>
    </r>
    <r>
      <rPr>
        <b/>
        <sz val="12"/>
        <rFont val="Times New Roman"/>
        <family val="1"/>
        <charset val="238"/>
      </rPr>
      <t>je 20 % príjmov zo školného.</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</si>
  <si>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</si>
  <si>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t>
  </si>
  <si>
    <r>
      <t>Uvedie sa zostatok kapitálovej dotácie na obstaranie a technické zhodnotenie dlhodobého majetku (nevyčerpané finančné  prostriedky k 31. 12. 2022</t>
    </r>
    <r>
      <rPr>
        <sz val="12"/>
        <color indexed="10"/>
        <rFont val="Times New Roman"/>
        <family val="1"/>
        <charset val="238"/>
      </rPr>
      <t xml:space="preserve"> </t>
    </r>
    <r>
      <rPr>
        <sz val="12"/>
        <color indexed="8"/>
        <rFont val="Times New Roman"/>
        <family val="1"/>
        <charset val="238"/>
      </rPr>
      <t>(stĺpec SA v R11), resp. k 31. 12. 2023 (stĺpec SB v R11) na zdrojoch 131x</t>
    </r>
    <r>
      <rPr>
        <sz val="12"/>
        <color rgb="FFC00000"/>
        <rFont val="Times New Roman"/>
        <family val="1"/>
        <charset val="238"/>
      </rPr>
      <t xml:space="preserve"> </t>
    </r>
    <r>
      <rPr>
        <sz val="12"/>
        <rFont val="Times New Roman"/>
        <family val="1"/>
        <charset val="238"/>
      </rPr>
      <t>(131K, 131L)</t>
    </r>
    <r>
      <rPr>
        <sz val="12"/>
        <color indexed="8"/>
        <rFont val="Times New Roman"/>
        <family val="1"/>
        <charset val="238"/>
      </rPr>
      <t>, 13S1, 13S2, 13T1, 13T2.....(zostatky zo ŠR aj zo ŠF).</t>
    </r>
  </si>
  <si>
    <t>Príjmy VVŠ z kapitoly MŠVVaŠ SR</t>
  </si>
  <si>
    <t>Príjmy VVŠ z iných kapitol ako MŠVVaŠ SR</t>
  </si>
  <si>
    <t xml:space="preserve">T21_R1_SF = výkazníctvo 2022 súvaha, časť pasíva, riadok 102 a 103, predchádzajúce účtovné obdobie
T21_R1_SL = výkazníctvo 2023, súvaha, časť pasíva, riadok 102 a103, bežné účtovné obdobie </t>
  </si>
  <si>
    <t xml:space="preserve">Celková hodnota účtu 384 za rok 2022 a 2023, uvedená v T21_SF a SL je kontrolovaná na výkaz Súvaha, časť Pasíva, r. 102 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(2022), resp. SI (2023). 
Údaje za rok 2022 musia byť totožné s údajmi, ktoré VVŠ predložili k výsledkom hospodárenia VVŠ za rok 2022. </t>
  </si>
  <si>
    <t>časové rozlíšenie</t>
  </si>
  <si>
    <t xml:space="preserve">Nevyčerpaná dotácia (+) / nedoplatok dotácie (-) k 31. 12. predchádzajúceho roka      </t>
  </si>
  <si>
    <t xml:space="preserve">Nevyčerpaná dotácia na štipendiá z RP (+) / nedoplatok dotácie (-) k 31. 12. predchádzajúceho roka      </t>
  </si>
  <si>
    <r>
      <t xml:space="preserve">Príjem z dotácie poskytnutej na štipendiá z POO v rámci zmluvy z kapitoly MŠVVaŠ k 31.12. - </t>
    </r>
    <r>
      <rPr>
        <b/>
        <sz val="12"/>
        <color rgb="FFFF0000"/>
        <rFont val="Times New Roman"/>
        <family val="1"/>
        <charset val="238"/>
      </rPr>
      <t>komponent 10</t>
    </r>
  </si>
  <si>
    <t xml:space="preserve">Tabuľka č. 20b: obsahuje informácie o príjmoch a výdavkoch verejnej vysokej školy na štipendiá z rozvojových projektov a z iných zdrojov mimo kapitolu MŠVVaŠ SR poskytnutých študentom za účelom zmiernenia negatívnych dôsledkov vojny na Ukrajine za rok 2023. </t>
  </si>
  <si>
    <t>- tvorba fondu z odpisov (účet 413 116 , účet 413 916)</t>
  </si>
  <si>
    <t>zostatkový účet VVŠ</t>
  </si>
  <si>
    <t xml:space="preserve">T20a_R4 = zmluva o vykonaní časti úloh vykonávateľa sprostredkovateľom_účelová dotácia na štipendiá určená pre najlepších domácich a zahraničných študentov z Plánu obnovy a odolnosti
</t>
  </si>
  <si>
    <t>Údaje v R4 sú kontrolované na zmluvu o vykonaní časti úloh vykonávateľa sprostredkovateľom. Údaje v R6 sú kontrolované na údaje v CRŠ.</t>
  </si>
  <si>
    <t>Tabuľka č. 17: Príjmy verejnej vysokej školy z prostriedkov EÚ a z prostriedkov na ich spolufinancovanie 
zo štátneho rozpočtu v roku 2023</t>
  </si>
  <si>
    <t>Príjmy verejnej vysokej školy z prostriedkov EÚ a z prostriedkov na ich spolufinancovanie zo štátneho rozpočtu v roku 2023</t>
  </si>
  <si>
    <t>úprava názvu tabuľky</t>
  </si>
  <si>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T20a - štipendií z POO a T20b - štipendií z rozvojových projektov zo zdroja UA</t>
  </si>
  <si>
    <t xml:space="preserve">T20b_R4 = dotačná zmluva 2023_účelová dotácia na štipendiá určená na zmiernenie negatívnych dôsledkov vojny na Ukrajine
</t>
  </si>
  <si>
    <t>Údaje v R4 sú kontrolované na dotačnú zmluvu a na rozpis účelových dotácií na podprograme 077 13. Údaje v R5 sú kontrolované na údaje v CRŠ.</t>
  </si>
  <si>
    <t>Výdavky - vrátenie príjmov zo zostatku dotácie min. rokov</t>
  </si>
  <si>
    <r>
      <t>Nevyčerpaná dotácia (+) / nedoplatok dotácie (-) k 31. 12. bežného roka</t>
    </r>
    <r>
      <rPr>
        <sz val="12"/>
        <rFont val="Times New Roman"/>
        <family val="1"/>
        <charset val="238"/>
      </rPr>
      <t xml:space="preserve"> [R3+R4-R6-R7]; [R3+R5-R6-R7]  pre SG a SH        </t>
    </r>
    <r>
      <rPr>
        <b/>
        <sz val="12"/>
        <rFont val="Times New Roman"/>
        <family val="1"/>
        <charset val="238"/>
      </rPr>
      <t xml:space="preserve">               </t>
    </r>
  </si>
  <si>
    <t>Časové rozlíšenie -  štipendiá za rok 2023, vyplatené VVŠ v roku 2024</t>
  </si>
  <si>
    <t>Časové rozlíšenie - štipendiá za rok 2022,  vyplatené VVŠ v roku 2023</t>
  </si>
  <si>
    <t xml:space="preserve">Výdavky na štipendiá z RP určené na zmiernenie negatívnych dôsledkov vojny na Ukrajine za kalendárny rok </t>
  </si>
  <si>
    <r>
      <t>Preplatok dotácie (+) / nedoplatok dotácie (-) k 31. 12. bežného roka</t>
    </r>
    <r>
      <rPr>
        <sz val="12"/>
        <rFont val="Times New Roman"/>
        <family val="1"/>
        <charset val="238"/>
      </rPr>
      <t xml:space="preserve"> [R3+R4-R5-R6]          </t>
    </r>
    <r>
      <rPr>
        <b/>
        <sz val="12"/>
        <rFont val="Times New Roman"/>
        <family val="1"/>
        <charset val="238"/>
      </rPr>
      <t xml:space="preserve">               </t>
    </r>
  </si>
  <si>
    <r>
      <t xml:space="preserve">Priemerné štipendium na 1 študenta na mesiac </t>
    </r>
    <r>
      <rPr>
        <sz val="12"/>
        <rFont val="Times New Roman"/>
        <family val="1"/>
        <charset val="238"/>
      </rPr>
      <t xml:space="preserve"> [R5_SA/R1_SB resp. R5_SC/R1_SD] </t>
    </r>
  </si>
  <si>
    <t>T13_R2_SC (SD) = T11_R2_SA (SB) 
T13_R8_SF ≥ T8_R5_SC + T8a_R5_SC+T20_R2_(SC + SD)+T20a_R4 SA (SC+SE)+T20a_R5_SG-T20a_R7 SA (SC+SE+ SG)+T20b_R4 SA (SC)-T20b_R6 SA (SC)
T13_R13_SD = T16_R9_SB
T13_R13_SF = T16_R10_SB</t>
  </si>
  <si>
    <t>T13_R11_SF = T8_R1_SC+T19_R1_SC+T8a_R1_SC+T20_R3_(SC+SD)+T20a_R6 SA (SC+SE+SG)+T20a_R9_SA (SC+SE+SG)-T20a_R10_SA (SC+SE+SG)+T20b_R5_SA (SC)+T20b_R8_SA (SC)-T20b_R9_SA (SC)</t>
  </si>
  <si>
    <t>upravené</t>
  </si>
  <si>
    <t>Údaje v T13_ R2_SC (SD) - tvorba fondu reprodukcie sa musia rovnať údajom v T11_R2_SA (SB). 
Údaje v T13_R8_SE (SF) majú súvzťažnosť s údajmi v T8_R5 (sociálne štipendiá), s údajmi v T8a_R5 (tehotenské štipendiá), T20_R2_SC+SD (motivačné štipendiá), T20a_R4_SA (SC+SE) (POO- talentovaní, znevýhodnení a zahraniční), T20a_R5_SG (štipendiá z POO), a T20b_R4_SA (SC) (štipendiá z rozvojových projektov určené na zmiernenie negatívnych dôsledkov vojny na Ukrajine). Tvorba fondu z dotácie v T13_R8 má byť minimálne vo výške súčtu dotácie na sociálne štipendiá (T8_R5), tehotenské štipendiá (T8a_R5), motivačné štipendiá (T20_R2), štipendiá z POO (T20a_R4), iné štipendiá z POO (T20a_R5) znížené o výdavky - vrátenie príjmov zo zostatku dotácie (T20a_R7) a  štipendiá z rozvojových projektov určené na zmiernenie negatívnych dôsledkov vojny na Ukrajine (T20b_R4). 
Údaje v T13_R13_SD (SF) majú byť totožné s údajmi v T16, účet štipendijného fondu (R10), účet fondu reprodukcie (R9).</t>
  </si>
  <si>
    <t>T19_R1_SC + T20_R3(SC+SD) + T8_R1_SC + T8a_R1_SC+T20a_R6 SA (SC+SE+SG)+T20a_R9_SA (SC+SE+SG)-T20a_R10_SA (SC+SE+SG)+T20b_R5_SA (SC)+T20b_R8_SA (SC)-T20b_R9_SA (SC)=T13_R11_SF</t>
  </si>
  <si>
    <t>V tabuľke je doplnený riadok 2a - zostatkový účet VVŠ</t>
  </si>
  <si>
    <t xml:space="preserve">Príjmy z dotácií verejnej vysokej škole zo štátneho rozpočtu z kapitoly MŠVVaŠ SR poskytnuté na základe Zmluvy o poskytnutí dotácie zo štátneho rozpočtu
prostredníctvom rozpočtu Ministerstva školstva, vedy, výskumu a športu Slovenskej republiky*) na rok 2023 na programe 077 </t>
  </si>
  <si>
    <r>
      <t>Príjmy verejnej vysokej školy v roku 2023</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</si>
  <si>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t>*) V tabuľkovej prílohe výročnej správy o hospodárení verejnej vysokej školy za rok 2023 sa používa pôvodný názov ministerstva, keďže sa výročná správa zostavuje za rok 2023 a v danom období ministerstvo používalo názov: Ministerstvo školstva, vedy, výskumu a športu SR, resp. skratka MŠVVaŠ SR</t>
  </si>
  <si>
    <t>Príjmy verejnej vysokej školy z prostriedkov Plánu obnovy a odolnosti z kapitoly MŠVVaŠ SR a z iných kapitol v roku 2023</t>
  </si>
  <si>
    <t>Zúčtovanie zákonných opravných položiek (659)</t>
  </si>
  <si>
    <t>Zákonné poplatky</t>
  </si>
  <si>
    <t>Tržby z predaja DNM a DHM</t>
  </si>
  <si>
    <t>Prijaté príspevky od právnických osôb</t>
  </si>
  <si>
    <r>
      <t xml:space="preserve">- príspevok na úhradu výdavkov zahraničných študentov DZS (účet 648 016) </t>
    </r>
    <r>
      <rPr>
        <vertAlign val="superscript"/>
        <sz val="12"/>
        <rFont val="Times New Roman"/>
        <family val="1"/>
        <charset val="238"/>
      </rPr>
      <t/>
    </r>
  </si>
  <si>
    <t>- poplatky za ďalšie vzdelávanie (účet 648 007)</t>
  </si>
  <si>
    <t>- poplatky za kvalifikačné skúšky (účet 648 008)</t>
  </si>
  <si>
    <t>- poplatky za doplňujúce skúšky (účet 648 009)</t>
  </si>
  <si>
    <t>- vložné na konferencie, semináre organizované fakultou (účet 648 018)</t>
  </si>
  <si>
    <t>- samoplatci - doplnkové pedagogické štúdium pre absolventov (účet 648 019)</t>
  </si>
  <si>
    <t>- poplatky za habilitačné konanie (§76 ods. 9) (účet 648 022)</t>
  </si>
  <si>
    <r>
      <t>Výnosy zo školného</t>
    </r>
    <r>
      <rPr>
        <sz val="12"/>
        <color indexed="8"/>
        <rFont val="Times New Roman"/>
        <family val="1"/>
      </rPr>
      <t xml:space="preserve"> [SUM (R2:R11)]</t>
    </r>
  </si>
  <si>
    <t>Výnosy zo školného (účet 648) [SUM(R21:R31)]</t>
  </si>
  <si>
    <r>
      <t>Iné ostatné výnosy (účet 646, 649)</t>
    </r>
    <r>
      <rPr>
        <b/>
        <sz val="14"/>
        <rFont val="Times New Roman"/>
        <family val="1"/>
        <charset val="238"/>
      </rPr>
      <t xml:space="preserve"> </t>
    </r>
    <r>
      <rPr>
        <b/>
        <sz val="12"/>
        <rFont val="Times New Roman"/>
        <family val="1"/>
        <charset val="238"/>
      </rPr>
      <t>[SUM(</t>
    </r>
    <r>
      <rPr>
        <b/>
        <sz val="12"/>
        <color rgb="FFFF0000"/>
        <rFont val="Times New Roman"/>
        <family val="1"/>
        <charset val="238"/>
      </rPr>
      <t>R42:R51</t>
    </r>
    <r>
      <rPr>
        <b/>
        <sz val="12"/>
        <rFont val="Times New Roman"/>
        <family val="1"/>
        <charset val="238"/>
      </rPr>
      <t>)]</t>
    </r>
  </si>
  <si>
    <r>
      <t>Výnosy z použitia fondov (účet 656) [SUM(</t>
    </r>
    <r>
      <rPr>
        <b/>
        <sz val="12"/>
        <color rgb="FFFF0000"/>
        <rFont val="Times New Roman"/>
        <family val="1"/>
        <charset val="238"/>
      </rPr>
      <t>R58:R62</t>
    </r>
    <r>
      <rPr>
        <b/>
        <sz val="12"/>
        <color theme="1"/>
        <rFont val="Times New Roman"/>
        <family val="1"/>
        <charset val="238"/>
      </rPr>
      <t xml:space="preserve">)]  </t>
    </r>
    <r>
      <rPr>
        <b/>
        <vertAlign val="superscript"/>
        <sz val="12"/>
        <color theme="1"/>
        <rFont val="Times New Roman"/>
        <family val="1"/>
        <charset val="238"/>
      </rPr>
      <t xml:space="preserve"> 1)</t>
    </r>
  </si>
  <si>
    <r>
      <t>T3_R20_SA (SC) = T4_R1_SA (SB),
T3_</t>
    </r>
    <r>
      <rPr>
        <sz val="12"/>
        <color rgb="FFFF0000"/>
        <rFont val="Times New Roman"/>
        <family val="1"/>
        <charset val="238"/>
      </rPr>
      <t>R32</t>
    </r>
    <r>
      <rPr>
        <sz val="12"/>
        <color theme="1"/>
        <rFont val="Times New Roman"/>
        <family val="1"/>
        <charset val="238"/>
      </rPr>
      <t>_SA (SC) = T4_</t>
    </r>
    <r>
      <rPr>
        <sz val="12"/>
        <color rgb="FFFF0000"/>
        <rFont val="Times New Roman"/>
        <family val="1"/>
        <charset val="238"/>
      </rPr>
      <t>R12</t>
    </r>
    <r>
      <rPr>
        <sz val="12"/>
        <color theme="1"/>
        <rFont val="Times New Roman"/>
        <family val="1"/>
        <charset val="238"/>
      </rPr>
      <t>_SA (SB)</t>
    </r>
  </si>
  <si>
    <r>
      <t xml:space="preserve">- čistiace, hygienické a dezinfekčné potreby (účty 501 008, 501 020, </t>
    </r>
    <r>
      <rPr>
        <sz val="12"/>
        <color rgb="FFFF0000"/>
        <rFont val="Times New Roman"/>
        <family val="1"/>
        <charset val="238"/>
      </rPr>
      <t>501 058</t>
    </r>
    <r>
      <rPr>
        <sz val="12"/>
        <color theme="1"/>
        <rFont val="Times New Roman"/>
        <family val="1"/>
      </rPr>
      <t>)</t>
    </r>
  </si>
  <si>
    <r>
      <t xml:space="preserve">- ostatný materiál (účty 501 099, 501 030, </t>
    </r>
    <r>
      <rPr>
        <sz val="12"/>
        <color rgb="FFFF0000"/>
        <rFont val="Times New Roman"/>
        <family val="1"/>
        <charset val="238"/>
      </rPr>
      <t>501 515</t>
    </r>
    <r>
      <rPr>
        <sz val="12"/>
        <color theme="1"/>
        <rFont val="Times New Roman"/>
        <family val="1"/>
      </rPr>
      <t>, 501 516, 501 519, 501 599)</t>
    </r>
  </si>
  <si>
    <r>
      <t xml:space="preserve">    - </t>
    </r>
    <r>
      <rPr>
        <sz val="12"/>
        <color rgb="FFFF0000"/>
        <rFont val="Times New Roman"/>
        <family val="1"/>
        <charset val="238"/>
      </rPr>
      <t>zamestnanci mimo pracovný pomer (účet 521 014)</t>
    </r>
  </si>
  <si>
    <r>
      <t xml:space="preserve"> - OON </t>
    </r>
    <r>
      <rPr>
        <sz val="12"/>
        <color theme="1"/>
        <rFont val="Times New Roman"/>
        <family val="1"/>
      </rPr>
      <t>[SUM(</t>
    </r>
    <r>
      <rPr>
        <sz val="12"/>
        <color rgb="FFFF0000"/>
        <rFont val="Times New Roman"/>
        <family val="1"/>
        <charset val="238"/>
      </rPr>
      <t>R58:R61</t>
    </r>
    <r>
      <rPr>
        <sz val="12"/>
        <color theme="1"/>
        <rFont val="Times New Roman"/>
        <family val="1"/>
      </rPr>
      <t>)]</t>
    </r>
  </si>
  <si>
    <r>
      <t xml:space="preserve">- ostatné iné náklady (účty 549 011, 549 013, 549 021, 549 098-099, </t>
    </r>
    <r>
      <rPr>
        <sz val="12"/>
        <color rgb="FFFF0000"/>
        <rFont val="Times New Roman"/>
        <family val="1"/>
        <charset val="238"/>
      </rPr>
      <t>549 512</t>
    </r>
    <r>
      <rPr>
        <sz val="12"/>
        <color theme="1"/>
        <rFont val="Times New Roman"/>
        <family val="1"/>
      </rPr>
      <t>)</t>
    </r>
  </si>
  <si>
    <r>
      <t xml:space="preserve">- náklady na tvorbu ostatných fondov (účty 556 510, 556 520, </t>
    </r>
    <r>
      <rPr>
        <sz val="12"/>
        <color rgb="FFFF0000"/>
        <rFont val="Times New Roman"/>
        <family val="1"/>
        <charset val="238"/>
      </rPr>
      <t>556 600</t>
    </r>
    <r>
      <rPr>
        <sz val="12"/>
        <color theme="1"/>
        <rFont val="Times New Roman"/>
        <family val="1"/>
      </rPr>
      <t xml:space="preserve">) </t>
    </r>
  </si>
  <si>
    <r>
      <t xml:space="preserve">- iné analyticky sledované výnosy (účty 602 002-007, </t>
    </r>
    <r>
      <rPr>
        <sz val="12"/>
        <color rgb="FFFF0000"/>
        <rFont val="Times New Roman"/>
        <family val="1"/>
        <charset val="238"/>
      </rPr>
      <t>602</t>
    </r>
    <r>
      <rPr>
        <sz val="12"/>
        <color theme="1"/>
        <rFont val="Times New Roman"/>
        <family val="1"/>
      </rPr>
      <t xml:space="preserve"> 011-</t>
    </r>
    <r>
      <rPr>
        <sz val="12"/>
        <color rgb="FFFF0000"/>
        <rFont val="Times New Roman"/>
        <family val="1"/>
        <charset val="238"/>
      </rPr>
      <t>021</t>
    </r>
    <r>
      <rPr>
        <sz val="12"/>
        <color theme="1"/>
        <rFont val="Times New Roman"/>
        <family val="1"/>
      </rPr>
      <t xml:space="preserve">, 602 099, 602 199, </t>
    </r>
    <r>
      <rPr>
        <sz val="12"/>
        <color rgb="FFFF0000"/>
        <rFont val="Times New Roman"/>
        <family val="1"/>
        <charset val="238"/>
      </rPr>
      <t>602 801-602 806</t>
    </r>
    <r>
      <rPr>
        <sz val="12"/>
        <color theme="1"/>
        <rFont val="Times New Roman"/>
        <family val="1"/>
      </rPr>
      <t>)</t>
    </r>
  </si>
  <si>
    <r>
      <t xml:space="preserve"> '- ostatné výnosy (účty 649 001-8, 649 012, </t>
    </r>
    <r>
      <rPr>
        <sz val="12"/>
        <color rgb="FFFF0000"/>
        <rFont val="Times New Roman"/>
        <family val="1"/>
        <charset val="238"/>
      </rPr>
      <t>649</t>
    </r>
    <r>
      <rPr>
        <sz val="12"/>
        <rFont val="Times New Roman"/>
        <family val="1"/>
        <charset val="238"/>
      </rPr>
      <t xml:space="preserve"> 019-</t>
    </r>
    <r>
      <rPr>
        <sz val="12"/>
        <color rgb="FFFF0000"/>
        <rFont val="Times New Roman"/>
        <family val="1"/>
        <charset val="238"/>
      </rPr>
      <t>027</t>
    </r>
    <r>
      <rPr>
        <sz val="12"/>
        <rFont val="Times New Roman"/>
        <family val="1"/>
        <charset val="238"/>
      </rPr>
      <t>, 649 098, 649 099, 649 113)</t>
    </r>
  </si>
  <si>
    <r>
      <t xml:space="preserve">- ostatných fondov (účty 656 510, 656 520, </t>
    </r>
    <r>
      <rPr>
        <sz val="12"/>
        <color rgb="FFFF0000"/>
        <rFont val="Times New Roman"/>
        <family val="1"/>
        <charset val="238"/>
      </rPr>
      <t>656 600</t>
    </r>
    <r>
      <rPr>
        <sz val="12"/>
        <rFont val="Times New Roman"/>
        <family val="1"/>
        <charset val="238"/>
      </rPr>
      <t>)</t>
    </r>
  </si>
  <si>
    <r>
      <t xml:space="preserve">Zákonné sociálne náklady (účet 527) </t>
    </r>
    <r>
      <rPr>
        <sz val="12"/>
        <color theme="1"/>
        <rFont val="Times New Roman"/>
        <family val="1"/>
      </rPr>
      <t>[SUM(</t>
    </r>
    <r>
      <rPr>
        <sz val="12"/>
        <color rgb="FFFF0000"/>
        <rFont val="Times New Roman"/>
        <family val="1"/>
        <charset val="238"/>
      </rPr>
      <t>R65:R70</t>
    </r>
    <r>
      <rPr>
        <sz val="12"/>
        <color theme="1"/>
        <rFont val="Times New Roman"/>
        <family val="1"/>
      </rPr>
      <t>)]</t>
    </r>
  </si>
  <si>
    <r>
      <t>Ostatné náklady (účtová skupina 54)</t>
    </r>
    <r>
      <rPr>
        <sz val="12"/>
        <color theme="1"/>
        <rFont val="Times New Roman"/>
        <family val="1"/>
      </rPr>
      <t xml:space="preserve"> [</t>
    </r>
    <r>
      <rPr>
        <sz val="12"/>
        <color rgb="FFFF0000"/>
        <rFont val="Times New Roman"/>
        <family val="1"/>
        <charset val="238"/>
      </rPr>
      <t>R76+ R77</t>
    </r>
    <r>
      <rPr>
        <sz val="12"/>
        <color theme="1"/>
        <rFont val="Times New Roman"/>
        <family val="1"/>
      </rPr>
      <t>]</t>
    </r>
  </si>
  <si>
    <r>
      <t>- Iné ostatné  náklady (účet 549) [SUM(</t>
    </r>
    <r>
      <rPr>
        <b/>
        <sz val="12"/>
        <color rgb="FFFF0000"/>
        <rFont val="Times New Roman"/>
        <family val="1"/>
        <charset val="238"/>
      </rPr>
      <t>R78:R84</t>
    </r>
    <r>
      <rPr>
        <b/>
        <sz val="12"/>
        <color theme="1"/>
        <rFont val="Times New Roman"/>
        <family val="1"/>
      </rPr>
      <t>)]</t>
    </r>
  </si>
  <si>
    <r>
      <t xml:space="preserve">Odpisy, predaný majetok a opravné položky (účtová skupina 55: 551 až 558) </t>
    </r>
    <r>
      <rPr>
        <sz val="12"/>
        <color theme="1"/>
        <rFont val="Times New Roman"/>
        <family val="1"/>
      </rPr>
      <t>[SUM(</t>
    </r>
    <r>
      <rPr>
        <sz val="12"/>
        <color rgb="FFFF0000"/>
        <rFont val="Times New Roman"/>
        <family val="1"/>
        <charset val="238"/>
      </rPr>
      <t>R86:R93</t>
    </r>
    <r>
      <rPr>
        <sz val="12"/>
        <color theme="1"/>
        <rFont val="Times New Roman"/>
        <family val="1"/>
      </rPr>
      <t>)]</t>
    </r>
  </si>
  <si>
    <r>
      <t>T5_</t>
    </r>
    <r>
      <rPr>
        <sz val="12"/>
        <color rgb="FFFF0000"/>
        <rFont val="Times New Roman"/>
        <family val="1"/>
        <charset val="238"/>
      </rPr>
      <t>R91</t>
    </r>
    <r>
      <rPr>
        <sz val="12"/>
        <rFont val="Times New Roman"/>
        <family val="1"/>
        <charset val="238"/>
      </rPr>
      <t>_(SA+SB) = T13_R5_SC
T5_</t>
    </r>
    <r>
      <rPr>
        <sz val="12"/>
        <color rgb="FFFF0000"/>
        <rFont val="Times New Roman"/>
        <family val="1"/>
        <charset val="238"/>
      </rPr>
      <t>R91</t>
    </r>
    <r>
      <rPr>
        <sz val="12"/>
        <rFont val="Times New Roman"/>
        <family val="1"/>
        <charset val="238"/>
      </rPr>
      <t>_(SC+SD) = T13_R5_SD</t>
    </r>
  </si>
  <si>
    <r>
      <t>T5_</t>
    </r>
    <r>
      <rPr>
        <sz val="12"/>
        <color rgb="FFFF0000"/>
        <rFont val="Times New Roman"/>
        <family val="1"/>
        <charset val="238"/>
      </rPr>
      <t>R88-R93</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</si>
  <si>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2022 a údaje z roku 2023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2023 -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t>
    </r>
    <r>
      <rPr>
        <sz val="12"/>
        <color rgb="FFFF0000"/>
        <rFont val="Times New Roman"/>
        <family val="1"/>
        <charset val="238"/>
      </rPr>
      <t>R78</t>
    </r>
    <r>
      <rPr>
        <sz val="12"/>
        <rFont val="Times New Roman"/>
        <family val="1"/>
        <charset val="238"/>
      </rPr>
      <t>_SC+SD sa kontrolujú na údaje z T7_R1_SC. 
Štipendiá z vlastných zdrojov z T5_</t>
    </r>
    <r>
      <rPr>
        <sz val="12"/>
        <color rgb="FFFF0000"/>
        <rFont val="Times New Roman"/>
        <family val="1"/>
        <charset val="238"/>
      </rPr>
      <t>R82</t>
    </r>
    <r>
      <rPr>
        <sz val="12"/>
        <rFont val="Times New Roman"/>
        <family val="1"/>
        <charset val="238"/>
      </rPr>
      <t xml:space="preserve">_SC sa kontrolujú na údaje v T19_R1_SC. </t>
    </r>
  </si>
  <si>
    <r>
      <t>T5_R56_SC+SD &gt;=&lt; T6_R18_SH
T5_</t>
    </r>
    <r>
      <rPr>
        <sz val="12"/>
        <color rgb="FFFF0000"/>
        <rFont val="Times New Roman"/>
        <family val="1"/>
        <charset val="238"/>
      </rPr>
      <t>R78</t>
    </r>
    <r>
      <rPr>
        <sz val="12"/>
        <rFont val="Times New Roman"/>
        <family val="1"/>
        <charset val="238"/>
      </rPr>
      <t>_(SC+SD) = T7_R1_SC
T5_</t>
    </r>
    <r>
      <rPr>
        <sz val="12"/>
        <color rgb="FFFF0000"/>
        <rFont val="Times New Roman"/>
        <family val="1"/>
        <charset val="238"/>
      </rPr>
      <t>R82</t>
    </r>
    <r>
      <rPr>
        <sz val="12"/>
        <rFont val="Times New Roman"/>
        <family val="1"/>
        <charset val="238"/>
      </rPr>
      <t>_SC = T19_R1_SC</t>
    </r>
  </si>
  <si>
    <r>
      <t xml:space="preserve">v </t>
    </r>
    <r>
      <rPr>
        <i/>
        <sz val="12"/>
        <color rgb="FFFF0000"/>
        <rFont val="Times New Roman"/>
        <family val="1"/>
        <charset val="238"/>
      </rPr>
      <t>R91</t>
    </r>
    <r>
      <rPr>
        <i/>
        <sz val="12"/>
        <color theme="1"/>
        <rFont val="Times New Roman"/>
        <family val="1"/>
      </rPr>
      <t xml:space="preserve"> ide o náklady na tvorbu FR z predaja a likvidácie majetku = T11R5=T13R5</t>
    </r>
  </si>
  <si>
    <r>
      <t xml:space="preserve">1) V </t>
    </r>
    <r>
      <rPr>
        <sz val="12"/>
        <color rgb="FFFF0000"/>
        <rFont val="Times New Roman"/>
        <family val="1"/>
        <charset val="238"/>
      </rPr>
      <t>R58-62</t>
    </r>
    <r>
      <rPr>
        <sz val="12"/>
        <rFont val="Times New Roman"/>
        <family val="1"/>
      </rPr>
      <t xml:space="preserve"> sa uvedú výnosy účtované v súvislosti s použitím  príslušného fondu.  </t>
    </r>
  </si>
  <si>
    <r>
      <t xml:space="preserve">Spolu </t>
    </r>
    <r>
      <rPr>
        <sz val="11"/>
        <color rgb="FFFF0000"/>
        <rFont val="Times New Roman"/>
        <family val="1"/>
        <charset val="238"/>
      </rPr>
      <t>[R1+R6+SUM(R17:R18)+R19+R20+R32+R41+SUM(R52:R56)+R57+SUM(R63:R71)]</t>
    </r>
  </si>
  <si>
    <r>
      <t>T4_R1_SA(SB) = T3_R20_SA(SC),
T4_</t>
    </r>
    <r>
      <rPr>
        <sz val="12"/>
        <color rgb="FFFF0000"/>
        <rFont val="Times New Roman"/>
        <family val="1"/>
        <charset val="238"/>
      </rPr>
      <t>R12</t>
    </r>
    <r>
      <rPr>
        <sz val="12"/>
        <rFont val="Times New Roman"/>
        <family val="1"/>
        <charset val="238"/>
      </rPr>
      <t>_SA(SB) = T3_</t>
    </r>
    <r>
      <rPr>
        <sz val="12"/>
        <color rgb="FFFF0000"/>
        <rFont val="Times New Roman"/>
        <family val="1"/>
        <charset val="238"/>
      </rPr>
      <t>R32</t>
    </r>
    <r>
      <rPr>
        <sz val="12"/>
        <rFont val="Times New Roman"/>
        <family val="1"/>
        <charset val="238"/>
      </rPr>
      <t>_SA(SC) 
T4_</t>
    </r>
    <r>
      <rPr>
        <sz val="12"/>
        <color rgb="FFFF0000"/>
        <rFont val="Times New Roman"/>
        <family val="1"/>
        <charset val="238"/>
      </rPr>
      <t>R21</t>
    </r>
    <r>
      <rPr>
        <sz val="12"/>
        <rFont val="Times New Roman"/>
        <family val="1"/>
        <charset val="238"/>
      </rPr>
      <t>_SA(SB) = T13_R9_SE(SF)
T4_</t>
    </r>
    <r>
      <rPr>
        <sz val="12"/>
        <color rgb="FFFF0000"/>
        <rFont val="Times New Roman"/>
        <family val="1"/>
        <charset val="238"/>
      </rPr>
      <t>R21</t>
    </r>
    <r>
      <rPr>
        <sz val="12"/>
        <rFont val="Times New Roman"/>
        <family val="1"/>
        <charset val="238"/>
      </rPr>
      <t>_SB = T22_R57_SB</t>
    </r>
  </si>
  <si>
    <r>
      <t xml:space="preserve">Spolu </t>
    </r>
    <r>
      <rPr>
        <sz val="12"/>
        <color theme="1"/>
        <rFont val="Times New Roman"/>
        <family val="1"/>
      </rPr>
      <t>[R1+R14+R21+R22+R27+R35+R38+R39+R55+SUM (</t>
    </r>
    <r>
      <rPr>
        <sz val="12"/>
        <color rgb="FFFF0000"/>
        <rFont val="Times New Roman"/>
        <family val="1"/>
        <charset val="238"/>
      </rPr>
      <t>R62:R63</t>
    </r>
    <r>
      <rPr>
        <sz val="12"/>
        <color theme="1"/>
        <rFont val="Times New Roman"/>
        <family val="1"/>
      </rPr>
      <t>)</t>
    </r>
    <r>
      <rPr>
        <sz val="12"/>
        <color rgb="FFFF0000"/>
        <rFont val="Times New Roman"/>
        <family val="1"/>
        <charset val="238"/>
      </rPr>
      <t>+R64</t>
    </r>
    <r>
      <rPr>
        <sz val="12"/>
        <color theme="1"/>
        <rFont val="Times New Roman"/>
        <family val="1"/>
      </rPr>
      <t>+SUM (</t>
    </r>
    <r>
      <rPr>
        <sz val="12"/>
        <color rgb="FFFF0000"/>
        <rFont val="Times New Roman"/>
        <family val="1"/>
        <charset val="238"/>
      </rPr>
      <t>R71:R74</t>
    </r>
    <r>
      <rPr>
        <sz val="12"/>
        <color theme="1"/>
        <rFont val="Times New Roman"/>
        <family val="1"/>
      </rPr>
      <t>)</t>
    </r>
    <r>
      <rPr>
        <sz val="12"/>
        <color rgb="FFFF0000"/>
        <rFont val="Times New Roman"/>
        <family val="1"/>
        <charset val="238"/>
      </rPr>
      <t>+R75+R77+R85+R94+R95+R96</t>
    </r>
    <r>
      <rPr>
        <sz val="12"/>
        <color theme="1"/>
        <rFont val="Times New Roman"/>
        <family val="1"/>
      </rPr>
      <t>]</t>
    </r>
  </si>
  <si>
    <r>
      <t xml:space="preserve">- počítačové siete a prenosy údajov (účet 518 007, </t>
    </r>
    <r>
      <rPr>
        <sz val="12"/>
        <color rgb="FFFF0000"/>
        <rFont val="Times New Roman"/>
        <family val="1"/>
        <charset val="238"/>
      </rPr>
      <t>518 057</t>
    </r>
    <r>
      <rPr>
        <sz val="12"/>
        <color theme="1"/>
        <rFont val="Times New Roman"/>
        <family val="1"/>
      </rPr>
      <t>)</t>
    </r>
  </si>
  <si>
    <r>
      <t xml:space="preserve"> '- iné analyticky sledované náklady (účty 518 003, 518 013, 518 015-018, 518 020-030, 518 031-034, 518 036-038, </t>
    </r>
    <r>
      <rPr>
        <sz val="12"/>
        <color rgb="FFFF0000"/>
        <rFont val="Times New Roman"/>
        <family val="1"/>
        <charset val="238"/>
      </rPr>
      <t>518</t>
    </r>
    <r>
      <rPr>
        <sz val="12"/>
        <color theme="1"/>
        <rFont val="Times New Roman"/>
        <family val="1"/>
      </rPr>
      <t xml:space="preserve"> 040-</t>
    </r>
    <r>
      <rPr>
        <sz val="12"/>
        <color rgb="FFFF0000"/>
        <rFont val="Times New Roman"/>
        <family val="1"/>
        <charset val="238"/>
      </rPr>
      <t>042</t>
    </r>
    <r>
      <rPr>
        <sz val="12"/>
        <color theme="1"/>
        <rFont val="Times New Roman"/>
        <family val="1"/>
      </rPr>
      <t xml:space="preserve">, 518 052, 518 007, 518 057, 518 089, 518 099, 518 529-530, 518-599) </t>
    </r>
  </si>
  <si>
    <r>
      <t>T22_R57_SA (SB) = T4_</t>
    </r>
    <r>
      <rPr>
        <sz val="12"/>
        <color rgb="FFFF0000"/>
        <rFont val="Times New Roman"/>
        <family val="1"/>
        <charset val="238"/>
      </rPr>
      <t>R21</t>
    </r>
    <r>
      <rPr>
        <sz val="12"/>
        <color theme="1"/>
        <rFont val="Times New Roman"/>
        <family val="1"/>
        <charset val="238"/>
      </rPr>
      <t xml:space="preserve">_SA (SB)
</t>
    </r>
    <r>
      <rPr>
        <sz val="11"/>
        <color theme="1"/>
        <rFont val="Times New Roman"/>
        <family val="1"/>
        <charset val="238"/>
      </rPr>
      <t>T22R_R64_SA_(SB) = T19_R1_SA_(SC)</t>
    </r>
  </si>
  <si>
    <r>
      <t xml:space="preserve">Výnosy sú kontrolované na údaje z výkazníctva - výkaz ziskov a strát, časť </t>
    </r>
    <r>
      <rPr>
        <b/>
        <sz val="12"/>
        <color theme="1"/>
        <rFont val="Times New Roman"/>
        <family val="1"/>
        <charset val="238"/>
      </rPr>
      <t>výnosy</t>
    </r>
    <r>
      <rPr>
        <sz val="12"/>
        <color theme="1"/>
        <rFont val="Times New Roman"/>
        <family val="1"/>
        <charset val="238"/>
      </rPr>
      <t xml:space="preserve">. 
Údaje v T3 z roku 2023 a údaje z roku 2022 sa uvádzajú v eurách s presnosťou na dve desatinné miestá ( </t>
    </r>
    <r>
      <rPr>
        <i/>
        <sz val="12"/>
        <color theme="1"/>
        <rFont val="Times New Roman"/>
        <family val="1"/>
        <charset val="238"/>
      </rPr>
      <t>pričom zobrazenie tabuliek je nastavené na Eur)</t>
    </r>
    <r>
      <rPr>
        <sz val="12"/>
        <color theme="1"/>
        <rFont val="Times New Roman"/>
        <family val="1"/>
        <charset val="238"/>
      </rPr>
      <t xml:space="preserve">. 
Výnosy zo školného, resp. z poplatkov spojených so štúdiom za hlavnú činnosť v T3_R20, </t>
    </r>
    <r>
      <rPr>
        <sz val="12"/>
        <color rgb="FFFF0000"/>
        <rFont val="Times New Roman"/>
        <family val="1"/>
        <charset val="238"/>
      </rPr>
      <t>R32</t>
    </r>
    <r>
      <rPr>
        <sz val="12"/>
        <color theme="1"/>
        <rFont val="Times New Roman"/>
        <family val="1"/>
        <charset val="238"/>
      </rPr>
      <t xml:space="preserve"> sa taktiež kontrolujú na T4_R1_SB a T4_</t>
    </r>
    <r>
      <rPr>
        <sz val="12"/>
        <color rgb="FFFF0000"/>
        <rFont val="Times New Roman"/>
        <family val="1"/>
        <charset val="238"/>
      </rPr>
      <t>R12</t>
    </r>
    <r>
      <rPr>
        <sz val="12"/>
        <color theme="1"/>
        <rFont val="Times New Roman"/>
        <family val="1"/>
        <charset val="238"/>
      </rPr>
      <t>_SB.</t>
    </r>
  </si>
  <si>
    <r>
      <t>Údaje v T4 sú kontrolované na údaje z T3, a to na výnosy z hlavnej činnosti - školné (T3_R20), poplatky spojené so štúdiom (T3_</t>
    </r>
    <r>
      <rPr>
        <sz val="12"/>
        <color rgb="FFFF0000"/>
        <rFont val="Times New Roman"/>
        <family val="1"/>
        <charset val="238"/>
      </rPr>
      <t>R32</t>
    </r>
    <r>
      <rPr>
        <sz val="12"/>
        <rFont val="Times New Roman"/>
        <family val="1"/>
        <charset val="238"/>
      </rPr>
      <t xml:space="preserve">). 
Údaj  v </t>
    </r>
    <r>
      <rPr>
        <sz val="12"/>
        <color rgb="FFFF0000"/>
        <rFont val="Times New Roman"/>
        <family val="1"/>
        <charset val="238"/>
      </rPr>
      <t>R21</t>
    </r>
    <r>
      <rPr>
        <sz val="12"/>
        <rFont val="Times New Roman"/>
        <family val="1"/>
        <charset val="238"/>
      </rPr>
      <t xml:space="preserve"> - návrh na prídel do štipendijného fondu musí byť minimálne vo výške vykazovanom na riadku </t>
    </r>
    <r>
      <rPr>
        <sz val="12"/>
        <color rgb="FFFF0000"/>
        <rFont val="Times New Roman"/>
        <family val="1"/>
        <charset val="238"/>
      </rPr>
      <t>R20</t>
    </r>
    <r>
      <rPr>
        <sz val="12"/>
        <rFont val="Times New Roman"/>
        <family val="1"/>
        <charset val="238"/>
      </rPr>
      <t xml:space="preserve"> - základ pre prídel do štipendijného fondu.</t>
    </r>
  </si>
  <si>
    <r>
      <t xml:space="preserve"> T7_R1_SC = T5_R7</t>
    </r>
    <r>
      <rPr>
        <sz val="12"/>
        <color rgb="FFFF0000"/>
        <rFont val="Times New Roman"/>
        <family val="1"/>
        <charset val="238"/>
      </rPr>
      <t>8</t>
    </r>
    <r>
      <rPr>
        <sz val="12"/>
        <rFont val="Times New Roman"/>
        <family val="1"/>
        <charset val="238"/>
      </rPr>
      <t xml:space="preserve">_(SC +SD)
</t>
    </r>
  </si>
  <si>
    <r>
      <t>Údaje v R1_SC za rok 2023 sú kontrolované na T5_R7</t>
    </r>
    <r>
      <rPr>
        <sz val="12"/>
        <color rgb="FFFF0000"/>
        <rFont val="Times New Roman"/>
        <family val="1"/>
        <charset val="238"/>
      </rPr>
      <t>8</t>
    </r>
    <r>
      <rPr>
        <sz val="12"/>
        <rFont val="Times New Roman"/>
        <family val="1"/>
        <charset val="238"/>
      </rPr>
      <t>_SC + SD</t>
    </r>
    <r>
      <rPr>
        <b/>
        <sz val="12"/>
        <rFont val="Times New Roman"/>
        <family val="1"/>
        <charset val="238"/>
      </rPr>
      <t>.</t>
    </r>
  </si>
  <si>
    <r>
      <t>T13_R4_SD = T5_R</t>
    </r>
    <r>
      <rPr>
        <sz val="12"/>
        <color rgb="FFFF0000"/>
        <rFont val="Times New Roman"/>
        <family val="1"/>
        <charset val="238"/>
      </rPr>
      <t>87</t>
    </r>
    <r>
      <rPr>
        <sz val="12"/>
        <color theme="1"/>
        <rFont val="Times New Roman"/>
        <family val="1"/>
        <charset val="238"/>
      </rPr>
      <t>_SC+SD</t>
    </r>
  </si>
  <si>
    <r>
      <t>Tvorba fondu reprodukcie z odpisov v roku 2023 sa rovná odpisom ostatného DN a HM za rok 2023 (T5_R</t>
    </r>
    <r>
      <rPr>
        <sz val="12"/>
        <color rgb="FFFF0000"/>
        <rFont val="Times New Roman"/>
        <family val="1"/>
        <charset val="238"/>
      </rPr>
      <t>87</t>
    </r>
    <r>
      <rPr>
        <sz val="12"/>
        <color theme="1"/>
        <rFont val="Times New Roman"/>
        <family val="1"/>
        <charset val="238"/>
      </rPr>
      <t>_SC+SD).</t>
    </r>
  </si>
  <si>
    <r>
      <t>T13_R5_SC = T5_R</t>
    </r>
    <r>
      <rPr>
        <sz val="12"/>
        <color rgb="FFFF0000"/>
        <rFont val="Times New Roman"/>
        <family val="1"/>
        <charset val="238"/>
      </rPr>
      <t>91</t>
    </r>
    <r>
      <rPr>
        <sz val="12"/>
        <color theme="1"/>
        <rFont val="Times New Roman"/>
        <family val="1"/>
        <charset val="238"/>
      </rPr>
      <t>_(SA+S</t>
    </r>
    <r>
      <rPr>
        <b/>
        <sz val="12"/>
        <color theme="1"/>
        <rFont val="Times New Roman"/>
        <family val="1"/>
        <charset val="238"/>
      </rPr>
      <t>B</t>
    </r>
    <r>
      <rPr>
        <sz val="12"/>
        <color theme="1"/>
        <rFont val="Times New Roman"/>
        <family val="1"/>
        <charset val="238"/>
      </rPr>
      <t>)
T13_R5_SD = T5_R</t>
    </r>
    <r>
      <rPr>
        <sz val="12"/>
        <color rgb="FFFF0000"/>
        <rFont val="Times New Roman"/>
        <family val="1"/>
        <charset val="238"/>
      </rPr>
      <t>91</t>
    </r>
    <r>
      <rPr>
        <sz val="12"/>
        <color theme="1"/>
        <rFont val="Times New Roman"/>
        <family val="1"/>
        <charset val="238"/>
      </rPr>
      <t>_(SC+SD)</t>
    </r>
  </si>
  <si>
    <r>
      <t>T21_R1_SA + T11_R10_SB -T5_R</t>
    </r>
    <r>
      <rPr>
        <sz val="12"/>
        <color rgb="FFFF0000"/>
        <rFont val="Times New Roman"/>
        <family val="1"/>
        <charset val="238"/>
      </rPr>
      <t>86</t>
    </r>
    <r>
      <rPr>
        <sz val="12"/>
        <rFont val="Times New Roman"/>
        <family val="1"/>
        <charset val="238"/>
      </rPr>
      <t>_SC = T21_R1_SG</t>
    </r>
  </si>
  <si>
    <r>
      <t>V stĺpci SG sa zvyšok prijatej kapitálovej dotácie, používanej na kompenzáciu odpisov za rok 2023  rovná súčtu zvyšku prijatej kapitálovej dotácie na kompenzáciu odpisov z roku 2022 (stĺpec SA) a výšky kapitálovej dotácie (2023) z T11_R10_SB, zníženému o odpisy, vykazované v T5_R</t>
    </r>
    <r>
      <rPr>
        <sz val="12"/>
        <color rgb="FFFF0000"/>
        <rFont val="Times New Roman"/>
        <family val="1"/>
        <charset val="238"/>
      </rPr>
      <t>86</t>
    </r>
    <r>
      <rPr>
        <sz val="12"/>
        <rFont val="Times New Roman"/>
        <family val="1"/>
        <charset val="238"/>
      </rPr>
      <t xml:space="preserve">_SC. </t>
    </r>
  </si>
  <si>
    <r>
      <t>T13_R9_SF = T4_R</t>
    </r>
    <r>
      <rPr>
        <sz val="12"/>
        <color rgb="FFFF0000"/>
        <rFont val="Times New Roman"/>
        <family val="1"/>
        <charset val="238"/>
      </rPr>
      <t>21</t>
    </r>
    <r>
      <rPr>
        <sz val="12"/>
        <color theme="1"/>
        <rFont val="Times New Roman"/>
        <family val="1"/>
        <charset val="238"/>
      </rPr>
      <t>_SB</t>
    </r>
  </si>
  <si>
    <r>
      <t>Súvzťažnosť tvorby štipendijného fondu z výnosov zo školného v T13_R9_SF na T4_R</t>
    </r>
    <r>
      <rPr>
        <sz val="12"/>
        <color rgb="FFFF0000"/>
        <rFont val="Times New Roman"/>
        <family val="1"/>
        <charset val="238"/>
      </rPr>
      <t>21</t>
    </r>
    <r>
      <rPr>
        <sz val="12"/>
        <rFont val="Times New Roman"/>
        <family val="1"/>
        <charset val="238"/>
      </rPr>
      <t>_SB.</t>
    </r>
  </si>
  <si>
    <r>
      <t>T23_R24_SA_(SB) ≥ T19_R1_SA_(SC)
T23_R30_SA_(SB) = T4_R</t>
    </r>
    <r>
      <rPr>
        <sz val="12"/>
        <color rgb="FFFF0000"/>
        <rFont val="Times New Roman"/>
        <family val="1"/>
        <charset val="238"/>
      </rPr>
      <t>21</t>
    </r>
    <r>
      <rPr>
        <sz val="12"/>
        <color theme="1"/>
        <rFont val="Times New Roman"/>
        <family val="1"/>
        <charset val="238"/>
      </rPr>
      <t>_SA_(SB)</t>
    </r>
  </si>
  <si>
    <t>Zmeny vyznačené v tabuľke červenou farbou: doplnené účty 602019, 602020 a 602021 + založené účty 602801-602806, doplnený účet 649027 - poplatky za materskú školu; doplnený účet 656600 - výnosy z použitia PF; doplnený účet 65900 - Zúčtovanie zákonných opravných položiek</t>
  </si>
  <si>
    <t xml:space="preserve">Zmeny vyznačené v tabuľke červenou farbou: doplnené účty 648007 Poplatky za ďalšie vzdelávanie, 648008 Poplatky za kvalifikačné skúšky, 648009 Popl.za doplňujúce skúšky, 648016 Prísp.na úhradu výdavkov zahraničných študent.DZS, 648018 Vložné na konferencie, semináre organ.fakultou, 648019 Samoplátci-doplnkoví pedag.štúdium pre absolventov, 648022 Poplatky za habilitačné konanie (§76 ods.9)  </t>
  </si>
  <si>
    <t xml:space="preserve">Zmeny vyznačené v tabuľke červenou farbou: doplnené účty 501058, 501515, účet 501513 nemajú v účtovom rozvrhu - vymazaný,doplnený účet 518057 - Počít.siete a prenosy údajov - refundácia a vymazaný z riadku 53, aby nebola duplicita,  doplniť účet 518042 - Publikovanie, korektúry a grafické úpravy, vymazaný účet 518057, doplnený do r. 45, doplený účet 521014 - Zamestnanci mimo pracovný pomer, pridaný účet 549512 - Refundácia zahraničných štipendii, pridaný účet 556600 - Tvorba patentového fondu, úprava sumáru -r .97.     </t>
  </si>
  <si>
    <t>tabuľka príspevok na jedlo vo výške 1,40 eur do 30.6.2022 a vo výške 1,50 eur od 1.7.2022 a vo výške 1,50 eur na celý rok 2023, doplnené riadky 13 až 16</t>
  </si>
  <si>
    <t xml:space="preserve">doplnená tabuľka o zahraničných štipendistov a štipendistov vyplácaných z POO iných ako komponent 10 a  o zostatky nevyčerpanej dotácie z minulého roka a časové rozlíšenie, doplnené riadky a stĺpce vyznačené červenou farbou </t>
  </si>
  <si>
    <t>doplnená tabuľka o zostatky nevyčerpanej dotácie z minulého roka a časové rozlíšenie, nové riadky vyznačené červeou farbou</t>
  </si>
  <si>
    <t>Zmeny názvov účtov: 648 – Zákonné poplatky, 651- Tržby z predaja DNM a DHM, názov účtu podľa opatrenia MF SR: 662 – Prijaté príspevky od právnických osôb</t>
  </si>
  <si>
    <t>Zmeny vyznačené červenou farbou: Príjmy VVŠ z kapitoly MŠVVaŠ SR v stĺpci A a Príjmy VVŠ z iných kapitol ako MŠVVaŠ SR v stĺpci B,</t>
  </si>
  <si>
    <t xml:space="preserve">Názov verejnej vysokej školy:  Trnavská univerzita so sídlom v Trnave
Názov fakulty:  </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</si>
  <si>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</si>
  <si>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</si>
  <si>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</si>
  <si>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</si>
  <si>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</si>
  <si>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APVV FÚ SAV dr.Zvarík "Filozofická antropológia v kontexte súčasných kríz symbolických štruktúr"</t>
  </si>
  <si>
    <t>APVV AV SAV doc.Hrnčiarik "Elity doby rímskej u stredoeurópskych Svébov"</t>
  </si>
  <si>
    <t>International Visegrad Fund Bratislava "Kelemantia 2023-Archaeological Summer School and Research of a UNESCO World Heritage Site" No. 22310184</t>
  </si>
  <si>
    <t>VIA University College Denmark: Reform of Early Childhood Education in Eastern Europe - REFEE</t>
  </si>
  <si>
    <t>Slovenská akademická asociácia pre medzinárodnú spoluprácu : ERASMUS+ Programme: Blended Multilogues: Enhancing Transformation and Innovation in Hegher Education MULTILOG   2021-1-SK01-KA220-HED-000032024</t>
  </si>
  <si>
    <t>Klett Polska sp. z o.o.:  ERASMUS +: Improving the Quality of Physical Education in Kindergarten to Prevent Postural Defects in Children - POSE     2021-1-PL01-KA220-SCH-000049203</t>
  </si>
  <si>
    <t>Slovenská akademická asociácia pre medzinárodnú spoluprácu : ERASMUS+ Programme: Zjemňovanie hraníc vzdelávacích stupňov v systéme povinného vzdelávania: od tranzície ku kontinuite  - TRAKON  2023-1-SK01-KA220-SCH-000159768</t>
  </si>
  <si>
    <t>Slovenská akademická asociácia pre medzinárodnú spoluprácu : ERASMUS+ Programme: Základná škola v harmónii formálneho a neformálneho vzdelávania  -  ZAFON 2023-1-SK01-KA220-SCH-000162036</t>
  </si>
  <si>
    <t>H-edu s.r.o., OID: E10309330: ERASMUS+ : Induktívne prístupy k vyučovaniu prírodných vied a matematiky   -   ExpeEdice   2023-1-CZ01-KA220-SCH-000164674</t>
  </si>
  <si>
    <t>APVV-19-0314 s EU BA: Diskurz globálneho vzdelávania a jeho prax v Česku a na Slovensku     riešiteľ: prof. Kaščák</t>
  </si>
  <si>
    <t>APVV-20-0045 s MÚ SAV: "Topologické štruktúry a priestory funkcií" riešiteľ: doc. Holý</t>
  </si>
  <si>
    <t>APVV-18-0196 s UCM TT: Vedomosti Nitrianskej stolice M. Bela (interpretácia a aplikácia)     riešiteľ: doc. Juríková</t>
  </si>
  <si>
    <t>APVV-22-0130 s UK BA: Šľachtické knižnice 18. a 19.  storočia na západnom a strednom Slovensku     riešiteľ: doc. Juríková</t>
  </si>
  <si>
    <t>ACADEMISCH ZIEKENHUIS GRONINGEN (UMCG), established in HANZEPLEIN 1, GRONINGEN 9713 GZ, Netherlands; Prevention and Screening Innovation Project Towards Elimination of Cervical Cancer - PRESCRIP - TEC</t>
  </si>
  <si>
    <t>University of Scranton, Zabezpečenie 10.ročníka medzinárodnej konferencie hospicovej a paliatívnej starostlivosti</t>
  </si>
  <si>
    <t>APVV-22-0470, Manažment rizík poranenia mozgu u hráčov kontaktných športov – diagnostika a prevencia neurodegenerácie.</t>
  </si>
  <si>
    <t>Porticus  Vienna Austria: č. GR-005238 Open the Door to the Interreligious Dialogue. Psalms in Jewish-Christian Tradition.</t>
  </si>
  <si>
    <t>Úrad vlády Slovenskej republiky - poskytnutie dotácie z rozpočtovej rezervy predsedu vlády SR v oblasti vedy a inovácií v rámci Priamej podpory - Podpora talentovaných detí, mládeže a študentov - účel: Príspevok pre Právnickú fakultu na účasť talentovaných študentov na medzinárodnom kole JESSUP 2023</t>
  </si>
  <si>
    <t>Trnavský samosprávny kraj, Psychológ sprevádza a radí č. žiadosti 16230/2023</t>
  </si>
  <si>
    <t>Slovenský historický ústav v Ríme, Literárne dielo Forum academicum. Budovy Trnavskej univerzity (1635-1777) v historických a kultúrnych súvislostiach.</t>
  </si>
  <si>
    <t>Erazmus +, SAAIC - národná agentúra, Projekt mobility vysokoškolských študentov a zamestnancov</t>
  </si>
  <si>
    <t>Ministerstvo hospodárstva SR, pokrytie dodatočných nákladov v dôsledku zvýšenia cien plynu a elektriny</t>
  </si>
  <si>
    <t>1c</t>
  </si>
  <si>
    <t>1d</t>
  </si>
  <si>
    <t>1e</t>
  </si>
  <si>
    <t>1f</t>
  </si>
  <si>
    <t>1g</t>
  </si>
  <si>
    <t>1h</t>
  </si>
  <si>
    <t>1i</t>
  </si>
  <si>
    <t>3c</t>
  </si>
  <si>
    <t>Nadácia SPP - Programe podpory partnerstiev - príspevok na organizáciu podujatia pod názvom Jarná a letná škola práva pre stredoškolákov 2023</t>
  </si>
  <si>
    <t>4c</t>
  </si>
  <si>
    <t>4d</t>
  </si>
  <si>
    <t>4e</t>
  </si>
  <si>
    <t>4f</t>
  </si>
  <si>
    <t>4g</t>
  </si>
  <si>
    <t>4h</t>
  </si>
  <si>
    <t>4i</t>
  </si>
  <si>
    <t>4j</t>
  </si>
  <si>
    <t>3d</t>
  </si>
  <si>
    <t>Krivak &amp; CO, s.r.o. - Rozvoj praktických zručností študentov PF TU v oblasti kritického myslenia, formovania efektívnej ústnej i písomnej argumentácie a verejného prednesu v rámci klinického vzdelávania simulovaných súdnych sporov.</t>
  </si>
  <si>
    <t>-------</t>
  </si>
  <si>
    <t>Rozdiel mzdových nákladov a účtu 521 v tabuľke 5 predstavuje rozdiel zostatku nevyčerpaných dovoleniek rokov 2022 a 2023 zvýšením nákladov v čiastke +86 411,68 Eur.</t>
  </si>
  <si>
    <t>Výdavky na štipendiá doktorandov za rok 2023 súhlasia s kódom CRŠ 12, 13 a 16 podľa obdobia nároku štipendia za 1-12/2023 nakoľko sú vyplácané pozadu.</t>
  </si>
  <si>
    <t>Časť zostatku dotácie k 31.12.2022 z T8_R5_SA vo výške 40 000,- Eur bol v roku 2023 presunutý na tehotenské štipendiá T8a_R5_SA.</t>
  </si>
  <si>
    <t>Študenti, ktorí majú praktickú výučbu vo Fakultnej nemocnici v Trnave sa v zmluvnom zariadení aj stravujú a za rok 2023 bolo vydaných 5 471 jedál.</t>
  </si>
  <si>
    <t>Vo výkaze FIN1-12 na zdrojoch 131J, 131L, 131M, 3P01 a 111 predstavujú kapitálové výdavky 897 127,92 Eur, z toho 283 110,70 Eur predstavuje čerpanie prostredníctvom fondu reprodukcie (stĺpec A, C a F tabuľky).</t>
  </si>
  <si>
    <t>SK40 8180 0000 0070 0024 1041</t>
  </si>
  <si>
    <t xml:space="preserve">SK97 8180 0000 0070 0013 3024 </t>
  </si>
  <si>
    <t>SK70 8180 0000 0070 0052 8106</t>
  </si>
  <si>
    <t>SK42 8180 0000 0070 0027 0299</t>
  </si>
  <si>
    <t xml:space="preserve">SK35 8180 0000 0070 0024 1228                  SK42 8180 0000 0070 0024 1199                      SK85 8180 0000 0070 0024 1201                    SK13 8180 0000 0070 0024 1236                    SK88 8180 0000 0070 0024 1244                    SK33 8180 0000 0070 0006 5500                 </t>
  </si>
  <si>
    <t>SK14 8180 0000 0070 0006 5551</t>
  </si>
  <si>
    <t>-----</t>
  </si>
  <si>
    <t>SK05 8180 0000 0070 0006 5519</t>
  </si>
  <si>
    <t>SK36 8180 0000 0070 0006 5543</t>
  </si>
  <si>
    <t xml:space="preserve">SK77 8180 0000 0070 0028 7808                    SK29 8180 0000 0070 0057 8023                  SK27 8180 0000 0070 0067 2925  </t>
  </si>
  <si>
    <t>SK88 0200 0000 0029 3873 3255                      SK90 0200 0000 0018 0217 0057                  SK83 0200 0000 0018 0247 8158</t>
  </si>
  <si>
    <t>Dotácia z MŠVVaŠ SR predstavuje sumu 246 000,- Eur na štipendiá talentovaných a znevýhodnených študentov  a sumu 61 120,- Eur na projekt regionálne centrum podpory učiteľom pre región okresy Senica a Skalica.</t>
  </si>
  <si>
    <t>Vyplatené štipendiá na riadku 17- iné nezaradené boli čerpané hlavne na podporu rozvoja fakulty a univerzity, šírenie dobrého mena univerzity, spolupráca na organizovaní konferencií a podujatí univerzity, reprezentácia univerzity na charitatívnych, odborných a mimoškolských aktivitách, propagácia študijných programov, tlmočenie do posunkového jazyka, pomoc pre študentov erazmus, príspevky v zborníkoch, spolupráca na projektoch fakulty a pod.</t>
  </si>
  <si>
    <t>Rozvojový projekt na podporu zapojenia Trnavskej univerzity v Trnave do iniciatívy Európskych univerzít</t>
  </si>
  <si>
    <t>Podpora pri poskytovaní a uskutočňovaní doplňujúceho pegagogického štúdia a rozširujúceho štúdia</t>
  </si>
  <si>
    <t>Rozdiel na ÚHK 691 v roku 2023 v porovnaní s T1_R14 predstavuje časové rozlíšenie výnosov v celkovej výške +10 880,78 Eur nasledovne:
a) na stravovaní študentov a doktorandov sú navýšené výnosy o zostatok výnosov z roku 2022 vo výške +29 811,93 Eur a zároveň sú znížené výnosy o zostatok výnosov z roku 2023 vo výške -19 898,43 Eur,
b) na šport, kultúru a UPC sú navýšené výnosy o zostatok z roku 2022 vo výške +38 973,89 Eur a zároveň znížené výnosy o zostatok dotácie z roku 2023 vo výške  -38 006,61 Eur.</t>
  </si>
  <si>
    <t>V riadku 6 stĺpec B je uvedená poskytnutá dotácia v roku 2023 vo výške 251 664,- Eur: z toho 54 380,- Eur bola použitá na náklady zmluvných zariadení, 195 948,- Eur na ubytovanie študentov vo vlastnom ŠD, účelová dotácia príspevok na rekreáciu ŠD 511,- Eur a účelová dotácia príspevok na rekreáciu ŠJ 825,- Eur. Skutočné výnosy ŠD z dotácie štátneho rozpočtu v účtovnej triede 6 bez zmluvných zariadení predstavuje sumu 196 459,- Eur. Hospodársky výsledok ŠD za hlavnú činnosť za rok 2023 je strata  -61 356,48 Eur.</t>
  </si>
  <si>
    <t xml:space="preserve"> - výnosy účtu 648 (účty  648 099)</t>
  </si>
  <si>
    <t>V riadku 56 sú zvýšené náklady za rok 2023 oproti tabuľke č.6 o rozdiel zostatku nevyčerpaných dovoleniek rokov 2022 a 2023 v  čiastke +86 411,68 Eur.</t>
  </si>
  <si>
    <t xml:space="preserve">Výnosy z poplatkov spojených so štúdiom (účet 648) [SUM(R33:R38)] </t>
  </si>
  <si>
    <r>
      <t>Výnosy z poplatkov spojených so štúdiom</t>
    </r>
    <r>
      <rPr>
        <sz val="12"/>
        <rFont val="Times New Roman"/>
        <family val="1"/>
      </rPr>
      <t xml:space="preserve"> [SUM (</t>
    </r>
    <r>
      <rPr>
        <sz val="12"/>
        <color rgb="FFFF0000"/>
        <rFont val="Times New Roman"/>
        <family val="1"/>
        <charset val="238"/>
      </rPr>
      <t>R13:R18</t>
    </r>
    <r>
      <rPr>
        <sz val="12"/>
        <rFont val="Times New Roman"/>
        <family val="1"/>
      </rPr>
      <t>)]</t>
    </r>
  </si>
  <si>
    <t>T13_R12_SF ≥T8_R6_SC+T8a_R6_SC+ T20_R4_(SC +SD)+T20a_R8 SA  (SC+SE+SG)+T20b_R7 SA(SC)-20a_R9_SA  (SC+SE+SG)-T20b_R8_SA(SC)</t>
  </si>
  <si>
    <t>Stav štipendijného fondu k 31. 12. uvedený v R12_SF nemá byť nižší ako súčet zostatku nevyčerpanej dotácie na sociálne štipendiá v T8_R6_SC, tehotenské štipendiá T8a_R6_SC, motivačné štipendiá v T20_R4_(SC +SD), štipendiá z POO v T20a_R8_SA (SC+SE+SG) a na štipendiá z rozvojových projektov (RP) v T20b_R7_SA (SC) znížené o vyplatené štipendiá za rok 2023 v januári 2024-časové rozlíšenie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</si>
</sst>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S_k_-;\-* #,##0.00\ _S_k_-;_-* &quot;-&quot;??\ _S_k_-;_-@_-"/>
    <numFmt numFmtId="165" formatCode="#,##0_ ;[Red]\-#,##0\ "/>
    <numFmt numFmtId="166" formatCode="#,##0.00_ ;[Red]\-#,##0.00\ "/>
    <numFmt numFmtId="167" formatCode="_-* #,##0\ _S_k_-;\-* #,##0\ _S_k_-;_-* &quot;-&quot;??\ _S_k_-;_-@_-"/>
    <numFmt numFmtId="168" formatCode="#,##0.0"/>
  </numFmts>
  <fonts count="129"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u/>
      <sz val="14"/>
      <name val="Times New Roman"/>
      <family val="1"/>
      <charset val="238"/>
    </font>
    <font>
      <b/>
      <sz val="11"/>
      <name val="Times New Roman"/>
      <family val="1"/>
    </font>
    <font>
      <b/>
      <sz val="10"/>
      <color indexed="8"/>
      <name val="Times New Roman"/>
      <family val="1"/>
      <charset val="238"/>
    </font>
    <font>
      <b/>
      <sz val="14"/>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b/>
      <sz val="14"/>
      <color rgb="FFFF0000"/>
      <name val="Times New Roman"/>
      <family val="1"/>
      <charset val="238"/>
    </font>
    <font>
      <sz val="12"/>
      <color rgb="FF00B050"/>
      <name val="Times New Roman"/>
      <family val="1"/>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b/>
      <u/>
      <sz val="12"/>
      <color theme="1"/>
      <name val="Times New Roman"/>
      <family val="1"/>
      <charset val="238"/>
    </font>
    <font>
      <strike/>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sz val="11"/>
      <color rgb="FFFF0000"/>
      <name val="Times New Roman"/>
      <family val="1"/>
      <charset val="238"/>
    </font>
    <font>
      <b/>
      <sz val="11"/>
      <color rgb="FFFF0000"/>
      <name val="Times New Roman"/>
      <family val="1"/>
      <charset val="238"/>
    </font>
    <font>
      <b/>
      <sz val="11"/>
      <color rgb="FF0000FF"/>
      <name val="Times New Roman"/>
      <family val="1"/>
      <charset val="238"/>
    </font>
    <font>
      <sz val="12"/>
      <color rgb="FFFF0000"/>
      <name val="Calibri"/>
      <family val="2"/>
      <charset val="238"/>
    </font>
    <font>
      <b/>
      <sz val="12"/>
      <color rgb="FF00B050"/>
      <name val="Times New Roman"/>
      <family val="1"/>
      <charset val="238"/>
    </font>
    <font>
      <b/>
      <sz val="12"/>
      <color rgb="FFFF0000"/>
      <name val="Times New Roman"/>
      <family val="1"/>
    </font>
    <font>
      <b/>
      <sz val="12"/>
      <color rgb="FFFF0000"/>
      <name val="Calibri"/>
      <family val="2"/>
      <charset val="238"/>
    </font>
    <font>
      <sz val="12"/>
      <color rgb="FFC00000"/>
      <name val="Times New Roman"/>
      <family val="1"/>
      <charset val="238"/>
    </font>
    <font>
      <b/>
      <sz val="10"/>
      <name val="Times New Roman"/>
      <family val="1"/>
    </font>
    <font>
      <sz val="12"/>
      <name val="Calibri"/>
      <family val="2"/>
      <charset val="238"/>
    </font>
    <font>
      <vertAlign val="superscript"/>
      <sz val="12"/>
      <color rgb="FFFF0000"/>
      <name val="Times New Roman"/>
      <family val="1"/>
    </font>
    <font>
      <u/>
      <sz val="12"/>
      <color rgb="FF0000FF"/>
      <name val="Times New Roman"/>
      <family val="1"/>
      <charset val="238"/>
    </font>
    <font>
      <i/>
      <sz val="12"/>
      <color rgb="FFFF0000"/>
      <name val="Times New Roman"/>
      <family val="1"/>
      <charset val="238"/>
    </font>
    <font>
      <b/>
      <sz val="10"/>
      <color indexed="12"/>
      <name val="Arial"/>
      <family val="2"/>
      <charset val="238"/>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s>
  <cellStyleXfs count="9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164" fontId="1" fillId="0" borderId="0" applyFont="0" applyFill="0" applyBorder="0" applyAlignment="0" applyProtection="0"/>
    <xf numFmtId="164" fontId="19"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2"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0" applyNumberFormat="0" applyFill="0" applyBorder="0" applyAlignment="0" applyProtection="0"/>
    <xf numFmtId="0" fontId="5" fillId="0" borderId="0" applyNumberFormat="0" applyFill="0" applyBorder="0" applyAlignment="0" applyProtection="0">
      <alignment vertical="top"/>
      <protection locked="0"/>
    </xf>
    <xf numFmtId="0" fontId="50" fillId="21" borderId="5" applyNumberFormat="0" applyAlignment="0" applyProtection="0"/>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9" fillId="0" borderId="0"/>
    <xf numFmtId="0" fontId="76" fillId="0" borderId="0"/>
    <xf numFmtId="0" fontId="19" fillId="0" borderId="0"/>
    <xf numFmtId="0" fontId="19" fillId="0" borderId="0"/>
    <xf numFmtId="0" fontId="63" fillId="0" borderId="0"/>
    <xf numFmtId="0" fontId="23" fillId="0" borderId="0"/>
    <xf numFmtId="0" fontId="54" fillId="0" borderId="0"/>
    <xf numFmtId="0" fontId="44" fillId="23" borderId="7" applyNumberFormat="0" applyFont="0" applyAlignment="0" applyProtection="0"/>
    <xf numFmtId="0" fontId="55" fillId="20" borderId="8" applyNumberFormat="0" applyAlignment="0" applyProtection="0"/>
    <xf numFmtId="4" fontId="14" fillId="22" borderId="9" applyNumberFormat="0" applyProtection="0">
      <alignment vertical="center"/>
    </xf>
    <xf numFmtId="4" fontId="15" fillId="24" borderId="9" applyNumberFormat="0" applyProtection="0">
      <alignment vertical="center"/>
    </xf>
    <xf numFmtId="4" fontId="14" fillId="24" borderId="9" applyNumberFormat="0" applyProtection="0">
      <alignment horizontal="left" vertical="center" indent="1"/>
    </xf>
    <xf numFmtId="0" fontId="14" fillId="24" borderId="9" applyNumberFormat="0" applyProtection="0">
      <alignment horizontal="left" vertical="top" indent="1"/>
    </xf>
    <xf numFmtId="4" fontId="16" fillId="3" borderId="9" applyNumberFormat="0" applyProtection="0">
      <alignment horizontal="right" vertical="center"/>
    </xf>
    <xf numFmtId="4" fontId="16" fillId="9" borderId="9" applyNumberFormat="0" applyProtection="0">
      <alignment horizontal="right" vertical="center"/>
    </xf>
    <xf numFmtId="4" fontId="16" fillId="17" borderId="9" applyNumberFormat="0" applyProtection="0">
      <alignment horizontal="right" vertical="center"/>
    </xf>
    <xf numFmtId="4" fontId="16" fillId="11" borderId="9" applyNumberFormat="0" applyProtection="0">
      <alignment horizontal="right" vertical="center"/>
    </xf>
    <xf numFmtId="4" fontId="16" fillId="15" borderId="9" applyNumberFormat="0" applyProtection="0">
      <alignment horizontal="right" vertical="center"/>
    </xf>
    <xf numFmtId="4" fontId="16" fillId="19" borderId="9" applyNumberFormat="0" applyProtection="0">
      <alignment horizontal="right" vertical="center"/>
    </xf>
    <xf numFmtId="4" fontId="16" fillId="18" borderId="9" applyNumberFormat="0" applyProtection="0">
      <alignment horizontal="right" vertical="center"/>
    </xf>
    <xf numFmtId="4" fontId="16" fillId="25" borderId="9" applyNumberFormat="0" applyProtection="0">
      <alignment horizontal="right" vertical="center"/>
    </xf>
    <xf numFmtId="4" fontId="16" fillId="10" borderId="9" applyNumberFormat="0" applyProtection="0">
      <alignment horizontal="right" vertical="center"/>
    </xf>
    <xf numFmtId="4" fontId="14" fillId="26" borderId="10" applyNumberFormat="0" applyProtection="0">
      <alignment horizontal="left" vertical="center" indent="1"/>
    </xf>
    <xf numFmtId="4" fontId="16" fillId="27" borderId="0" applyNumberFormat="0" applyProtection="0">
      <alignment horizontal="left" vertical="center" indent="1"/>
    </xf>
    <xf numFmtId="4" fontId="17" fillId="28" borderId="0" applyNumberFormat="0" applyProtection="0">
      <alignment horizontal="left" vertical="center" indent="1"/>
    </xf>
    <xf numFmtId="4" fontId="16" fillId="29" borderId="9" applyNumberFormat="0" applyProtection="0">
      <alignment horizontal="right" vertical="center"/>
    </xf>
    <xf numFmtId="4" fontId="18" fillId="27" borderId="0" applyNumberFormat="0" applyProtection="0">
      <alignment horizontal="left" vertical="center" indent="1"/>
    </xf>
    <xf numFmtId="4" fontId="18" fillId="30" borderId="0" applyNumberFormat="0" applyProtection="0">
      <alignment horizontal="left" vertical="center" indent="1"/>
    </xf>
    <xf numFmtId="0" fontId="19" fillId="28" borderId="9" applyNumberFormat="0" applyProtection="0">
      <alignment horizontal="left" vertical="center" indent="1"/>
    </xf>
    <xf numFmtId="0" fontId="19" fillId="28" borderId="9" applyNumberFormat="0" applyProtection="0">
      <alignment horizontal="left" vertical="top" indent="1"/>
    </xf>
    <xf numFmtId="0" fontId="19" fillId="30" borderId="9" applyNumberFormat="0" applyProtection="0">
      <alignment horizontal="left" vertical="center" indent="1"/>
    </xf>
    <xf numFmtId="0" fontId="19" fillId="30" borderId="9" applyNumberFormat="0" applyProtection="0">
      <alignment horizontal="left" vertical="top" indent="1"/>
    </xf>
    <xf numFmtId="0" fontId="19" fillId="31" borderId="9" applyNumberFormat="0" applyProtection="0">
      <alignment horizontal="left" vertical="center" indent="1"/>
    </xf>
    <xf numFmtId="0" fontId="19" fillId="31" borderId="9" applyNumberFormat="0" applyProtection="0">
      <alignment horizontal="left" vertical="top" indent="1"/>
    </xf>
    <xf numFmtId="0" fontId="19" fillId="32" borderId="9" applyNumberFormat="0" applyProtection="0">
      <alignment horizontal="left" vertical="center" indent="1"/>
    </xf>
    <xf numFmtId="0" fontId="19" fillId="32" borderId="9" applyNumberFormat="0" applyProtection="0">
      <alignment horizontal="left" vertical="top" indent="1"/>
    </xf>
    <xf numFmtId="4" fontId="14" fillId="30" borderId="0" applyNumberFormat="0" applyProtection="0">
      <alignment horizontal="left" vertical="center" indent="1"/>
    </xf>
    <xf numFmtId="4" fontId="16" fillId="33" borderId="9" applyNumberFormat="0" applyProtection="0">
      <alignment vertical="center"/>
    </xf>
    <xf numFmtId="4" fontId="20" fillId="33" borderId="9" applyNumberFormat="0" applyProtection="0">
      <alignment vertical="center"/>
    </xf>
    <xf numFmtId="4" fontId="16" fillId="33" borderId="9" applyNumberFormat="0" applyProtection="0">
      <alignment horizontal="left" vertical="center" indent="1"/>
    </xf>
    <xf numFmtId="0" fontId="16" fillId="33" borderId="9" applyNumberFormat="0" applyProtection="0">
      <alignment horizontal="left" vertical="top" indent="1"/>
    </xf>
    <xf numFmtId="4" fontId="16" fillId="27" borderId="9" applyNumberFormat="0" applyProtection="0">
      <alignment horizontal="right" vertical="center"/>
    </xf>
    <xf numFmtId="4" fontId="20" fillId="27" borderId="9" applyNumberFormat="0" applyProtection="0">
      <alignment horizontal="right" vertical="center"/>
    </xf>
    <xf numFmtId="4" fontId="16" fillId="29" borderId="9" applyNumberFormat="0" applyProtection="0">
      <alignment horizontal="left" vertical="center" indent="1"/>
    </xf>
    <xf numFmtId="0" fontId="16" fillId="30" borderId="9" applyNumberFormat="0" applyProtection="0">
      <alignment horizontal="left" vertical="top" indent="1"/>
    </xf>
    <xf numFmtId="4" fontId="21" fillId="34" borderId="0" applyNumberFormat="0" applyProtection="0">
      <alignment horizontal="left" vertical="center" indent="1"/>
    </xf>
    <xf numFmtId="4" fontId="22" fillId="27" borderId="9" applyNumberFormat="0" applyProtection="0">
      <alignment horizontal="right" vertical="center"/>
    </xf>
    <xf numFmtId="0" fontId="56" fillId="0" borderId="0" applyNumberFormat="0" applyFill="0" applyBorder="0" applyAlignment="0" applyProtection="0"/>
    <xf numFmtId="0" fontId="57" fillId="0" borderId="11" applyNumberFormat="0" applyFill="0" applyAlignment="0" applyProtection="0"/>
    <xf numFmtId="0" fontId="58" fillId="0" borderId="0" applyNumberFormat="0" applyFill="0" applyBorder="0" applyAlignment="0" applyProtection="0"/>
    <xf numFmtId="0" fontId="1" fillId="0" borderId="0"/>
    <xf numFmtId="0" fontId="1" fillId="0" borderId="0"/>
  </cellStyleXfs>
  <cellXfs count="1098">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Alignment="1">
      <alignment horizontal="left" vertical="center" wrapText="1"/>
    </xf>
    <xf numFmtId="0" fontId="3" fillId="0" borderId="15" xfId="0" applyFont="1" applyFill="1" applyBorder="1" applyAlignment="1">
      <alignment horizontal="center" vertical="center" wrapText="1"/>
    </xf>
    <xf numFmtId="0" fontId="3" fillId="0" borderId="0" xfId="0" applyFont="1" applyFill="1"/>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7" fillId="24" borderId="13" xfId="0" applyNumberFormat="1" applyFont="1" applyFill="1" applyBorder="1" applyAlignment="1">
      <alignment horizontal="right" vertical="center" wrapText="1" indent="1"/>
    </xf>
    <xf numFmtId="3" fontId="7" fillId="24" borderId="17" xfId="0" applyNumberFormat="1" applyFont="1" applyFill="1" applyBorder="1" applyAlignment="1">
      <alignment horizontal="right" vertical="center" wrapText="1" indent="1"/>
    </xf>
    <xf numFmtId="3" fontId="3" fillId="0" borderId="13" xfId="0" applyNumberFormat="1" applyFont="1" applyFill="1" applyBorder="1" applyAlignment="1">
      <alignment horizontal="right" vertical="center" wrapText="1" indent="1"/>
    </xf>
    <xf numFmtId="0" fontId="7" fillId="24" borderId="14" xfId="0" applyFont="1" applyFill="1" applyBorder="1" applyAlignment="1">
      <alignment horizontal="right" vertical="center" wrapText="1" indent="1"/>
    </xf>
    <xf numFmtId="0" fontId="8" fillId="0" borderId="0" xfId="0" applyFont="1" applyAlignment="1">
      <alignment horizontal="left" vertical="center" wrapText="1" indent="1"/>
    </xf>
    <xf numFmtId="49" fontId="3" fillId="0" borderId="0" xfId="0" applyNumberFormat="1" applyFont="1" applyAlignment="1">
      <alignment vertical="center" wrapText="1"/>
    </xf>
    <xf numFmtId="3" fontId="8" fillId="0" borderId="0" xfId="45" applyNumberFormat="1" applyFont="1" applyBorder="1" applyAlignment="1">
      <alignment vertical="center" wrapText="1"/>
    </xf>
    <xf numFmtId="0" fontId="8" fillId="24" borderId="18" xfId="0" applyFont="1" applyFill="1" applyBorder="1" applyAlignment="1">
      <alignment horizontal="right" vertical="center" wrapText="1" indent="1"/>
    </xf>
    <xf numFmtId="0" fontId="0" fillId="0" borderId="0" xfId="0" applyBorder="1"/>
    <xf numFmtId="0" fontId="7" fillId="0" borderId="13" xfId="0" applyFont="1" applyFill="1" applyBorder="1" applyAlignment="1">
      <alignment horizontal="left" vertical="center" wrapText="1" indent="1"/>
    </xf>
    <xf numFmtId="0" fontId="8" fillId="0" borderId="0" xfId="0" applyFont="1"/>
    <xf numFmtId="3" fontId="8" fillId="0" borderId="16" xfId="45"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indent="1"/>
    </xf>
    <xf numFmtId="0" fontId="8" fillId="0" borderId="0" xfId="0" applyFont="1" applyFill="1" applyAlignment="1">
      <alignment horizontal="left" vertical="center" wrapText="1" indent="3"/>
    </xf>
    <xf numFmtId="0" fontId="8" fillId="0" borderId="0" xfId="0" applyFont="1" applyFill="1" applyAlignment="1">
      <alignment horizontal="left" vertical="center" wrapText="1" indent="2"/>
    </xf>
    <xf numFmtId="0" fontId="3" fillId="0" borderId="0" xfId="0" applyFont="1" applyFill="1" applyAlignment="1">
      <alignment vertical="center" wrapText="1"/>
    </xf>
    <xf numFmtId="0" fontId="0" fillId="0" borderId="0" xfId="0" applyFill="1"/>
    <xf numFmtId="0" fontId="30" fillId="0" borderId="0" xfId="0" applyFont="1" applyFill="1" applyAlignment="1">
      <alignment vertical="center" wrapText="1"/>
    </xf>
    <xf numFmtId="0" fontId="8" fillId="35" borderId="14" xfId="0" applyFont="1" applyFill="1" applyBorder="1" applyAlignment="1">
      <alignment horizontal="left" vertical="center" wrapText="1" indent="1"/>
    </xf>
    <xf numFmtId="0" fontId="36" fillId="0" borderId="0" xfId="0" applyFont="1"/>
    <xf numFmtId="0" fontId="7" fillId="0" borderId="23" xfId="0" applyFont="1" applyFill="1" applyBorder="1" applyAlignment="1">
      <alignment horizontal="center" vertical="center" wrapText="1"/>
    </xf>
    <xf numFmtId="0" fontId="7" fillId="0" borderId="0" xfId="0" applyFont="1" applyFill="1" applyAlignment="1">
      <alignment vertical="center" wrapText="1"/>
    </xf>
    <xf numFmtId="49" fontId="9" fillId="0" borderId="0" xfId="0" applyNumberFormat="1" applyFont="1" applyAlignment="1">
      <alignment horizontal="left" vertical="center" wrapText="1" indent="1"/>
    </xf>
    <xf numFmtId="0" fontId="0" fillId="0" borderId="0" xfId="0" applyAlignment="1">
      <alignment wrapText="1"/>
    </xf>
    <xf numFmtId="0" fontId="8"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49" fontId="3" fillId="0" borderId="0" xfId="0" applyNumberFormat="1" applyFont="1" applyAlignment="1">
      <alignment horizontal="left" wrapText="1" indent="1"/>
    </xf>
    <xf numFmtId="0" fontId="3" fillId="0" borderId="0" xfId="0" applyFont="1" applyAlignment="1">
      <alignment vertical="center"/>
    </xf>
    <xf numFmtId="0" fontId="0" fillId="0" borderId="0" xfId="0" applyAlignment="1">
      <alignment vertical="center"/>
    </xf>
    <xf numFmtId="0" fontId="25" fillId="0" borderId="0" xfId="0" applyFont="1" applyBorder="1" applyAlignment="1">
      <alignment vertical="center"/>
    </xf>
    <xf numFmtId="0" fontId="25" fillId="35" borderId="14" xfId="0" applyFont="1" applyFill="1" applyBorder="1" applyAlignment="1">
      <alignment horizontal="left" vertical="center" wrapText="1" indent="1"/>
    </xf>
    <xf numFmtId="0" fontId="8" fillId="35" borderId="26" xfId="0" applyFont="1" applyFill="1" applyBorder="1" applyAlignment="1">
      <alignment horizontal="left" vertical="center" wrapText="1" indent="1"/>
    </xf>
    <xf numFmtId="0" fontId="8" fillId="0" borderId="13" xfId="0" applyFont="1" applyBorder="1" applyAlignment="1">
      <alignment horizontal="left" vertical="top" wrapText="1" indent="1"/>
    </xf>
    <xf numFmtId="3" fontId="3" fillId="35" borderId="13" xfId="0" applyNumberFormat="1" applyFont="1" applyFill="1" applyBorder="1" applyAlignment="1">
      <alignment vertical="center" wrapText="1"/>
    </xf>
    <xf numFmtId="167" fontId="3" fillId="35" borderId="13" xfId="27" applyNumberFormat="1" applyFont="1" applyFill="1" applyBorder="1" applyAlignment="1">
      <alignment horizontal="right" vertical="center" wrapText="1" indent="1"/>
    </xf>
    <xf numFmtId="167" fontId="3" fillId="37" borderId="13" xfId="27" applyNumberFormat="1" applyFont="1" applyFill="1" applyBorder="1" applyAlignment="1">
      <alignment horizontal="right" vertical="center" wrapText="1" indent="1"/>
    </xf>
    <xf numFmtId="3" fontId="7" fillId="24" borderId="20" xfId="0" applyNumberFormat="1" applyFont="1" applyFill="1" applyBorder="1" applyAlignment="1">
      <alignment horizontal="right" vertical="center" wrapText="1" indent="1"/>
    </xf>
    <xf numFmtId="3" fontId="7" fillId="24" borderId="28" xfId="0" applyNumberFormat="1" applyFont="1" applyFill="1" applyBorder="1" applyAlignment="1">
      <alignment horizontal="right" vertical="center" wrapText="1" indent="1"/>
    </xf>
    <xf numFmtId="0" fontId="76" fillId="0" borderId="0" xfId="41"/>
    <xf numFmtId="0" fontId="8" fillId="32" borderId="15" xfId="0" applyFont="1" applyFill="1" applyBorder="1" applyAlignment="1">
      <alignment vertical="center" wrapText="1"/>
    </xf>
    <xf numFmtId="0" fontId="8" fillId="0" borderId="0" xfId="44" applyFont="1" applyAlignment="1">
      <alignment vertical="center" wrapText="1"/>
    </xf>
    <xf numFmtId="0" fontId="0" fillId="0" borderId="0" xfId="0" applyNumberFormat="1" applyAlignment="1">
      <alignment vertical="center" wrapText="1"/>
    </xf>
    <xf numFmtId="166" fontId="62" fillId="37" borderId="13" xfId="76" quotePrefix="1" applyNumberFormat="1" applyFont="1" applyFill="1" applyBorder="1" applyAlignment="1" applyProtection="1">
      <alignment horizontal="left" vertical="center" wrapText="1" indent="1"/>
      <protection locked="0"/>
    </xf>
    <xf numFmtId="166" fontId="61" fillId="37" borderId="13" xfId="84" quotePrefix="1" applyNumberFormat="1" applyFont="1" applyFill="1" applyBorder="1" applyAlignment="1" applyProtection="1">
      <alignment horizontal="left" vertical="center" wrapText="1" indent="1"/>
      <protection locked="0"/>
    </xf>
    <xf numFmtId="166" fontId="61" fillId="37" borderId="13" xfId="83" quotePrefix="1" applyNumberFormat="1" applyFont="1" applyFill="1" applyBorder="1" applyProtection="1">
      <alignment horizontal="left" vertical="center" indent="1"/>
      <protection locked="0"/>
    </xf>
    <xf numFmtId="0" fontId="8" fillId="0" borderId="13" xfId="0" applyFont="1" applyBorder="1"/>
    <xf numFmtId="166" fontId="62" fillId="37" borderId="13" xfId="51" quotePrefix="1" applyNumberFormat="1" applyFont="1" applyFill="1" applyBorder="1">
      <alignment horizontal="left" vertical="center" indent="1"/>
    </xf>
    <xf numFmtId="166" fontId="62" fillId="37" borderId="13" xfId="51" applyNumberFormat="1" applyFont="1" applyFill="1" applyBorder="1">
      <alignment horizontal="left" vertical="center" indent="1"/>
    </xf>
    <xf numFmtId="166" fontId="61" fillId="37" borderId="13" xfId="83" applyNumberFormat="1" applyFont="1" applyFill="1" applyBorder="1" applyAlignment="1" applyProtection="1">
      <alignment vertical="center"/>
      <protection locked="0"/>
    </xf>
    <xf numFmtId="166" fontId="62" fillId="37" borderId="13" xfId="83" quotePrefix="1" applyNumberFormat="1" applyFont="1" applyFill="1" applyBorder="1" applyProtection="1">
      <alignment horizontal="left" vertical="center" indent="1"/>
      <protection locked="0"/>
    </xf>
    <xf numFmtId="166" fontId="61" fillId="37" borderId="13" xfId="84" applyNumberFormat="1" applyFont="1" applyFill="1" applyBorder="1" applyAlignment="1" applyProtection="1">
      <alignment horizontal="left" vertical="center" wrapText="1" indent="1"/>
      <protection locked="0"/>
    </xf>
    <xf numFmtId="0" fontId="7" fillId="0" borderId="42" xfId="0" applyFont="1" applyFill="1" applyBorder="1" applyAlignment="1">
      <alignment horizontal="center" vertical="center" wrapText="1"/>
    </xf>
    <xf numFmtId="0" fontId="7" fillId="35" borderId="43"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0" borderId="45" xfId="0" applyFont="1" applyFill="1" applyBorder="1" applyAlignment="1">
      <alignment horizontal="left" vertical="center" wrapText="1" indent="1"/>
    </xf>
    <xf numFmtId="0" fontId="8" fillId="37" borderId="43" xfId="0" applyFont="1" applyFill="1" applyBorder="1" applyAlignment="1">
      <alignment horizontal="left" vertical="center" wrapText="1" indent="1"/>
    </xf>
    <xf numFmtId="0" fontId="8" fillId="0" borderId="44" xfId="0" applyFont="1" applyFill="1" applyBorder="1" applyAlignment="1">
      <alignment horizontal="left" vertical="center" wrapText="1" indent="1"/>
    </xf>
    <xf numFmtId="166" fontId="3" fillId="0" borderId="0" xfId="0" applyNumberFormat="1" applyFont="1" applyBorder="1"/>
    <xf numFmtId="0" fontId="30" fillId="0" borderId="0" xfId="0" applyFont="1" applyBorder="1" applyAlignment="1">
      <alignment horizontal="left"/>
    </xf>
    <xf numFmtId="0" fontId="30" fillId="0" borderId="0" xfId="0" applyFont="1" applyBorder="1" applyAlignment="1">
      <alignment horizontal="left" vertical="center"/>
    </xf>
    <xf numFmtId="0" fontId="78" fillId="0" borderId="0" xfId="0" applyFont="1" applyFill="1" applyAlignment="1">
      <alignment vertical="center" wrapText="1"/>
    </xf>
    <xf numFmtId="0" fontId="80" fillId="0" borderId="0" xfId="0" applyFont="1"/>
    <xf numFmtId="0" fontId="79" fillId="0" borderId="43" xfId="0" applyFont="1" applyFill="1" applyBorder="1" applyAlignment="1">
      <alignment horizontal="left" vertical="center" wrapText="1" indent="1"/>
    </xf>
    <xf numFmtId="0" fontId="67" fillId="0" borderId="0" xfId="0" applyFont="1" applyFill="1" applyAlignment="1">
      <alignment horizontal="left" vertical="center" indent="1"/>
    </xf>
    <xf numFmtId="0" fontId="10" fillId="0" borderId="0" xfId="0" applyFont="1" applyAlignment="1">
      <alignment horizontal="center" vertical="center"/>
    </xf>
    <xf numFmtId="0" fontId="10" fillId="0" borderId="0" xfId="0" applyFont="1"/>
    <xf numFmtId="0" fontId="25" fillId="0" borderId="43" xfId="0" applyFont="1" applyFill="1" applyBorder="1" applyAlignment="1">
      <alignment horizontal="left" vertical="center" wrapText="1" indent="1"/>
    </xf>
    <xf numFmtId="0" fontId="79" fillId="37" borderId="43" xfId="0" applyFont="1" applyFill="1" applyBorder="1" applyAlignment="1">
      <alignment horizontal="left" vertical="center" wrapText="1" indent="1"/>
    </xf>
    <xf numFmtId="49" fontId="79" fillId="37" borderId="43" xfId="0" applyNumberFormat="1" applyFont="1" applyFill="1" applyBorder="1" applyAlignment="1">
      <alignment horizontal="left" vertical="center" wrapText="1" indent="1"/>
    </xf>
    <xf numFmtId="0" fontId="3" fillId="0" borderId="0" xfId="0" applyFont="1" applyFill="1" applyBorder="1"/>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5" fillId="0" borderId="0" xfId="0" applyFont="1" applyFill="1" applyBorder="1" applyAlignment="1">
      <alignment vertical="center"/>
    </xf>
    <xf numFmtId="0" fontId="3" fillId="0" borderId="0" xfId="40" applyFont="1"/>
    <xf numFmtId="0" fontId="3" fillId="0" borderId="15" xfId="40" applyFont="1" applyBorder="1" applyAlignment="1">
      <alignment horizontal="center" vertical="center" wrapText="1"/>
    </xf>
    <xf numFmtId="0" fontId="3" fillId="0" borderId="0" xfId="40" applyFont="1" applyFill="1" applyBorder="1" applyAlignment="1">
      <alignment horizontal="center" vertical="center" wrapText="1"/>
    </xf>
    <xf numFmtId="49" fontId="2" fillId="0" borderId="0" xfId="40" applyNumberFormat="1" applyFont="1" applyFill="1" applyBorder="1" applyAlignment="1">
      <alignment horizontal="left" vertical="top" wrapText="1" indent="1"/>
    </xf>
    <xf numFmtId="3" fontId="7" fillId="0" borderId="0" xfId="40" applyNumberFormat="1" applyFont="1" applyFill="1" applyBorder="1" applyAlignment="1">
      <alignment horizontal="right" vertical="center" wrapText="1" indent="1"/>
    </xf>
    <xf numFmtId="0" fontId="8" fillId="0" borderId="0" xfId="40" applyFont="1"/>
    <xf numFmtId="49" fontId="3" fillId="0" borderId="0" xfId="40" applyNumberFormat="1" applyFont="1"/>
    <xf numFmtId="0" fontId="77" fillId="35" borderId="43" xfId="0" applyFont="1" applyFill="1" applyBorder="1" applyAlignment="1">
      <alignment horizontal="left" vertical="center" wrapText="1" indent="1"/>
    </xf>
    <xf numFmtId="0" fontId="3" fillId="0" borderId="15" xfId="43" applyFont="1" applyBorder="1" applyAlignment="1">
      <alignment horizontal="center" vertical="center" wrapText="1"/>
    </xf>
    <xf numFmtId="0" fontId="3" fillId="0" borderId="16" xfId="43" applyFont="1" applyBorder="1" applyAlignment="1">
      <alignment horizontal="center" vertical="center" wrapText="1"/>
    </xf>
    <xf numFmtId="0" fontId="79" fillId="0" borderId="16" xfId="41"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0" fontId="3" fillId="0" borderId="15" xfId="40" applyFont="1" applyFill="1" applyBorder="1" applyAlignment="1">
      <alignment horizontal="center" vertical="center" wrapText="1"/>
    </xf>
    <xf numFmtId="0" fontId="3" fillId="0" borderId="16" xfId="40" applyFont="1" applyFill="1" applyBorder="1" applyAlignment="1">
      <alignment horizontal="center" vertical="center" wrapText="1"/>
    </xf>
    <xf numFmtId="0" fontId="3" fillId="0" borderId="0" xfId="40" applyFont="1" applyAlignment="1">
      <alignment vertical="center" wrapText="1"/>
    </xf>
    <xf numFmtId="0" fontId="3" fillId="0" borderId="0" xfId="40" applyFont="1" applyBorder="1" applyAlignment="1">
      <alignment horizontal="center" vertical="center" wrapText="1"/>
    </xf>
    <xf numFmtId="0" fontId="7" fillId="0" borderId="0" xfId="40" applyFont="1" applyBorder="1" applyAlignment="1">
      <alignment horizontal="left" vertical="center" wrapText="1" indent="1"/>
    </xf>
    <xf numFmtId="49" fontId="35" fillId="0" borderId="0" xfId="40" applyNumberFormat="1" applyFont="1"/>
    <xf numFmtId="0" fontId="79" fillId="0" borderId="13" xfId="0" applyFont="1" applyFill="1" applyBorder="1" applyAlignment="1">
      <alignment vertical="center" wrapText="1"/>
    </xf>
    <xf numFmtId="0" fontId="79" fillId="0" borderId="15" xfId="0" applyFont="1" applyFill="1" applyBorder="1" applyAlignment="1">
      <alignment horizontal="right" vertical="center" wrapText="1" indent="1"/>
    </xf>
    <xf numFmtId="0" fontId="77" fillId="0" borderId="30" xfId="0" applyFont="1" applyBorder="1" applyAlignment="1">
      <alignment horizontal="center" vertical="center"/>
    </xf>
    <xf numFmtId="0" fontId="77" fillId="0" borderId="31" xfId="0" applyFont="1" applyBorder="1" applyAlignment="1">
      <alignment horizontal="center" vertical="center"/>
    </xf>
    <xf numFmtId="0" fontId="77" fillId="0" borderId="36" xfId="0" applyFont="1" applyBorder="1" applyAlignment="1">
      <alignment horizontal="center" vertical="center"/>
    </xf>
    <xf numFmtId="14" fontId="79" fillId="0" borderId="34" xfId="0" applyNumberFormat="1" applyFont="1" applyFill="1" applyBorder="1" applyAlignment="1">
      <alignment horizontal="center" vertical="center" wrapText="1"/>
    </xf>
    <xf numFmtId="14" fontId="79" fillId="0" borderId="14" xfId="0" applyNumberFormat="1" applyFont="1" applyFill="1" applyBorder="1" applyAlignment="1">
      <alignment horizontal="center" vertical="center" wrapText="1"/>
    </xf>
    <xf numFmtId="3" fontId="7" fillId="37" borderId="20" xfId="0" applyNumberFormat="1" applyFont="1" applyFill="1" applyBorder="1" applyAlignment="1">
      <alignment horizontal="right" vertical="center" wrapText="1" indent="1"/>
    </xf>
    <xf numFmtId="49" fontId="78" fillId="0" borderId="0" xfId="0" applyNumberFormat="1" applyFont="1" applyAlignment="1">
      <alignment horizontal="left" vertical="center"/>
    </xf>
    <xf numFmtId="0" fontId="79" fillId="43" borderId="13" xfId="0" applyFont="1" applyFill="1" applyBorder="1" applyAlignment="1">
      <alignment vertical="center" wrapText="1"/>
    </xf>
    <xf numFmtId="0" fontId="79" fillId="44" borderId="13" xfId="0" applyFont="1" applyFill="1" applyBorder="1" applyAlignment="1">
      <alignment vertical="center" wrapText="1"/>
    </xf>
    <xf numFmtId="0" fontId="79" fillId="45" borderId="29" xfId="0" applyFont="1" applyFill="1" applyBorder="1" applyAlignment="1">
      <alignment vertical="center" wrapText="1"/>
    </xf>
    <xf numFmtId="0" fontId="7" fillId="0" borderId="43" xfId="0" applyFont="1" applyFill="1" applyBorder="1" applyAlignment="1">
      <alignment horizontal="left" vertical="center" wrapText="1" indent="1"/>
    </xf>
    <xf numFmtId="3" fontId="3" fillId="35" borderId="13" xfId="0" applyNumberFormat="1" applyFont="1" applyFill="1" applyBorder="1" applyAlignment="1">
      <alignment horizontal="center" vertical="center" wrapText="1"/>
    </xf>
    <xf numFmtId="0" fontId="78" fillId="0" borderId="0" xfId="0" applyFont="1"/>
    <xf numFmtId="3" fontId="66" fillId="0" borderId="0" xfId="0" applyNumberFormat="1" applyFont="1"/>
    <xf numFmtId="49" fontId="8" fillId="0" borderId="0" xfId="0" applyNumberFormat="1" applyFont="1" applyAlignment="1">
      <alignment horizontal="left" vertical="center"/>
    </xf>
    <xf numFmtId="0" fontId="2" fillId="0" borderId="15"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77" fillId="0" borderId="43" xfId="0" applyFont="1" applyFill="1" applyBorder="1" applyAlignment="1">
      <alignment horizontal="left" vertical="center" wrapText="1" indent="1"/>
    </xf>
    <xf numFmtId="0" fontId="3" fillId="0" borderId="72" xfId="0" applyFont="1" applyFill="1" applyBorder="1" applyAlignment="1">
      <alignment horizontal="center" vertical="center" wrapText="1"/>
    </xf>
    <xf numFmtId="0" fontId="7" fillId="0" borderId="72" xfId="0" applyFont="1" applyFill="1" applyBorder="1" applyAlignment="1">
      <alignment horizontal="left" vertical="center" wrapText="1" indent="1"/>
    </xf>
    <xf numFmtId="0" fontId="7" fillId="0" borderId="72" xfId="0" applyFont="1" applyFill="1" applyBorder="1" applyAlignment="1">
      <alignment horizontal="center" vertical="center" wrapText="1"/>
    </xf>
    <xf numFmtId="0" fontId="3" fillId="0" borderId="72" xfId="0" applyFont="1" applyFill="1" applyBorder="1" applyAlignment="1">
      <alignment horizontal="right" vertical="center" wrapText="1" indent="1"/>
    </xf>
    <xf numFmtId="0" fontId="80" fillId="0" borderId="0" xfId="40" applyFont="1" applyAlignment="1">
      <alignment vertical="center" wrapText="1"/>
    </xf>
    <xf numFmtId="0" fontId="7" fillId="0" borderId="60" xfId="0" applyFont="1" applyFill="1" applyBorder="1" applyAlignment="1">
      <alignment horizontal="center" vertical="center" wrapText="1"/>
    </xf>
    <xf numFmtId="0" fontId="8" fillId="0" borderId="20" xfId="0" applyFont="1" applyFill="1" applyBorder="1" applyAlignment="1">
      <alignment horizontal="left" vertical="center" wrapText="1" indent="1"/>
    </xf>
    <xf numFmtId="0" fontId="79" fillId="0" borderId="20" xfId="0" applyFont="1" applyFill="1" applyBorder="1" applyAlignment="1">
      <alignment horizontal="left" vertical="center" wrapText="1" indent="1"/>
    </xf>
    <xf numFmtId="0" fontId="78" fillId="0" borderId="20" xfId="0" applyFont="1" applyFill="1" applyBorder="1" applyAlignment="1">
      <alignment horizontal="left" vertical="center" wrapText="1" indent="1"/>
    </xf>
    <xf numFmtId="0" fontId="8" fillId="0" borderId="43" xfId="0" applyNumberFormat="1" applyFont="1" applyFill="1" applyBorder="1" applyAlignment="1">
      <alignment horizontal="left" vertical="center" wrapText="1" indent="1"/>
    </xf>
    <xf numFmtId="3" fontId="7" fillId="24" borderId="62" xfId="0" applyNumberFormat="1" applyFont="1" applyFill="1" applyBorder="1" applyAlignment="1">
      <alignment horizontal="right" vertical="center" wrapText="1" indent="1"/>
    </xf>
    <xf numFmtId="3" fontId="7" fillId="24" borderId="77" xfId="0" applyNumberFormat="1" applyFont="1" applyFill="1" applyBorder="1" applyAlignment="1">
      <alignment horizontal="right" vertical="center" wrapText="1" indent="1"/>
    </xf>
    <xf numFmtId="166" fontId="3" fillId="38" borderId="0" xfId="0" applyNumberFormat="1" applyFont="1" applyFill="1" applyAlignment="1">
      <alignment horizontal="right" vertical="center" indent="1"/>
    </xf>
    <xf numFmtId="4" fontId="3" fillId="0" borderId="0" xfId="0" applyNumberFormat="1" applyFont="1" applyFill="1" applyAlignment="1">
      <alignment horizontal="right" vertical="center" indent="1"/>
    </xf>
    <xf numFmtId="0" fontId="3" fillId="38" borderId="0" xfId="0" applyFont="1" applyFill="1"/>
    <xf numFmtId="0" fontId="94" fillId="0" borderId="0" xfId="0" applyFont="1" applyFill="1" applyAlignment="1">
      <alignment horizontal="left" vertical="center" wrapText="1" indent="3"/>
    </xf>
    <xf numFmtId="0" fontId="1" fillId="0" borderId="0" xfId="0" applyFont="1"/>
    <xf numFmtId="0" fontId="70" fillId="0" borderId="0" xfId="0" applyFont="1"/>
    <xf numFmtId="0" fontId="95" fillId="0" borderId="0" xfId="0" applyFont="1"/>
    <xf numFmtId="3" fontId="25" fillId="0" borderId="0" xfId="45" applyNumberFormat="1" applyFont="1" applyBorder="1" applyAlignment="1">
      <alignment vertical="center"/>
    </xf>
    <xf numFmtId="0" fontId="8" fillId="0" borderId="0" xfId="0" applyFont="1" applyAlignment="1">
      <alignment horizontal="center"/>
    </xf>
    <xf numFmtId="4" fontId="7" fillId="24" borderId="17" xfId="0" applyNumberFormat="1" applyFont="1" applyFill="1" applyBorder="1" applyAlignment="1">
      <alignment horizontal="right" vertical="center" wrapText="1" indent="1"/>
    </xf>
    <xf numFmtId="0" fontId="8" fillId="0" borderId="0" xfId="0" applyFont="1" applyFill="1" applyAlignment="1">
      <alignment vertical="center" wrapText="1"/>
    </xf>
    <xf numFmtId="0" fontId="88" fillId="0" borderId="0" xfId="0" applyFont="1" applyAlignment="1">
      <alignment horizontal="left"/>
    </xf>
    <xf numFmtId="0" fontId="0" fillId="0" borderId="0" xfId="0" applyAlignment="1">
      <alignment horizontal="left"/>
    </xf>
    <xf numFmtId="0" fontId="81" fillId="0" borderId="0" xfId="0" applyFont="1" applyAlignment="1">
      <alignment horizontal="left"/>
    </xf>
    <xf numFmtId="0" fontId="0" fillId="0" borderId="0" xfId="0" applyFill="1" applyAlignment="1">
      <alignment horizontal="left"/>
    </xf>
    <xf numFmtId="0" fontId="93" fillId="0" borderId="0" xfId="0" applyFont="1" applyAlignment="1">
      <alignment horizontal="left"/>
    </xf>
    <xf numFmtId="0" fontId="97" fillId="0" borderId="0" xfId="0" applyFont="1" applyAlignment="1">
      <alignment horizontal="left" wrapText="1"/>
    </xf>
    <xf numFmtId="0" fontId="3" fillId="0" borderId="16" xfId="40" applyFont="1" applyBorder="1" applyAlignment="1">
      <alignment horizontal="center" vertical="center" wrapText="1"/>
    </xf>
    <xf numFmtId="0" fontId="79" fillId="0" borderId="22" xfId="41" applyFont="1" applyBorder="1" applyAlignment="1">
      <alignment horizontal="center" vertical="center"/>
    </xf>
    <xf numFmtId="0" fontId="79" fillId="0" borderId="78" xfId="41" applyFont="1" applyBorder="1" applyAlignment="1">
      <alignment horizontal="center" vertical="center"/>
    </xf>
    <xf numFmtId="3" fontId="7" fillId="35" borderId="79" xfId="0" applyNumberFormat="1" applyFont="1" applyFill="1" applyBorder="1" applyAlignment="1">
      <alignment horizontal="right" vertical="center" wrapText="1" indent="1"/>
    </xf>
    <xf numFmtId="165" fontId="7" fillId="24" borderId="80" xfId="0" applyNumberFormat="1" applyFont="1" applyFill="1" applyBorder="1" applyAlignment="1">
      <alignment horizontal="right" vertical="center" wrapText="1" indent="1"/>
    </xf>
    <xf numFmtId="3" fontId="7" fillId="35" borderId="82" xfId="0" applyNumberFormat="1" applyFont="1" applyFill="1" applyBorder="1" applyAlignment="1">
      <alignment horizontal="right" vertical="center" wrapText="1" indent="1"/>
    </xf>
    <xf numFmtId="165" fontId="7" fillId="24" borderId="81" xfId="0" applyNumberFormat="1" applyFont="1" applyFill="1" applyBorder="1" applyAlignment="1">
      <alignment horizontal="right" vertical="center" wrapText="1" indent="1"/>
    </xf>
    <xf numFmtId="0" fontId="3" fillId="0" borderId="13"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0" xfId="40" applyFont="1" applyBorder="1" applyAlignment="1">
      <alignment vertical="center" wrapText="1"/>
    </xf>
    <xf numFmtId="0" fontId="3" fillId="0" borderId="21" xfId="43" applyFont="1" applyBorder="1" applyAlignment="1">
      <alignment horizontal="center" vertical="center" wrapText="1"/>
    </xf>
    <xf numFmtId="0" fontId="83" fillId="0" borderId="23" xfId="0" applyFont="1" applyBorder="1" applyAlignment="1">
      <alignment vertical="center" wrapText="1"/>
    </xf>
    <xf numFmtId="0" fontId="83" fillId="0" borderId="25" xfId="0" applyFont="1" applyBorder="1" applyAlignment="1">
      <alignment vertical="center" wrapText="1"/>
    </xf>
    <xf numFmtId="0" fontId="83" fillId="0" borderId="24" xfId="0" applyFont="1" applyBorder="1" applyAlignment="1">
      <alignment vertical="center" wrapText="1"/>
    </xf>
    <xf numFmtId="0" fontId="83" fillId="0" borderId="15" xfId="0" applyFont="1" applyBorder="1" applyAlignment="1">
      <alignment vertical="center" wrapText="1"/>
    </xf>
    <xf numFmtId="0" fontId="83" fillId="0" borderId="13" xfId="0" applyFont="1" applyBorder="1" applyAlignment="1">
      <alignment vertical="center" wrapText="1"/>
    </xf>
    <xf numFmtId="0" fontId="83" fillId="0" borderId="14" xfId="0" applyFont="1" applyBorder="1" applyAlignment="1">
      <alignment vertical="center" wrapText="1"/>
    </xf>
    <xf numFmtId="0" fontId="83" fillId="0" borderId="16" xfId="0" applyFont="1" applyBorder="1" applyAlignment="1">
      <alignment vertical="center" wrapText="1"/>
    </xf>
    <xf numFmtId="0" fontId="83" fillId="0" borderId="17" xfId="0" applyFont="1" applyBorder="1" applyAlignment="1">
      <alignment vertical="center" wrapText="1"/>
    </xf>
    <xf numFmtId="0" fontId="83" fillId="0" borderId="18" xfId="0" applyFont="1" applyBorder="1" applyAlignment="1">
      <alignment vertical="center" wrapText="1"/>
    </xf>
    <xf numFmtId="0" fontId="83" fillId="0" borderId="0" xfId="0" applyFont="1" applyAlignment="1">
      <alignment vertical="center" wrapText="1"/>
    </xf>
    <xf numFmtId="0" fontId="82" fillId="0" borderId="0" xfId="0" applyFont="1" applyAlignment="1">
      <alignment horizontal="center" vertical="center"/>
    </xf>
    <xf numFmtId="0" fontId="7" fillId="0" borderId="29" xfId="44" applyNumberFormat="1" applyFont="1" applyFill="1" applyBorder="1" applyAlignment="1">
      <alignment horizontal="center" vertical="center" wrapText="1"/>
    </xf>
    <xf numFmtId="0" fontId="7" fillId="0" borderId="30" xfId="44" applyNumberFormat="1" applyFont="1" applyFill="1" applyBorder="1" applyAlignment="1">
      <alignment horizontal="center" vertical="center" wrapText="1"/>
    </xf>
    <xf numFmtId="0" fontId="7" fillId="0" borderId="83" xfId="44" applyNumberFormat="1" applyFont="1" applyFill="1" applyBorder="1" applyAlignment="1">
      <alignment horizontal="center" vertical="center" wrapText="1"/>
    </xf>
    <xf numFmtId="0" fontId="87" fillId="0" borderId="0" xfId="0" applyFont="1" applyFill="1" applyAlignment="1">
      <alignment horizontal="center" vertical="center" wrapText="1"/>
    </xf>
    <xf numFmtId="0" fontId="79" fillId="42" borderId="15" xfId="0" applyFont="1" applyFill="1" applyBorder="1" applyAlignment="1">
      <alignment horizontal="right" vertical="center" wrapText="1" indent="1"/>
    </xf>
    <xf numFmtId="3" fontId="3" fillId="0" borderId="0" xfId="0" applyNumberFormat="1" applyFont="1" applyFill="1" applyBorder="1"/>
    <xf numFmtId="0" fontId="36" fillId="0" borderId="0" xfId="0" applyFont="1" applyFill="1"/>
    <xf numFmtId="0" fontId="101" fillId="0" borderId="0" xfId="0" applyFont="1" applyBorder="1" applyAlignment="1">
      <alignment horizontal="right"/>
    </xf>
    <xf numFmtId="49" fontId="95" fillId="0" borderId="0" xfId="0" applyNumberFormat="1" applyFont="1" applyBorder="1"/>
    <xf numFmtId="0" fontId="83" fillId="0" borderId="0" xfId="0" applyFont="1" applyBorder="1" applyAlignment="1">
      <alignment horizontal="right"/>
    </xf>
    <xf numFmtId="0" fontId="83" fillId="0" borderId="13" xfId="0" applyFont="1" applyBorder="1" applyAlignment="1">
      <alignment horizontal="center" vertical="center" wrapText="1"/>
    </xf>
    <xf numFmtId="0" fontId="108" fillId="43" borderId="13" xfId="0" applyFont="1" applyFill="1" applyBorder="1" applyAlignment="1">
      <alignment vertical="center" wrapText="1"/>
    </xf>
    <xf numFmtId="0" fontId="3" fillId="0" borderId="62" xfId="0" applyFont="1" applyBorder="1" applyAlignment="1">
      <alignment horizontal="center" vertical="center" wrapText="1"/>
    </xf>
    <xf numFmtId="0" fontId="3" fillId="0" borderId="62"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center" vertical="center" wrapText="1"/>
    </xf>
    <xf numFmtId="0" fontId="77" fillId="0" borderId="63"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3" fontId="99" fillId="48" borderId="43" xfId="0" applyNumberFormat="1" applyFont="1" applyFill="1" applyBorder="1" applyAlignment="1">
      <alignment horizontal="right" vertical="center" wrapText="1" indent="1"/>
    </xf>
    <xf numFmtId="3" fontId="99" fillId="48" borderId="56" xfId="0" applyNumberFormat="1" applyFont="1" applyFill="1" applyBorder="1" applyAlignment="1">
      <alignment horizontal="right" vertical="center" wrapText="1" indent="1"/>
    </xf>
    <xf numFmtId="0" fontId="83" fillId="0" borderId="62" xfId="0" applyFont="1" applyBorder="1" applyAlignment="1">
      <alignment horizontal="center" vertical="center" wrapText="1"/>
    </xf>
    <xf numFmtId="0" fontId="83" fillId="0" borderId="62" xfId="0" applyFont="1" applyBorder="1" applyAlignment="1">
      <alignment vertical="center" wrapText="1"/>
    </xf>
    <xf numFmtId="0" fontId="83" fillId="0" borderId="38" xfId="0" applyFont="1" applyBorder="1" applyAlignment="1">
      <alignment vertical="center" wrapText="1"/>
    </xf>
    <xf numFmtId="0" fontId="83" fillId="0" borderId="38" xfId="0" applyFont="1" applyBorder="1" applyAlignment="1">
      <alignment horizontal="center" vertical="center" wrapText="1"/>
    </xf>
    <xf numFmtId="0" fontId="87" fillId="0" borderId="0" xfId="0" applyFont="1" applyFill="1" applyAlignment="1">
      <alignment horizontal="left" vertical="center" wrapText="1"/>
    </xf>
    <xf numFmtId="0" fontId="112" fillId="0" borderId="0" xfId="0" applyFont="1" applyAlignment="1">
      <alignment vertical="center"/>
    </xf>
    <xf numFmtId="0" fontId="25" fillId="0" borderId="0" xfId="0" applyFont="1" applyAlignment="1">
      <alignment vertical="center" wrapText="1"/>
    </xf>
    <xf numFmtId="0" fontId="8" fillId="0" borderId="21" xfId="0" applyFont="1" applyBorder="1" applyAlignment="1">
      <alignment horizontal="center" vertical="center" wrapText="1"/>
    </xf>
    <xf numFmtId="0" fontId="81" fillId="0" borderId="0" xfId="0" applyFont="1" applyFill="1" applyAlignment="1">
      <alignment horizontal="left" vertical="center" wrapText="1"/>
    </xf>
    <xf numFmtId="0" fontId="78" fillId="0" borderId="43" xfId="0" applyNumberFormat="1" applyFont="1" applyFill="1" applyBorder="1" applyAlignment="1">
      <alignment horizontal="left" vertical="center" wrapText="1" indent="1"/>
    </xf>
    <xf numFmtId="0" fontId="96" fillId="0" borderId="0" xfId="0" applyFont="1"/>
    <xf numFmtId="0" fontId="79" fillId="0" borderId="44" xfId="0" applyFont="1" applyFill="1" applyBorder="1" applyAlignment="1">
      <alignment horizontal="left" vertical="center" wrapText="1" indent="1"/>
    </xf>
    <xf numFmtId="0" fontId="79" fillId="0" borderId="45" xfId="0" applyFont="1" applyFill="1" applyBorder="1" applyAlignment="1">
      <alignment horizontal="left" vertical="center" wrapText="1" indent="1"/>
    </xf>
    <xf numFmtId="0" fontId="7" fillId="35" borderId="64" xfId="0" applyFont="1" applyFill="1" applyBorder="1" applyAlignment="1">
      <alignment horizontal="left" vertical="center" wrapText="1" indent="1"/>
    </xf>
    <xf numFmtId="0" fontId="101" fillId="0" borderId="0" xfId="90" applyFont="1"/>
    <xf numFmtId="0" fontId="101" fillId="0" borderId="0" xfId="0" applyFont="1"/>
    <xf numFmtId="0" fontId="103" fillId="0" borderId="0" xfId="90" applyFont="1"/>
    <xf numFmtId="0" fontId="3" fillId="0" borderId="0" xfId="90" applyFont="1"/>
    <xf numFmtId="0" fontId="68" fillId="0" borderId="0" xfId="90" applyFont="1"/>
    <xf numFmtId="0" fontId="3" fillId="0" borderId="15" xfId="90" applyFont="1" applyBorder="1" applyAlignment="1">
      <alignment horizontal="center" vertical="center"/>
    </xf>
    <xf numFmtId="0" fontId="117" fillId="0" borderId="0" xfId="90" applyFont="1"/>
    <xf numFmtId="0" fontId="68" fillId="0" borderId="0" xfId="90" applyFont="1" applyAlignment="1">
      <alignment vertical="center"/>
    </xf>
    <xf numFmtId="0" fontId="3" fillId="0" borderId="0" xfId="90" applyFont="1" applyAlignment="1">
      <alignment vertical="center"/>
    </xf>
    <xf numFmtId="0" fontId="103" fillId="0" borderId="0" xfId="90" applyFont="1" applyFill="1"/>
    <xf numFmtId="0" fontId="80" fillId="0" borderId="0" xfId="90" applyFont="1" applyFill="1"/>
    <xf numFmtId="0" fontId="80" fillId="0" borderId="0" xfId="90" applyFont="1"/>
    <xf numFmtId="0" fontId="104" fillId="0" borderId="0" xfId="90" applyFont="1"/>
    <xf numFmtId="0" fontId="3" fillId="0" borderId="12" xfId="90" applyFont="1" applyBorder="1" applyAlignment="1">
      <alignment horizontal="center" vertical="center"/>
    </xf>
    <xf numFmtId="166" fontId="3" fillId="38" borderId="0" xfId="90" applyNumberFormat="1" applyFont="1" applyFill="1"/>
    <xf numFmtId="166" fontId="3" fillId="0" borderId="0" xfId="90" applyNumberFormat="1" applyFont="1"/>
    <xf numFmtId="0" fontId="68" fillId="38" borderId="0" xfId="90" applyFont="1" applyFill="1"/>
    <xf numFmtId="0" fontId="10" fillId="0" borderId="15" xfId="90" applyFont="1" applyBorder="1" applyAlignment="1">
      <alignment horizontal="center" vertical="center"/>
    </xf>
    <xf numFmtId="0" fontId="3" fillId="0" borderId="0" xfId="90" applyFont="1" applyAlignment="1">
      <alignment horizontal="center" vertical="center"/>
    </xf>
    <xf numFmtId="49" fontId="3" fillId="0" borderId="0" xfId="90" applyNumberFormat="1" applyFont="1" applyAlignment="1">
      <alignment horizontal="left" wrapText="1"/>
    </xf>
    <xf numFmtId="0" fontId="118" fillId="0" borderId="0" xfId="0" applyFont="1"/>
    <xf numFmtId="0" fontId="118" fillId="0" borderId="0" xfId="0" applyFont="1" applyAlignment="1">
      <alignment horizontal="left" vertical="center"/>
    </xf>
    <xf numFmtId="0" fontId="119" fillId="0" borderId="0" xfId="90" applyFont="1"/>
    <xf numFmtId="0" fontId="116" fillId="0" borderId="0" xfId="90" applyFont="1"/>
    <xf numFmtId="0" fontId="78" fillId="0" borderId="0" xfId="90" applyFont="1"/>
    <xf numFmtId="0" fontId="79" fillId="44" borderId="19" xfId="0" applyFont="1" applyFill="1" applyBorder="1" applyAlignment="1">
      <alignment vertical="center" wrapText="1"/>
    </xf>
    <xf numFmtId="14" fontId="79" fillId="0" borderId="26" xfId="0" applyNumberFormat="1" applyFont="1" applyFill="1" applyBorder="1" applyAlignment="1">
      <alignment horizontal="center" vertical="center" wrapText="1"/>
    </xf>
    <xf numFmtId="49" fontId="80" fillId="0" borderId="0" xfId="0" applyNumberFormat="1" applyFont="1" applyBorder="1"/>
    <xf numFmtId="0" fontId="3" fillId="0" borderId="0" xfId="0" applyFont="1" applyBorder="1" applyAlignment="1">
      <alignment horizontal="left" vertical="center" wrapText="1" indent="3"/>
    </xf>
    <xf numFmtId="49" fontId="3" fillId="0" borderId="0" xfId="0" applyNumberFormat="1" applyFont="1" applyBorder="1" applyAlignment="1">
      <alignment horizontal="left" vertical="center" wrapText="1" indent="1"/>
    </xf>
    <xf numFmtId="0" fontId="3" fillId="0" borderId="0" xfId="0" applyFont="1" applyBorder="1" applyAlignment="1">
      <alignment horizontal="right" vertical="center" wrapText="1"/>
    </xf>
    <xf numFmtId="49" fontId="3" fillId="0" borderId="0" xfId="0" applyNumberFormat="1" applyFont="1" applyBorder="1" applyAlignment="1">
      <alignment vertical="center"/>
    </xf>
    <xf numFmtId="0" fontId="78" fillId="37" borderId="43" xfId="0" applyFont="1" applyFill="1" applyBorder="1" applyAlignment="1">
      <alignment horizontal="left" vertical="center" wrapText="1" indent="1"/>
    </xf>
    <xf numFmtId="0" fontId="78" fillId="37" borderId="0" xfId="0" applyFont="1" applyFill="1"/>
    <xf numFmtId="0" fontId="81" fillId="37" borderId="0" xfId="0" applyFont="1" applyFill="1"/>
    <xf numFmtId="3" fontId="3" fillId="35" borderId="17" xfId="43" applyNumberFormat="1" applyFont="1" applyFill="1" applyBorder="1" applyAlignment="1">
      <alignment horizontal="right" vertical="center" wrapText="1" indent="1"/>
    </xf>
    <xf numFmtId="3" fontId="2" fillId="24" borderId="18" xfId="43" applyNumberFormat="1" applyFont="1" applyFill="1" applyBorder="1" applyAlignment="1">
      <alignment horizontal="right" vertical="center" wrapText="1" indent="1"/>
    </xf>
    <xf numFmtId="0" fontId="79" fillId="0" borderId="54" xfId="0" applyFont="1" applyFill="1" applyBorder="1" applyAlignment="1">
      <alignment horizontal="left" vertical="center" wrapText="1" indent="1"/>
    </xf>
    <xf numFmtId="0" fontId="79" fillId="0" borderId="14" xfId="0" applyFont="1" applyFill="1" applyBorder="1" applyAlignment="1">
      <alignment horizontal="left" vertical="center" wrapText="1" indent="1"/>
    </xf>
    <xf numFmtId="0" fontId="87" fillId="0" borderId="0" xfId="0" applyFont="1" applyAlignment="1">
      <alignment horizontal="left" indent="1"/>
    </xf>
    <xf numFmtId="0" fontId="78" fillId="0" borderId="24" xfId="0" applyNumberFormat="1" applyFont="1" applyBorder="1" applyAlignment="1">
      <alignment horizontal="left" vertical="center" wrapText="1" indent="1"/>
    </xf>
    <xf numFmtId="0" fontId="79" fillId="0" borderId="15" xfId="35" applyNumberFormat="1" applyFont="1" applyBorder="1" applyAlignment="1" applyProtection="1">
      <alignment horizontal="left" vertical="center" indent="1"/>
    </xf>
    <xf numFmtId="0" fontId="8" fillId="0" borderId="20" xfId="0" applyNumberFormat="1" applyFont="1" applyBorder="1" applyAlignment="1">
      <alignment horizontal="left" vertical="center" wrapText="1" indent="1"/>
    </xf>
    <xf numFmtId="0" fontId="96" fillId="0" borderId="14" xfId="35" applyNumberFormat="1" applyFont="1" applyBorder="1" applyAlignment="1" applyProtection="1">
      <alignment horizontal="left" vertical="center" indent="1"/>
    </xf>
    <xf numFmtId="0" fontId="8" fillId="0" borderId="15" xfId="35" applyNumberFormat="1" applyFont="1" applyBorder="1" applyAlignment="1" applyProtection="1">
      <alignment horizontal="left" vertical="center" indent="1"/>
    </xf>
    <xf numFmtId="0" fontId="8" fillId="37" borderId="15" xfId="35" applyNumberFormat="1" applyFont="1" applyFill="1" applyBorder="1" applyAlignment="1" applyProtection="1">
      <alignment horizontal="left" vertical="center" indent="1"/>
    </xf>
    <xf numFmtId="0" fontId="8" fillId="0" borderId="21" xfId="35" applyNumberFormat="1" applyFont="1" applyBorder="1" applyAlignment="1" applyProtection="1">
      <alignment horizontal="left" vertical="center" indent="1"/>
    </xf>
    <xf numFmtId="0" fontId="8" fillId="0" borderId="13" xfId="0" applyNumberFormat="1" applyFont="1" applyBorder="1" applyAlignment="1">
      <alignment horizontal="left" vertical="center" wrapText="1" indent="1"/>
    </xf>
    <xf numFmtId="0" fontId="96" fillId="0" borderId="38" xfId="35" applyNumberFormat="1" applyFont="1" applyBorder="1" applyAlignment="1" applyProtection="1">
      <alignment horizontal="left" vertical="center" indent="1"/>
    </xf>
    <xf numFmtId="0" fontId="3" fillId="0" borderId="43" xfId="0" applyFont="1" applyFill="1" applyBorder="1" applyAlignment="1">
      <alignment vertical="center"/>
    </xf>
    <xf numFmtId="0" fontId="3" fillId="0" borderId="16" xfId="90" applyFont="1" applyBorder="1" applyAlignment="1">
      <alignment horizontal="center" vertical="center"/>
    </xf>
    <xf numFmtId="0" fontId="8" fillId="0" borderId="20" xfId="0" applyNumberFormat="1" applyFont="1" applyBorder="1" applyAlignment="1">
      <alignment horizontal="left" vertical="center" indent="1"/>
    </xf>
    <xf numFmtId="0" fontId="8" fillId="37" borderId="20" xfId="0" applyNumberFormat="1" applyFont="1" applyFill="1" applyBorder="1" applyAlignment="1">
      <alignment horizontal="left" vertical="center" indent="1"/>
    </xf>
    <xf numFmtId="0" fontId="79" fillId="0" borderId="20" xfId="0" applyNumberFormat="1" applyFont="1" applyBorder="1" applyAlignment="1">
      <alignment horizontal="left" vertical="center" indent="1"/>
    </xf>
    <xf numFmtId="0" fontId="8" fillId="0" borderId="35" xfId="0" applyNumberFormat="1" applyFont="1" applyBorder="1" applyAlignment="1">
      <alignment horizontal="left" vertical="center" indent="1"/>
    </xf>
    <xf numFmtId="0" fontId="8" fillId="0" borderId="13" xfId="0" applyNumberFormat="1" applyFont="1" applyBorder="1" applyAlignment="1">
      <alignment horizontal="left" vertical="center" indent="1"/>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left" vertical="center" wrapText="1" indent="1"/>
    </xf>
    <xf numFmtId="0" fontId="3" fillId="0" borderId="13" xfId="0" applyNumberFormat="1" applyFont="1" applyBorder="1" applyAlignment="1">
      <alignment horizontal="left" vertical="center" wrapText="1" indent="1"/>
    </xf>
    <xf numFmtId="0" fontId="2" fillId="0" borderId="17" xfId="0" applyNumberFormat="1" applyFont="1" applyBorder="1" applyAlignment="1">
      <alignment horizontal="left" vertical="center" wrapText="1" indent="1"/>
    </xf>
    <xf numFmtId="0" fontId="2" fillId="0" borderId="13" xfId="0" applyNumberFormat="1" applyFont="1" applyFill="1" applyBorder="1" applyAlignment="1">
      <alignment horizontal="left" vertical="center" wrapText="1" indent="1"/>
    </xf>
    <xf numFmtId="0" fontId="83" fillId="0" borderId="13" xfId="0" applyNumberFormat="1" applyFont="1" applyFill="1" applyBorder="1" applyAlignment="1">
      <alignment horizontal="left" vertical="center" wrapText="1" indent="1"/>
    </xf>
    <xf numFmtId="0" fontId="82" fillId="0" borderId="13" xfId="0" applyNumberFormat="1" applyFont="1" applyFill="1" applyBorder="1" applyAlignment="1">
      <alignment horizontal="left" vertical="center" wrapText="1" indent="1"/>
    </xf>
    <xf numFmtId="0" fontId="83" fillId="0" borderId="13" xfId="0" applyNumberFormat="1" applyFont="1" applyBorder="1" applyAlignment="1">
      <alignment horizontal="left" vertical="center" wrapText="1" indent="1"/>
    </xf>
    <xf numFmtId="0" fontId="77" fillId="0" borderId="13" xfId="0" applyNumberFormat="1" applyFont="1" applyFill="1" applyBorder="1" applyAlignment="1">
      <alignment horizontal="left" vertical="center" wrapText="1" indent="1"/>
    </xf>
    <xf numFmtId="0" fontId="79" fillId="0" borderId="13" xfId="0" applyNumberFormat="1" applyFont="1" applyBorder="1" applyAlignment="1">
      <alignment horizontal="left" vertical="center" wrapText="1" indent="1"/>
    </xf>
    <xf numFmtId="0" fontId="7" fillId="0" borderId="13" xfId="0" applyNumberFormat="1" applyFont="1" applyFill="1" applyBorder="1" applyAlignment="1">
      <alignment horizontal="left" vertical="center" wrapText="1" indent="1"/>
    </xf>
    <xf numFmtId="0" fontId="8" fillId="0" borderId="0" xfId="0" applyNumberFormat="1" applyFont="1" applyAlignment="1">
      <alignment horizontal="left" vertical="center" wrapText="1" indent="1"/>
    </xf>
    <xf numFmtId="0" fontId="7" fillId="0" borderId="13" xfId="0" applyNumberFormat="1" applyFont="1" applyFill="1" applyBorder="1" applyAlignment="1">
      <alignment horizontal="left" vertical="center" indent="1"/>
    </xf>
    <xf numFmtId="0" fontId="7" fillId="37" borderId="13" xfId="0" applyNumberFormat="1" applyFont="1" applyFill="1" applyBorder="1" applyAlignment="1">
      <alignment horizontal="left" vertical="center" indent="1"/>
    </xf>
    <xf numFmtId="0" fontId="8" fillId="0" borderId="19" xfId="0" applyNumberFormat="1" applyFont="1" applyFill="1" applyBorder="1" applyAlignment="1">
      <alignment horizontal="left" vertical="center" wrapText="1" indent="1"/>
    </xf>
    <xf numFmtId="0" fontId="3" fillId="0" borderId="0" xfId="0" applyNumberFormat="1" applyFont="1" applyAlignment="1">
      <alignment horizontal="left" vertical="center" wrapText="1"/>
    </xf>
    <xf numFmtId="0" fontId="2" fillId="0" borderId="15"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3" fillId="0" borderId="0" xfId="0" applyNumberFormat="1" applyFont="1" applyAlignment="1">
      <alignment vertical="center" wrapText="1"/>
    </xf>
    <xf numFmtId="0" fontId="3" fillId="0" borderId="15" xfId="0" applyNumberFormat="1" applyFont="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3" fillId="0" borderId="0" xfId="0" applyNumberFormat="1" applyFont="1"/>
    <xf numFmtId="0" fontId="2" fillId="0" borderId="0" xfId="0" applyNumberFormat="1" applyFont="1"/>
    <xf numFmtId="0" fontId="2" fillId="0" borderId="14" xfId="0" applyNumberFormat="1" applyFont="1" applyBorder="1" applyAlignment="1">
      <alignment horizontal="center" vertical="center" wrapText="1"/>
    </xf>
    <xf numFmtId="0" fontId="80" fillId="0" borderId="0" xfId="0" applyNumberFormat="1" applyFont="1" applyAlignment="1">
      <alignment horizontal="center"/>
    </xf>
    <xf numFmtId="0" fontId="2" fillId="0" borderId="38" xfId="0" applyNumberFormat="1" applyFont="1" applyBorder="1" applyAlignment="1">
      <alignment horizontal="center" vertical="center" wrapText="1"/>
    </xf>
    <xf numFmtId="0" fontId="8" fillId="0" borderId="0" xfId="0" applyNumberFormat="1" applyFont="1"/>
    <xf numFmtId="0" fontId="2" fillId="0" borderId="17" xfId="0" applyNumberFormat="1" applyFont="1" applyFill="1" applyBorder="1" applyAlignment="1">
      <alignment horizontal="left" vertical="center" wrapText="1" indent="1"/>
    </xf>
    <xf numFmtId="0" fontId="3" fillId="0" borderId="0" xfId="90" applyNumberFormat="1" applyFont="1"/>
    <xf numFmtId="0" fontId="68" fillId="0" borderId="0" xfId="90" applyNumberFormat="1" applyFont="1"/>
    <xf numFmtId="0" fontId="73" fillId="0" borderId="0" xfId="90" applyNumberFormat="1" applyFont="1"/>
    <xf numFmtId="0" fontId="2" fillId="0" borderId="0" xfId="90" applyNumberFormat="1" applyFont="1"/>
    <xf numFmtId="0" fontId="2" fillId="0" borderId="13" xfId="90" applyNumberFormat="1" applyFont="1" applyBorder="1" applyAlignment="1">
      <alignment horizontal="center" vertical="center" wrapText="1"/>
    </xf>
    <xf numFmtId="0" fontId="2" fillId="0" borderId="14" xfId="90" applyNumberFormat="1" applyFont="1" applyBorder="1" applyAlignment="1">
      <alignment horizontal="center" vertical="center" wrapText="1"/>
    </xf>
    <xf numFmtId="0" fontId="3" fillId="0" borderId="15" xfId="90" applyNumberFormat="1" applyFont="1" applyBorder="1" applyAlignment="1">
      <alignment horizontal="center" vertical="center"/>
    </xf>
    <xf numFmtId="0" fontId="82" fillId="0" borderId="13" xfId="90" applyNumberFormat="1" applyFont="1" applyFill="1" applyBorder="1" applyAlignment="1">
      <alignment horizontal="left" vertical="top" wrapText="1"/>
    </xf>
    <xf numFmtId="0" fontId="7" fillId="0" borderId="13" xfId="90" applyNumberFormat="1" applyFont="1" applyFill="1" applyBorder="1" applyAlignment="1">
      <alignment horizontal="center" vertical="center" wrapText="1"/>
    </xf>
    <xf numFmtId="0" fontId="7" fillId="0" borderId="14" xfId="90" applyNumberFormat="1" applyFont="1" applyFill="1" applyBorder="1" applyAlignment="1">
      <alignment horizontal="center" vertical="center" wrapText="1"/>
    </xf>
    <xf numFmtId="0" fontId="82" fillId="0" borderId="13" xfId="90" applyNumberFormat="1" applyFont="1" applyFill="1" applyBorder="1" applyAlignment="1">
      <alignment horizontal="left" vertical="top" wrapText="1" indent="1"/>
    </xf>
    <xf numFmtId="0" fontId="83" fillId="0" borderId="13" xfId="90" applyNumberFormat="1" applyFont="1" applyBorder="1" applyAlignment="1">
      <alignment horizontal="left" vertical="top" wrapText="1" indent="1"/>
    </xf>
    <xf numFmtId="0" fontId="83" fillId="0" borderId="13" xfId="90" applyNumberFormat="1" applyFont="1" applyBorder="1" applyAlignment="1">
      <alignment horizontal="left" wrapText="1" indent="1"/>
    </xf>
    <xf numFmtId="0" fontId="83" fillId="0" borderId="13" xfId="90" applyNumberFormat="1" applyFont="1" applyBorder="1" applyAlignment="1">
      <alignment horizontal="left" vertical="center" wrapText="1" indent="1"/>
    </xf>
    <xf numFmtId="0" fontId="83" fillId="0" borderId="13" xfId="90" applyNumberFormat="1" applyFont="1" applyFill="1" applyBorder="1" applyAlignment="1">
      <alignment horizontal="left" vertical="top" wrapText="1" indent="1"/>
    </xf>
    <xf numFmtId="0" fontId="83" fillId="0" borderId="13" xfId="90" applyNumberFormat="1" applyFont="1" applyFill="1" applyBorder="1" applyAlignment="1">
      <alignment horizontal="left" wrapText="1" indent="1"/>
    </xf>
    <xf numFmtId="0" fontId="83" fillId="0" borderId="13" xfId="90" applyNumberFormat="1" applyFont="1" applyFill="1" applyBorder="1" applyAlignment="1">
      <alignment horizontal="left" vertical="center" wrapText="1"/>
    </xf>
    <xf numFmtId="0" fontId="83" fillId="0" borderId="13" xfId="90" applyNumberFormat="1" applyFont="1" applyFill="1" applyBorder="1" applyAlignment="1" applyProtection="1">
      <alignment horizontal="left" vertical="top" wrapText="1" indent="1"/>
      <protection locked="0"/>
    </xf>
    <xf numFmtId="0" fontId="83" fillId="0" borderId="13" xfId="90" applyNumberFormat="1" applyFont="1" applyFill="1" applyBorder="1" applyAlignment="1">
      <alignment horizontal="left" vertical="center" wrapText="1" indent="1"/>
    </xf>
    <xf numFmtId="0" fontId="82" fillId="0" borderId="17" xfId="90" applyNumberFormat="1" applyFont="1" applyFill="1" applyBorder="1" applyAlignment="1">
      <alignment horizontal="left" vertical="top" wrapText="1" indent="1"/>
    </xf>
    <xf numFmtId="0" fontId="83" fillId="0" borderId="0" xfId="90" applyNumberFormat="1" applyFont="1" applyAlignment="1">
      <alignment horizontal="left" wrapText="1"/>
    </xf>
    <xf numFmtId="0" fontId="102" fillId="0" borderId="13" xfId="90" applyNumberFormat="1" applyFont="1" applyFill="1" applyBorder="1" applyAlignment="1">
      <alignment horizontal="left" vertical="top" wrapText="1" indent="1"/>
    </xf>
    <xf numFmtId="0" fontId="3" fillId="47" borderId="0" xfId="0" applyNumberFormat="1" applyFont="1" applyFill="1" applyAlignment="1">
      <alignment vertical="center" wrapText="1"/>
    </xf>
    <xf numFmtId="0" fontId="83" fillId="0" borderId="0" xfId="0" applyNumberFormat="1" applyFont="1" applyAlignment="1">
      <alignment vertical="center" wrapText="1"/>
    </xf>
    <xf numFmtId="0" fontId="82" fillId="0" borderId="0" xfId="0" applyNumberFormat="1" applyFont="1" applyAlignment="1">
      <alignment vertical="center" wrapText="1"/>
    </xf>
    <xf numFmtId="0" fontId="2" fillId="0" borderId="0" xfId="0" applyNumberFormat="1" applyFont="1" applyAlignment="1">
      <alignment vertical="center" wrapText="1"/>
    </xf>
    <xf numFmtId="0" fontId="2" fillId="0" borderId="15"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57" xfId="0" applyNumberFormat="1" applyFont="1" applyBorder="1" applyAlignment="1">
      <alignment horizontal="center" vertical="center" wrapText="1"/>
    </xf>
    <xf numFmtId="0" fontId="2" fillId="0" borderId="0" xfId="0" applyNumberFormat="1" applyFont="1" applyBorder="1" applyAlignment="1">
      <alignment vertical="center" wrapText="1"/>
    </xf>
    <xf numFmtId="0" fontId="3" fillId="0" borderId="13" xfId="0" applyNumberFormat="1" applyFont="1" applyFill="1" applyBorder="1" applyAlignment="1">
      <alignment horizontal="left" vertical="center" wrapText="1" indent="1"/>
    </xf>
    <xf numFmtId="0" fontId="99" fillId="48" borderId="42" xfId="0" applyNumberFormat="1" applyFont="1" applyFill="1" applyBorder="1" applyAlignment="1">
      <alignment horizontal="center" vertical="center" wrapText="1"/>
    </xf>
    <xf numFmtId="0" fontId="83" fillId="47" borderId="0" xfId="0" applyNumberFormat="1" applyFont="1" applyFill="1" applyAlignment="1">
      <alignment vertical="center" wrapText="1"/>
    </xf>
    <xf numFmtId="0" fontId="7" fillId="0" borderId="1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99" fillId="48" borderId="57" xfId="0" applyNumberFormat="1" applyFont="1" applyFill="1" applyBorder="1" applyAlignment="1">
      <alignment horizontal="center" vertical="center" wrapText="1"/>
    </xf>
    <xf numFmtId="0" fontId="82" fillId="0" borderId="0" xfId="0" applyNumberFormat="1" applyFont="1" applyBorder="1" applyAlignment="1">
      <alignment vertical="center" wrapText="1"/>
    </xf>
    <xf numFmtId="0" fontId="3" fillId="0" borderId="0" xfId="0" applyNumberFormat="1" applyFont="1" applyAlignment="1">
      <alignment horizontal="center" vertical="center" wrapText="1"/>
    </xf>
    <xf numFmtId="0" fontId="112" fillId="0" borderId="0" xfId="0" applyNumberFormat="1" applyFont="1" applyAlignment="1">
      <alignment vertical="center"/>
    </xf>
    <xf numFmtId="0" fontId="25" fillId="0" borderId="0" xfId="0" applyNumberFormat="1" applyFont="1" applyAlignment="1">
      <alignment vertical="center" wrapText="1"/>
    </xf>
    <xf numFmtId="0" fontId="76" fillId="0" borderId="0" xfId="41" applyNumberFormat="1"/>
    <xf numFmtId="0" fontId="77" fillId="0" borderId="23" xfId="41" applyNumberFormat="1" applyFont="1" applyBorder="1" applyAlignment="1">
      <alignment horizontal="center" vertical="center" wrapText="1"/>
    </xf>
    <xf numFmtId="0" fontId="77" fillId="0" borderId="25" xfId="41" applyNumberFormat="1" applyFont="1" applyBorder="1" applyAlignment="1">
      <alignment horizontal="center" vertical="center"/>
    </xf>
    <xf numFmtId="0" fontId="77" fillId="0" borderId="25" xfId="41" applyNumberFormat="1" applyFont="1" applyBorder="1" applyAlignment="1">
      <alignment horizontal="center" vertical="center" wrapText="1"/>
    </xf>
    <xf numFmtId="0" fontId="77" fillId="0" borderId="24" xfId="41" applyNumberFormat="1" applyFont="1" applyBorder="1" applyAlignment="1">
      <alignment horizontal="center" vertical="center" wrapText="1"/>
    </xf>
    <xf numFmtId="0" fontId="77" fillId="0" borderId="15" xfId="41" applyNumberFormat="1" applyFont="1" applyBorder="1" applyAlignment="1">
      <alignment vertical="center"/>
    </xf>
    <xf numFmtId="0" fontId="77" fillId="0" borderId="13" xfId="41" applyNumberFormat="1" applyFont="1" applyBorder="1" applyAlignment="1">
      <alignment vertical="center"/>
    </xf>
    <xf numFmtId="0" fontId="77" fillId="0" borderId="13" xfId="41" applyNumberFormat="1" applyFont="1" applyBorder="1" applyAlignment="1">
      <alignment horizontal="center" vertical="center"/>
    </xf>
    <xf numFmtId="0" fontId="77" fillId="0" borderId="14" xfId="41" applyNumberFormat="1" applyFont="1" applyBorder="1" applyAlignment="1">
      <alignment horizontal="center" vertical="center"/>
    </xf>
    <xf numFmtId="0" fontId="77" fillId="0" borderId="79" xfId="41" applyNumberFormat="1" applyFont="1" applyBorder="1" applyAlignment="1">
      <alignment horizontal="left" vertical="center" indent="1"/>
    </xf>
    <xf numFmtId="0" fontId="77" fillId="0" borderId="29" xfId="41" applyNumberFormat="1" applyFont="1" applyBorder="1" applyAlignment="1">
      <alignment horizontal="left" vertical="center" indent="1"/>
    </xf>
    <xf numFmtId="0" fontId="77" fillId="0" borderId="17" xfId="41" applyNumberFormat="1" applyFont="1" applyBorder="1" applyAlignment="1">
      <alignment horizontal="left" vertical="center" indent="1"/>
    </xf>
    <xf numFmtId="0" fontId="2" fillId="0" borderId="22" xfId="0" applyNumberFormat="1" applyFont="1" applyBorder="1" applyAlignment="1">
      <alignment vertical="center" wrapText="1"/>
    </xf>
    <xf numFmtId="0" fontId="7" fillId="0" borderId="13" xfId="0" applyNumberFormat="1" applyFont="1" applyBorder="1" applyAlignment="1">
      <alignment horizontal="left" vertical="center" wrapText="1"/>
    </xf>
    <xf numFmtId="0" fontId="7" fillId="0" borderId="13" xfId="0" applyNumberFormat="1" applyFont="1" applyBorder="1" applyAlignment="1">
      <alignment horizontal="left" vertical="center" wrapText="1" indent="1"/>
    </xf>
    <xf numFmtId="0" fontId="7" fillId="0" borderId="17" xfId="0" applyNumberFormat="1" applyFont="1" applyBorder="1" applyAlignment="1">
      <alignment horizontal="left" vertical="center" wrapText="1" indent="1"/>
    </xf>
    <xf numFmtId="0" fontId="7" fillId="0" borderId="13" xfId="0" applyNumberFormat="1" applyFont="1" applyFill="1" applyBorder="1" applyAlignment="1">
      <alignment horizontal="center" vertical="center" wrapText="1"/>
    </xf>
    <xf numFmtId="0" fontId="0" fillId="0" borderId="0" xfId="0" applyNumberFormat="1" applyBorder="1"/>
    <xf numFmtId="0" fontId="33" fillId="0" borderId="0" xfId="0" applyNumberFormat="1" applyFont="1" applyBorder="1"/>
    <xf numFmtId="0" fontId="2" fillId="0" borderId="13" xfId="0" applyNumberFormat="1" applyFont="1" applyBorder="1" applyAlignment="1">
      <alignment horizontal="left" vertical="center" wrapText="1"/>
    </xf>
    <xf numFmtId="0" fontId="7" fillId="0" borderId="17" xfId="0" applyNumberFormat="1" applyFont="1" applyFill="1" applyBorder="1" applyAlignment="1">
      <alignment horizontal="left" vertical="center" wrapText="1" indent="1"/>
    </xf>
    <xf numFmtId="0" fontId="7" fillId="0" borderId="14" xfId="0" applyNumberFormat="1" applyFont="1" applyFill="1" applyBorder="1" applyAlignment="1">
      <alignment horizontal="center" vertical="center" wrapText="1"/>
    </xf>
    <xf numFmtId="0" fontId="3" fillId="0" borderId="0" xfId="40" applyNumberFormat="1" applyFont="1"/>
    <xf numFmtId="0" fontId="2" fillId="0" borderId="15" xfId="40" applyNumberFormat="1" applyFont="1" applyBorder="1" applyAlignment="1">
      <alignment horizontal="center" vertical="center" wrapText="1"/>
    </xf>
    <xf numFmtId="0" fontId="2" fillId="0" borderId="13" xfId="40" applyNumberFormat="1" applyFont="1" applyBorder="1" applyAlignment="1">
      <alignment horizontal="center" vertical="center" wrapText="1"/>
    </xf>
    <xf numFmtId="0" fontId="30" fillId="0" borderId="0" xfId="0" applyNumberFormat="1" applyFont="1" applyBorder="1" applyAlignment="1">
      <alignment horizontal="left"/>
    </xf>
    <xf numFmtId="0" fontId="3" fillId="0" borderId="0" xfId="0" applyNumberFormat="1" applyFont="1" applyBorder="1"/>
    <xf numFmtId="0" fontId="30"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2" fillId="0" borderId="13" xfId="0" applyNumberFormat="1" applyFont="1" applyBorder="1" applyAlignment="1">
      <alignment vertical="top" wrapText="1"/>
    </xf>
    <xf numFmtId="0" fontId="2" fillId="0" borderId="13" xfId="0" applyNumberFormat="1" applyFont="1" applyBorder="1" applyAlignment="1">
      <alignment horizontal="left" vertical="top" wrapText="1" indent="1"/>
    </xf>
    <xf numFmtId="0" fontId="3" fillId="0" borderId="13" xfId="0" applyNumberFormat="1" applyFont="1" applyBorder="1" applyAlignment="1">
      <alignment horizontal="left" vertical="top" wrapText="1" indent="1"/>
    </xf>
    <xf numFmtId="0" fontId="77" fillId="0" borderId="13" xfId="0" applyNumberFormat="1" applyFont="1" applyBorder="1" applyAlignment="1">
      <alignment horizontal="left" vertical="center" wrapText="1" indent="1"/>
    </xf>
    <xf numFmtId="0" fontId="79" fillId="0" borderId="13" xfId="0" applyNumberFormat="1" applyFont="1" applyFill="1" applyBorder="1" applyAlignment="1">
      <alignment horizontal="left" vertical="center" wrapText="1" indent="1"/>
    </xf>
    <xf numFmtId="0" fontId="77" fillId="0" borderId="27" xfId="0" applyNumberFormat="1" applyFont="1" applyBorder="1" applyAlignment="1">
      <alignment horizontal="left" vertical="center" wrapText="1" indent="1"/>
    </xf>
    <xf numFmtId="0" fontId="77" fillId="0" borderId="76" xfId="0" applyNumberFormat="1" applyFont="1" applyBorder="1" applyAlignment="1">
      <alignment horizontal="left" vertical="center" wrapText="1" indent="1"/>
    </xf>
    <xf numFmtId="0" fontId="59" fillId="0" borderId="14" xfId="0" applyNumberFormat="1" applyFont="1" applyFill="1" applyBorder="1" applyAlignment="1">
      <alignment horizontal="center" vertical="center" wrapText="1"/>
    </xf>
    <xf numFmtId="0" fontId="3" fillId="0" borderId="0" xfId="0" applyNumberFormat="1" applyFont="1" applyFill="1" applyBorder="1"/>
    <xf numFmtId="0" fontId="2" fillId="0" borderId="0"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wrapText="1"/>
    </xf>
    <xf numFmtId="0" fontId="2" fillId="0" borderId="13" xfId="0" applyNumberFormat="1" applyFont="1" applyFill="1" applyBorder="1" applyAlignment="1">
      <alignment horizontal="left" vertical="center" wrapText="1"/>
    </xf>
    <xf numFmtId="0" fontId="7" fillId="0" borderId="20" xfId="0" applyNumberFormat="1" applyFont="1" applyFill="1" applyBorder="1" applyAlignment="1">
      <alignment horizontal="center" vertical="center" wrapText="1"/>
    </xf>
    <xf numFmtId="0" fontId="111" fillId="0" borderId="13" xfId="0" applyNumberFormat="1" applyFont="1" applyFill="1" applyBorder="1" applyAlignment="1">
      <alignment horizontal="center" vertical="center" wrapText="1"/>
    </xf>
    <xf numFmtId="0" fontId="111" fillId="0" borderId="14"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2" fillId="0" borderId="13" xfId="0" applyNumberFormat="1" applyFont="1" applyFill="1" applyBorder="1" applyAlignment="1">
      <alignment vertical="center" wrapText="1"/>
    </xf>
    <xf numFmtId="0" fontId="84" fillId="0" borderId="13"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8" fillId="0" borderId="13" xfId="0" applyNumberFormat="1" applyFont="1" applyFill="1" applyBorder="1" applyAlignment="1">
      <alignment vertical="center" wrapText="1"/>
    </xf>
    <xf numFmtId="0" fontId="7" fillId="0" borderId="17" xfId="0" applyNumberFormat="1" applyFont="1" applyFill="1" applyBorder="1" applyAlignment="1">
      <alignment vertical="center" wrapText="1"/>
    </xf>
    <xf numFmtId="0" fontId="25" fillId="0" borderId="0" xfId="0" applyNumberFormat="1" applyFont="1" applyFill="1" applyBorder="1" applyAlignment="1">
      <alignment vertical="center"/>
    </xf>
    <xf numFmtId="0" fontId="121" fillId="0" borderId="0" xfId="0" applyNumberFormat="1" applyFont="1" applyAlignment="1">
      <alignment horizontal="left" vertical="center"/>
    </xf>
    <xf numFmtId="0" fontId="87" fillId="0" borderId="0" xfId="0" applyNumberFormat="1" applyFont="1" applyFill="1" applyBorder="1" applyAlignment="1">
      <alignment vertical="center"/>
    </xf>
    <xf numFmtId="0" fontId="120" fillId="0" borderId="0" xfId="0" applyNumberFormat="1" applyFont="1" applyFill="1" applyBorder="1"/>
    <xf numFmtId="0" fontId="25" fillId="0" borderId="0" xfId="0" applyNumberFormat="1" applyFont="1" applyFill="1" applyBorder="1" applyAlignment="1"/>
    <xf numFmtId="0" fontId="115" fillId="0" borderId="0" xfId="0" applyNumberFormat="1" applyFont="1" applyFill="1" applyBorder="1" applyAlignment="1">
      <alignment vertical="center"/>
    </xf>
    <xf numFmtId="0" fontId="2" fillId="0" borderId="22"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7" fillId="0" borderId="34" xfId="0" applyNumberFormat="1" applyFont="1" applyBorder="1" applyAlignment="1">
      <alignment horizontal="center" vertical="center" wrapText="1"/>
    </xf>
    <xf numFmtId="0" fontId="79" fillId="0" borderId="13" xfId="43" applyNumberFormat="1" applyFont="1" applyBorder="1" applyAlignment="1">
      <alignment horizontal="left" vertical="center" wrapText="1" indent="1"/>
    </xf>
    <xf numFmtId="0" fontId="77" fillId="0" borderId="13" xfId="43" applyNumberFormat="1" applyFont="1" applyBorder="1" applyAlignment="1">
      <alignment horizontal="left" vertical="center" wrapText="1" indent="1"/>
    </xf>
    <xf numFmtId="0" fontId="7" fillId="0" borderId="13" xfId="43" applyNumberFormat="1" applyFont="1" applyBorder="1" applyAlignment="1">
      <alignment horizontal="left" vertical="center" wrapText="1" indent="1"/>
    </xf>
    <xf numFmtId="0" fontId="3" fillId="0" borderId="19" xfId="43" applyNumberFormat="1" applyFont="1" applyBorder="1" applyAlignment="1">
      <alignment horizontal="left" vertical="top" wrapText="1" indent="1"/>
    </xf>
    <xf numFmtId="0" fontId="7" fillId="0" borderId="19" xfId="43" applyNumberFormat="1" applyFont="1" applyBorder="1" applyAlignment="1">
      <alignment horizontal="left" vertical="top" wrapText="1" indent="1"/>
    </xf>
    <xf numFmtId="0" fontId="82" fillId="0" borderId="17" xfId="43" applyNumberFormat="1" applyFont="1" applyBorder="1" applyAlignment="1">
      <alignment horizontal="left" vertical="center" wrapText="1" indent="1"/>
    </xf>
    <xf numFmtId="0" fontId="3" fillId="0" borderId="0" xfId="0" applyNumberFormat="1" applyFont="1" applyBorder="1" applyAlignment="1">
      <alignment horizontal="right" vertical="center" wrapText="1"/>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0" fillId="0" borderId="0" xfId="0" applyNumberFormat="1"/>
    <xf numFmtId="0" fontId="79" fillId="0" borderId="17" xfId="43" applyNumberFormat="1" applyFont="1" applyBorder="1" applyAlignment="1">
      <alignment horizontal="left" vertical="center" wrapText="1" indent="1"/>
    </xf>
    <xf numFmtId="0" fontId="8" fillId="0" borderId="0" xfId="0" applyNumberFormat="1" applyFont="1" applyAlignment="1">
      <alignment vertical="center" wrapText="1"/>
    </xf>
    <xf numFmtId="0" fontId="7" fillId="0" borderId="15" xfId="0" applyNumberFormat="1" applyFont="1" applyBorder="1" applyAlignment="1">
      <alignment horizontal="left" vertical="center" wrapText="1" indent="1"/>
    </xf>
    <xf numFmtId="0" fontId="8" fillId="0" borderId="15" xfId="0" applyNumberFormat="1" applyFont="1" applyBorder="1" applyAlignment="1">
      <alignment horizontal="center" vertical="center" wrapText="1"/>
    </xf>
    <xf numFmtId="0" fontId="7" fillId="0" borderId="0" xfId="0" applyNumberFormat="1" applyFont="1" applyAlignment="1">
      <alignment vertical="center" wrapText="1"/>
    </xf>
    <xf numFmtId="0" fontId="3" fillId="42" borderId="13" xfId="0" applyNumberFormat="1" applyFont="1" applyFill="1" applyBorder="1" applyAlignment="1">
      <alignment horizontal="left" vertical="top" wrapText="1" indent="1"/>
    </xf>
    <xf numFmtId="0" fontId="8" fillId="0" borderId="13" xfId="0" applyNumberFormat="1" applyFont="1" applyFill="1" applyBorder="1" applyAlignment="1">
      <alignment horizontal="left" vertical="center" wrapText="1" indent="1"/>
    </xf>
    <xf numFmtId="0" fontId="8" fillId="38" borderId="13" xfId="0" applyNumberFormat="1" applyFont="1" applyFill="1" applyBorder="1" applyAlignment="1">
      <alignment horizontal="left" vertical="center" wrapText="1" indent="1"/>
    </xf>
    <xf numFmtId="0" fontId="8" fillId="50" borderId="13" xfId="0" applyNumberFormat="1" applyFont="1" applyFill="1" applyBorder="1" applyAlignment="1">
      <alignment horizontal="left" vertical="center" wrapText="1" indent="1"/>
    </xf>
    <xf numFmtId="0" fontId="8" fillId="0" borderId="0" xfId="0" applyNumberFormat="1" applyFont="1" applyFill="1" applyAlignment="1">
      <alignment vertical="center" wrapText="1"/>
    </xf>
    <xf numFmtId="0" fontId="7" fillId="0" borderId="19" xfId="0" applyNumberFormat="1" applyFont="1" applyBorder="1" applyAlignment="1">
      <alignment horizontal="left" vertical="center" wrapText="1" indent="1"/>
    </xf>
    <xf numFmtId="0" fontId="3" fillId="0" borderId="0" xfId="0" applyNumberFormat="1" applyFont="1" applyBorder="1" applyAlignment="1">
      <alignment horizontal="left" vertical="center" wrapText="1"/>
    </xf>
    <xf numFmtId="0" fontId="3" fillId="0" borderId="13" xfId="43" applyNumberFormat="1" applyFont="1" applyBorder="1" applyAlignment="1">
      <alignment horizontal="left" vertical="top" wrapText="1" indent="1"/>
    </xf>
    <xf numFmtId="0" fontId="4" fillId="0" borderId="0" xfId="0" applyNumberFormat="1" applyFont="1" applyAlignment="1">
      <alignment horizontal="center" vertical="center" wrapText="1"/>
    </xf>
    <xf numFmtId="0" fontId="10" fillId="0" borderId="13" xfId="0" applyNumberFormat="1" applyFont="1" applyFill="1" applyBorder="1" applyAlignment="1">
      <alignment horizontal="left" vertical="center" wrapText="1" indent="1"/>
    </xf>
    <xf numFmtId="0" fontId="2" fillId="0" borderId="17" xfId="0" applyNumberFormat="1" applyFont="1" applyFill="1" applyBorder="1" applyAlignment="1">
      <alignment horizontal="left" wrapText="1" indent="1"/>
    </xf>
    <xf numFmtId="0" fontId="7" fillId="0" borderId="13" xfId="0" applyNumberFormat="1" applyFont="1" applyBorder="1" applyAlignment="1">
      <alignment vertical="center" wrapText="1"/>
    </xf>
    <xf numFmtId="0" fontId="79" fillId="0" borderId="19" xfId="0" applyNumberFormat="1" applyFont="1" applyBorder="1" applyAlignment="1">
      <alignment horizontal="left" vertical="center" wrapText="1" indent="1"/>
    </xf>
    <xf numFmtId="0" fontId="77" fillId="0" borderId="19" xfId="0" applyNumberFormat="1" applyFont="1" applyBorder="1" applyAlignment="1">
      <alignment horizontal="left" vertical="center" wrapText="1" indent="1"/>
    </xf>
    <xf numFmtId="0" fontId="77" fillId="0" borderId="17" xfId="0" applyNumberFormat="1" applyFont="1" applyFill="1" applyBorder="1" applyAlignment="1">
      <alignment horizontal="left" vertical="center" wrapText="1" indent="1"/>
    </xf>
    <xf numFmtId="0" fontId="8" fillId="0" borderId="29" xfId="40" applyNumberFormat="1" applyFont="1" applyBorder="1" applyAlignment="1">
      <alignment horizontal="center" vertical="center" wrapText="1"/>
    </xf>
    <xf numFmtId="0" fontId="8" fillId="0" borderId="34" xfId="40" applyNumberFormat="1" applyFont="1" applyBorder="1" applyAlignment="1">
      <alignment horizontal="center" vertical="center" wrapText="1"/>
    </xf>
    <xf numFmtId="0" fontId="7" fillId="0" borderId="13" xfId="40" applyNumberFormat="1" applyFont="1" applyBorder="1" applyAlignment="1">
      <alignment horizontal="center" vertical="center" wrapText="1"/>
    </xf>
    <xf numFmtId="0" fontId="7" fillId="0" borderId="14" xfId="40" applyNumberFormat="1" applyFont="1" applyBorder="1" applyAlignment="1">
      <alignment horizontal="center" vertical="center" wrapText="1"/>
    </xf>
    <xf numFmtId="0" fontId="7" fillId="0" borderId="13" xfId="40" applyNumberFormat="1" applyFont="1" applyBorder="1" applyAlignment="1">
      <alignment horizontal="left" vertical="center" wrapText="1" indent="1"/>
    </xf>
    <xf numFmtId="0" fontId="7" fillId="0" borderId="17" xfId="40" applyNumberFormat="1" applyFont="1" applyBorder="1" applyAlignment="1">
      <alignment horizontal="left" vertical="center" wrapText="1" indent="1"/>
    </xf>
    <xf numFmtId="0" fontId="7" fillId="0" borderId="0" xfId="45" applyNumberFormat="1" applyFont="1" applyBorder="1" applyAlignment="1">
      <alignment vertical="center" wrapText="1"/>
    </xf>
    <xf numFmtId="0" fontId="77" fillId="0" borderId="13" xfId="45" applyNumberFormat="1" applyFont="1" applyBorder="1" applyAlignment="1">
      <alignment horizontal="center" vertical="center" wrapText="1"/>
    </xf>
    <xf numFmtId="0" fontId="7" fillId="0" borderId="13" xfId="45" applyNumberFormat="1" applyFont="1" applyBorder="1" applyAlignment="1">
      <alignment horizontal="center" vertical="center" wrapText="1"/>
    </xf>
    <xf numFmtId="0" fontId="7" fillId="0" borderId="14" xfId="45" applyNumberFormat="1" applyFont="1" applyBorder="1" applyAlignment="1">
      <alignment horizontal="center" vertical="center" wrapText="1"/>
    </xf>
    <xf numFmtId="0" fontId="7" fillId="0" borderId="0" xfId="45" applyNumberFormat="1" applyFont="1" applyBorder="1" applyAlignment="1">
      <alignment horizontal="center" vertical="center" wrapText="1"/>
    </xf>
    <xf numFmtId="0" fontId="7" fillId="0" borderId="15" xfId="45" applyNumberFormat="1" applyFont="1" applyBorder="1" applyAlignment="1">
      <alignment vertical="center" wrapText="1"/>
    </xf>
    <xf numFmtId="0" fontId="8" fillId="0" borderId="0" xfId="44" applyNumberFormat="1" applyFont="1" applyAlignment="1">
      <alignment vertical="center" wrapText="1"/>
    </xf>
    <xf numFmtId="0" fontId="7" fillId="37" borderId="31" xfId="44" applyNumberFormat="1" applyFont="1" applyFill="1" applyBorder="1" applyAlignment="1">
      <alignment horizontal="center" vertical="center" wrapText="1"/>
    </xf>
    <xf numFmtId="0" fontId="7" fillId="37" borderId="53" xfId="44" applyNumberFormat="1" applyFont="1" applyFill="1" applyBorder="1" applyAlignment="1">
      <alignment horizontal="center" vertical="center" wrapText="1"/>
    </xf>
    <xf numFmtId="0" fontId="7" fillId="37" borderId="64" xfId="44" applyNumberFormat="1" applyFont="1" applyFill="1" applyBorder="1" applyAlignment="1">
      <alignment horizontal="center" vertical="center" wrapText="1"/>
    </xf>
    <xf numFmtId="0" fontId="7" fillId="0" borderId="0" xfId="44" applyNumberFormat="1" applyFont="1" applyAlignment="1">
      <alignment horizontal="center" vertical="center" wrapText="1"/>
    </xf>
    <xf numFmtId="0" fontId="7" fillId="0" borderId="22" xfId="44" applyNumberFormat="1" applyFont="1" applyFill="1" applyBorder="1" applyAlignment="1">
      <alignment horizontal="center" vertical="center" wrapText="1"/>
    </xf>
    <xf numFmtId="0" fontId="7" fillId="37" borderId="29" xfId="44" applyNumberFormat="1" applyFont="1" applyFill="1" applyBorder="1" applyAlignment="1">
      <alignment horizontal="center" vertical="center" wrapText="1"/>
    </xf>
    <xf numFmtId="0" fontId="7" fillId="37" borderId="37" xfId="44" applyNumberFormat="1" applyFont="1" applyFill="1" applyBorder="1" applyAlignment="1">
      <alignment horizontal="center" vertical="center" wrapText="1"/>
    </xf>
    <xf numFmtId="0" fontId="7" fillId="37" borderId="42" xfId="44" applyNumberFormat="1" applyFont="1" applyFill="1" applyBorder="1" applyAlignment="1">
      <alignment horizontal="center" vertical="center" wrapText="1"/>
    </xf>
    <xf numFmtId="0" fontId="25" fillId="0" borderId="29" xfId="42" applyNumberFormat="1" applyFont="1" applyBorder="1"/>
    <xf numFmtId="0" fontId="25" fillId="0" borderId="13" xfId="42" applyNumberFormat="1" applyFont="1" applyBorder="1"/>
    <xf numFmtId="0" fontId="25" fillId="0" borderId="13" xfId="42" applyNumberFormat="1" applyFont="1" applyBorder="1" applyAlignment="1">
      <alignment vertical="center"/>
    </xf>
    <xf numFmtId="0" fontId="100" fillId="0" borderId="13" xfId="42" applyNumberFormat="1" applyFont="1" applyBorder="1"/>
    <xf numFmtId="0" fontId="8" fillId="0" borderId="22" xfId="42" applyNumberFormat="1" applyFont="1" applyBorder="1" applyAlignment="1">
      <alignment horizontal="left" indent="1"/>
    </xf>
    <xf numFmtId="0" fontId="8" fillId="0" borderId="29" xfId="42" applyNumberFormat="1" applyFont="1" applyBorder="1"/>
    <xf numFmtId="0" fontId="8" fillId="0" borderId="37" xfId="42" applyNumberFormat="1" applyFont="1" applyBorder="1" applyAlignment="1">
      <alignment horizontal="center"/>
    </xf>
    <xf numFmtId="0" fontId="8" fillId="0" borderId="15" xfId="42" applyNumberFormat="1" applyFont="1" applyBorder="1" applyAlignment="1">
      <alignment horizontal="left" indent="1"/>
    </xf>
    <xf numFmtId="0" fontId="8" fillId="0" borderId="13" xfId="42" applyNumberFormat="1" applyFont="1" applyBorder="1"/>
    <xf numFmtId="0" fontId="8" fillId="0" borderId="20" xfId="42" applyNumberFormat="1" applyFont="1" applyBorder="1" applyAlignment="1">
      <alignment horizontal="center"/>
    </xf>
    <xf numFmtId="0" fontId="8" fillId="0" borderId="15" xfId="42" applyNumberFormat="1" applyFont="1" applyFill="1" applyBorder="1" applyAlignment="1">
      <alignment horizontal="left" indent="1"/>
    </xf>
    <xf numFmtId="0" fontId="8" fillId="0" borderId="21" xfId="42" applyNumberFormat="1" applyFont="1" applyFill="1" applyBorder="1" applyAlignment="1">
      <alignment horizontal="left" indent="1"/>
    </xf>
    <xf numFmtId="0" fontId="79" fillId="0" borderId="19" xfId="42" applyNumberFormat="1" applyFont="1" applyBorder="1"/>
    <xf numFmtId="0" fontId="8" fillId="0" borderId="19" xfId="42" applyNumberFormat="1" applyFont="1" applyBorder="1"/>
    <xf numFmtId="0" fontId="8" fillId="0" borderId="35" xfId="42" applyNumberFormat="1" applyFont="1" applyBorder="1" applyAlignment="1">
      <alignment horizontal="center"/>
    </xf>
    <xf numFmtId="0" fontId="59" fillId="32" borderId="53" xfId="42" applyNumberFormat="1" applyFont="1" applyFill="1" applyBorder="1" applyAlignment="1">
      <alignment horizontal="center" vertical="center"/>
    </xf>
    <xf numFmtId="0" fontId="25" fillId="0" borderId="22" xfId="42" applyNumberFormat="1" applyFont="1" applyBorder="1" applyAlignment="1">
      <alignment horizontal="left" indent="1"/>
    </xf>
    <xf numFmtId="0" fontId="25" fillId="0" borderId="37" xfId="42" applyNumberFormat="1" applyFont="1" applyBorder="1" applyAlignment="1">
      <alignment horizontal="center"/>
    </xf>
    <xf numFmtId="0" fontId="25" fillId="0" borderId="15" xfId="42" applyNumberFormat="1" applyFont="1" applyBorder="1" applyAlignment="1">
      <alignment horizontal="left" indent="1"/>
    </xf>
    <xf numFmtId="0" fontId="25" fillId="0" borderId="20" xfId="42" applyNumberFormat="1" applyFont="1" applyBorder="1" applyAlignment="1">
      <alignment horizontal="center"/>
    </xf>
    <xf numFmtId="0" fontId="25" fillId="0" borderId="15" xfId="42" applyNumberFormat="1" applyFont="1" applyFill="1" applyBorder="1" applyAlignment="1">
      <alignment horizontal="left" indent="1"/>
    </xf>
    <xf numFmtId="0" fontId="59" fillId="32" borderId="20" xfId="42" applyNumberFormat="1" applyFont="1" applyFill="1" applyBorder="1" applyAlignment="1">
      <alignment horizontal="center"/>
    </xf>
    <xf numFmtId="0" fontId="59" fillId="0" borderId="20" xfId="42" applyNumberFormat="1" applyFont="1" applyBorder="1" applyAlignment="1">
      <alignment horizontal="center"/>
    </xf>
    <xf numFmtId="0" fontId="59" fillId="32" borderId="28" xfId="42" applyNumberFormat="1" applyFont="1" applyFill="1" applyBorder="1" applyAlignment="1">
      <alignment horizontal="center"/>
    </xf>
    <xf numFmtId="0" fontId="1" fillId="0" borderId="0" xfId="0" applyFont="1" applyAlignment="1">
      <alignment vertical="center"/>
    </xf>
    <xf numFmtId="0" fontId="80" fillId="0" borderId="0" xfId="90" applyFont="1" applyFill="1" applyAlignment="1"/>
    <xf numFmtId="0" fontId="10" fillId="0" borderId="0" xfId="0" applyFont="1" applyAlignment="1">
      <alignment horizontal="left" wrapText="1" indent="1"/>
    </xf>
    <xf numFmtId="0" fontId="80" fillId="0" borderId="0" xfId="40" applyNumberFormat="1" applyFont="1"/>
    <xf numFmtId="0" fontId="8" fillId="0" borderId="15" xfId="90" applyFont="1" applyBorder="1" applyAlignment="1">
      <alignment horizontal="center" vertical="center"/>
    </xf>
    <xf numFmtId="49" fontId="8" fillId="36" borderId="13" xfId="90" applyNumberFormat="1" applyFont="1" applyFill="1" applyBorder="1" applyAlignment="1">
      <alignment horizontal="left" vertical="top" wrapText="1" indent="1"/>
    </xf>
    <xf numFmtId="0" fontId="3" fillId="0" borderId="15" xfId="90" applyFont="1" applyFill="1" applyBorder="1" applyAlignment="1">
      <alignment horizontal="center" vertical="center"/>
    </xf>
    <xf numFmtId="49" fontId="2" fillId="0" borderId="13" xfId="90" applyNumberFormat="1" applyFont="1" applyBorder="1" applyAlignment="1">
      <alignment horizontal="left" vertical="top" wrapText="1" indent="1"/>
    </xf>
    <xf numFmtId="49" fontId="2" fillId="36" borderId="13" xfId="90" applyNumberFormat="1" applyFont="1" applyFill="1" applyBorder="1" applyAlignment="1">
      <alignment horizontal="left" vertical="top" wrapText="1" indent="1"/>
    </xf>
    <xf numFmtId="0" fontId="8" fillId="32" borderId="33" xfId="0" applyFont="1" applyFill="1" applyBorder="1" applyAlignment="1">
      <alignment vertical="center" wrapText="1"/>
    </xf>
    <xf numFmtId="0" fontId="79" fillId="0" borderId="26" xfId="0" applyFont="1" applyFill="1" applyBorder="1" applyAlignment="1">
      <alignment horizontal="left" vertical="center" wrapText="1" indent="1"/>
    </xf>
    <xf numFmtId="0" fontId="79" fillId="0" borderId="85" xfId="0" applyFont="1" applyFill="1" applyBorder="1" applyAlignment="1">
      <alignment horizontal="left" vertical="center" wrapText="1" indent="1"/>
    </xf>
    <xf numFmtId="0" fontId="3" fillId="0" borderId="21" xfId="0" applyFont="1" applyBorder="1" applyAlignment="1">
      <alignment horizontal="center" vertical="center" wrapText="1"/>
    </xf>
    <xf numFmtId="0" fontId="7" fillId="37" borderId="14" xfId="0" applyNumberFormat="1" applyFont="1" applyFill="1" applyBorder="1" applyAlignment="1">
      <alignment horizontal="center" vertical="center" wrapText="1"/>
    </xf>
    <xf numFmtId="0" fontId="2" fillId="0" borderId="15" xfId="40" applyFont="1" applyBorder="1" applyAlignment="1">
      <alignment horizontal="center" vertical="center" wrapText="1"/>
    </xf>
    <xf numFmtId="49" fontId="2" fillId="0" borderId="13" xfId="40" applyNumberFormat="1" applyFont="1" applyBorder="1" applyAlignment="1">
      <alignment horizontal="center" vertical="center" wrapText="1"/>
    </xf>
    <xf numFmtId="0" fontId="2" fillId="0" borderId="13" xfId="40" applyFont="1" applyBorder="1" applyAlignment="1">
      <alignment horizontal="center" vertical="center" wrapText="1"/>
    </xf>
    <xf numFmtId="0" fontId="2" fillId="0" borderId="14" xfId="40" applyFont="1" applyBorder="1" applyAlignment="1">
      <alignment horizontal="center" vertical="center" wrapText="1"/>
    </xf>
    <xf numFmtId="0" fontId="3" fillId="0" borderId="15" xfId="40" applyFont="1" applyBorder="1" applyAlignment="1">
      <alignment horizontal="center" wrapText="1"/>
    </xf>
    <xf numFmtId="49" fontId="2" fillId="0" borderId="13" xfId="40" applyNumberFormat="1" applyFont="1" applyBorder="1" applyAlignment="1">
      <alignment vertical="top" wrapText="1"/>
    </xf>
    <xf numFmtId="3" fontId="3" fillId="0" borderId="13" xfId="40" applyNumberFormat="1" applyFont="1" applyFill="1" applyBorder="1" applyAlignment="1">
      <alignment horizontal="center" wrapText="1"/>
    </xf>
    <xf numFmtId="3" fontId="3" fillId="0" borderId="38" xfId="40" applyNumberFormat="1" applyFont="1" applyFill="1" applyBorder="1" applyAlignment="1">
      <alignment horizontal="center" wrapText="1"/>
    </xf>
    <xf numFmtId="49" fontId="2" fillId="0" borderId="13" xfId="40" applyNumberFormat="1" applyFont="1" applyBorder="1" applyAlignment="1">
      <alignment horizontal="left" vertical="center" wrapText="1" indent="1"/>
    </xf>
    <xf numFmtId="49" fontId="3" fillId="0" borderId="13" xfId="40" applyNumberFormat="1" applyFont="1" applyBorder="1" applyAlignment="1">
      <alignment horizontal="left" vertical="center" wrapText="1" indent="1"/>
    </xf>
    <xf numFmtId="49" fontId="8" fillId="0" borderId="13" xfId="40" applyNumberFormat="1" applyFont="1" applyBorder="1" applyAlignment="1">
      <alignment horizontal="left" vertical="center" wrapText="1" indent="1"/>
    </xf>
    <xf numFmtId="49" fontId="3" fillId="0" borderId="13" xfId="40" applyNumberFormat="1" applyFont="1" applyFill="1" applyBorder="1" applyAlignment="1">
      <alignment horizontal="left" vertical="center" wrapText="1" indent="1"/>
    </xf>
    <xf numFmtId="49" fontId="2" fillId="0" borderId="17" xfId="40" applyNumberFormat="1" applyFont="1" applyBorder="1" applyAlignment="1">
      <alignment horizontal="left" vertical="center" wrapText="1" indent="1"/>
    </xf>
    <xf numFmtId="0" fontId="80" fillId="0" borderId="15" xfId="40" applyFont="1" applyFill="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7" fillId="37" borderId="37" xfId="0" applyNumberFormat="1"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17" xfId="0" applyFont="1" applyBorder="1" applyAlignment="1">
      <alignment horizontal="left" vertical="center" wrapText="1" indent="1"/>
    </xf>
    <xf numFmtId="0" fontId="8" fillId="37" borderId="20" xfId="0" applyFont="1" applyFill="1" applyBorder="1" applyAlignment="1">
      <alignment horizontal="left" vertical="center" wrapText="1" indent="1"/>
    </xf>
    <xf numFmtId="0" fontId="8" fillId="32" borderId="16" xfId="0" applyFont="1" applyFill="1" applyBorder="1" applyAlignment="1">
      <alignment vertical="center" wrapText="1"/>
    </xf>
    <xf numFmtId="0" fontId="8" fillId="0" borderId="18" xfId="0" applyFont="1" applyFill="1" applyBorder="1" applyAlignment="1">
      <alignment horizontal="left" vertical="center" wrapText="1" indent="1"/>
    </xf>
    <xf numFmtId="0" fontId="8" fillId="0" borderId="39" xfId="0" applyFont="1" applyFill="1" applyBorder="1" applyAlignment="1">
      <alignment horizontal="left" vertical="center" wrapText="1" indent="1"/>
    </xf>
    <xf numFmtId="3" fontId="8" fillId="0" borderId="13" xfId="91" applyNumberFormat="1" applyFont="1" applyBorder="1" applyAlignment="1">
      <alignment horizontal="center" vertical="center" wrapText="1"/>
    </xf>
    <xf numFmtId="0" fontId="3" fillId="0" borderId="0" xfId="40" applyFont="1" applyFill="1"/>
    <xf numFmtId="49" fontId="3" fillId="0" borderId="0" xfId="40" applyNumberFormat="1" applyFont="1" applyFill="1"/>
    <xf numFmtId="49" fontId="80" fillId="0" borderId="13" xfId="40" applyNumberFormat="1" applyFont="1" applyFill="1" applyBorder="1" applyAlignment="1">
      <alignment horizontal="left" vertical="center" wrapText="1" indent="1"/>
    </xf>
    <xf numFmtId="0" fontId="79" fillId="52" borderId="13" xfId="0" applyFont="1" applyFill="1" applyBorder="1" applyAlignment="1">
      <alignment vertical="center" wrapText="1"/>
    </xf>
    <xf numFmtId="0" fontId="78" fillId="0" borderId="14" xfId="35" applyNumberFormat="1" applyFont="1" applyBorder="1" applyAlignment="1" applyProtection="1">
      <alignment horizontal="left" vertical="center" wrapText="1" indent="1"/>
    </xf>
    <xf numFmtId="0" fontId="39" fillId="0" borderId="13" xfId="35" applyNumberFormat="1" applyFont="1" applyBorder="1" applyAlignment="1" applyProtection="1">
      <alignment horizontal="center"/>
    </xf>
    <xf numFmtId="0" fontId="126" fillId="0" borderId="13" xfId="35" applyNumberFormat="1" applyFont="1" applyBorder="1" applyAlignment="1" applyProtection="1">
      <alignment horizontal="center"/>
    </xf>
    <xf numFmtId="0" fontId="13" fillId="0" borderId="13" xfId="0" applyFont="1" applyBorder="1" applyAlignment="1">
      <alignment horizontal="center"/>
    </xf>
    <xf numFmtId="0" fontId="8" fillId="0" borderId="16" xfId="35" applyNumberFormat="1" applyFont="1" applyBorder="1" applyAlignment="1" applyProtection="1">
      <alignment horizontal="left" vertical="center" indent="1"/>
    </xf>
    <xf numFmtId="0" fontId="8" fillId="0" borderId="28" xfId="0" applyNumberFormat="1" applyFont="1" applyBorder="1" applyAlignment="1">
      <alignment horizontal="left" vertical="center" wrapText="1" indent="1"/>
    </xf>
    <xf numFmtId="0" fontId="96" fillId="0" borderId="18" xfId="35" applyNumberFormat="1" applyFont="1" applyBorder="1" applyAlignment="1" applyProtection="1">
      <alignment horizontal="left" vertical="center" indent="1"/>
    </xf>
    <xf numFmtId="0" fontId="79" fillId="37" borderId="56" xfId="0" applyFont="1" applyFill="1" applyBorder="1" applyAlignment="1">
      <alignment horizontal="left" vertical="center" wrapText="1" indent="1"/>
    </xf>
    <xf numFmtId="0" fontId="79" fillId="0" borderId="56" xfId="0" applyFont="1" applyFill="1" applyBorder="1" applyAlignment="1">
      <alignment horizontal="left" vertical="center" wrapText="1" indent="1"/>
    </xf>
    <xf numFmtId="0" fontId="78" fillId="0" borderId="17" xfId="0" applyFont="1" applyFill="1" applyBorder="1" applyAlignment="1">
      <alignment vertical="center" wrapText="1"/>
    </xf>
    <xf numFmtId="14" fontId="78" fillId="0" borderId="18" xfId="0" applyNumberFormat="1"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48" borderId="15" xfId="0" applyFont="1" applyFill="1" applyBorder="1" applyAlignment="1">
      <alignment horizontal="center" vertical="center" wrapText="1"/>
    </xf>
    <xf numFmtId="0" fontId="79" fillId="0" borderId="21"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20" fillId="0" borderId="29" xfId="0" applyNumberFormat="1" applyFont="1" applyBorder="1" applyAlignment="1">
      <alignment horizontal="center" vertical="center" wrapText="1"/>
    </xf>
    <xf numFmtId="0" fontId="25" fillId="0" borderId="20" xfId="91" applyFont="1" applyBorder="1" applyAlignment="1">
      <alignment vertical="center"/>
    </xf>
    <xf numFmtId="0" fontId="25" fillId="0" borderId="52" xfId="91" applyFont="1" applyBorder="1" applyAlignment="1">
      <alignment vertical="center"/>
    </xf>
    <xf numFmtId="49" fontId="92" fillId="0" borderId="52" xfId="91" applyNumberFormat="1" applyFont="1" applyBorder="1"/>
    <xf numFmtId="0" fontId="25" fillId="0" borderId="27" xfId="91" applyFont="1" applyBorder="1"/>
    <xf numFmtId="0" fontId="78" fillId="0" borderId="43" xfId="0" applyFont="1" applyFill="1" applyBorder="1" applyAlignment="1">
      <alignment horizontal="left" vertical="center" wrapText="1" indent="1"/>
    </xf>
    <xf numFmtId="49" fontId="3" fillId="0" borderId="13" xfId="0" applyNumberFormat="1" applyFont="1" applyBorder="1" applyAlignment="1" applyProtection="1">
      <alignment horizontal="left" vertical="top" wrapText="1" indent="1"/>
      <protection locked="0"/>
    </xf>
    <xf numFmtId="49" fontId="80" fillId="0" borderId="13" xfId="0" applyNumberFormat="1" applyFont="1" applyFill="1" applyBorder="1" applyAlignment="1">
      <alignment horizontal="left" vertical="top" wrapText="1" indent="1"/>
    </xf>
    <xf numFmtId="0" fontId="3" fillId="0" borderId="0" xfId="91" applyNumberFormat="1" applyFont="1" applyAlignment="1">
      <alignment vertical="center" wrapText="1"/>
    </xf>
    <xf numFmtId="0" fontId="2" fillId="0" borderId="35" xfId="91" applyNumberFormat="1" applyFont="1" applyBorder="1" applyAlignment="1">
      <alignment horizontal="center" vertical="center" wrapText="1"/>
    </xf>
    <xf numFmtId="0" fontId="2" fillId="0" borderId="26" xfId="91" applyNumberFormat="1" applyFont="1" applyBorder="1" applyAlignment="1">
      <alignment horizontal="center" vertical="center" wrapText="1"/>
    </xf>
    <xf numFmtId="0" fontId="2" fillId="0" borderId="15" xfId="91" applyNumberFormat="1" applyFont="1" applyBorder="1" applyAlignment="1">
      <alignment vertical="center" wrapText="1"/>
    </xf>
    <xf numFmtId="0" fontId="7" fillId="0" borderId="13" xfId="91" applyNumberFormat="1" applyFont="1" applyBorder="1" applyAlignment="1">
      <alignment horizontal="left" vertical="center" wrapText="1"/>
    </xf>
    <xf numFmtId="0" fontId="7" fillId="0" borderId="13" xfId="91" applyNumberFormat="1" applyFont="1" applyFill="1" applyBorder="1" applyAlignment="1">
      <alignment horizontal="center" vertical="center" wrapText="1"/>
    </xf>
    <xf numFmtId="0" fontId="7" fillId="0" borderId="13" xfId="91" applyNumberFormat="1" applyFont="1" applyBorder="1" applyAlignment="1">
      <alignment horizontal="center" vertical="center" wrapText="1"/>
    </xf>
    <xf numFmtId="0" fontId="7" fillId="0" borderId="14" xfId="91" applyNumberFormat="1" applyFont="1" applyBorder="1" applyAlignment="1">
      <alignment horizontal="center" vertical="center" wrapText="1"/>
    </xf>
    <xf numFmtId="0" fontId="3" fillId="0" borderId="15" xfId="91" applyFont="1" applyBorder="1" applyAlignment="1">
      <alignment horizontal="center" vertical="center" wrapText="1"/>
    </xf>
    <xf numFmtId="0" fontId="7" fillId="0" borderId="13" xfId="91" applyNumberFormat="1" applyFont="1" applyFill="1" applyBorder="1" applyAlignment="1">
      <alignment horizontal="left" vertical="center" wrapText="1" indent="1"/>
    </xf>
    <xf numFmtId="3" fontId="7" fillId="35" borderId="14" xfId="91" applyNumberFormat="1" applyFont="1" applyFill="1" applyBorder="1" applyAlignment="1">
      <alignment horizontal="right" vertical="center" wrapText="1" indent="1"/>
    </xf>
    <xf numFmtId="0" fontId="3" fillId="0" borderId="0" xfId="91" applyFont="1" applyAlignment="1">
      <alignment vertical="center" wrapText="1"/>
    </xf>
    <xf numFmtId="0" fontId="87" fillId="0" borderId="13" xfId="91" applyNumberFormat="1" applyFont="1" applyFill="1" applyBorder="1" applyAlignment="1">
      <alignment horizontal="left" vertical="center" wrapText="1" indent="1"/>
    </xf>
    <xf numFmtId="3" fontId="8" fillId="0" borderId="14" xfId="91" applyNumberFormat="1" applyFont="1" applyBorder="1" applyAlignment="1">
      <alignment horizontal="center" vertical="center" wrapText="1"/>
    </xf>
    <xf numFmtId="0" fontId="7" fillId="0" borderId="13" xfId="91" applyNumberFormat="1" applyFont="1" applyBorder="1" applyAlignment="1">
      <alignment horizontal="left" vertical="center" wrapText="1" indent="1"/>
    </xf>
    <xf numFmtId="0" fontId="87" fillId="0" borderId="13" xfId="91" applyNumberFormat="1" applyFont="1" applyBorder="1" applyAlignment="1">
      <alignment horizontal="left" vertical="center" wrapText="1" indent="1"/>
    </xf>
    <xf numFmtId="0" fontId="7" fillId="0" borderId="19" xfId="91" applyNumberFormat="1" applyFont="1" applyFill="1" applyBorder="1" applyAlignment="1">
      <alignment horizontal="left" vertical="center" wrapText="1" indent="1"/>
    </xf>
    <xf numFmtId="0" fontId="87" fillId="0" borderId="86" xfId="91" applyNumberFormat="1" applyFont="1" applyFill="1" applyBorder="1" applyAlignment="1">
      <alignment horizontal="left" vertical="center" wrapText="1" indent="1"/>
    </xf>
    <xf numFmtId="49" fontId="3" fillId="0" borderId="0" xfId="91" applyNumberFormat="1" applyFont="1" applyBorder="1" applyAlignment="1">
      <alignment vertical="center" wrapText="1"/>
    </xf>
    <xf numFmtId="0" fontId="7" fillId="0" borderId="0" xfId="91" applyFont="1" applyBorder="1" applyAlignment="1">
      <alignment horizontal="left" vertical="center" wrapText="1"/>
    </xf>
    <xf numFmtId="0" fontId="3" fillId="0" borderId="0" xfId="91" applyFont="1" applyFill="1" applyAlignment="1">
      <alignment vertical="center" wrapText="1"/>
    </xf>
    <xf numFmtId="0" fontId="25" fillId="0" borderId="13" xfId="91" applyFont="1" applyBorder="1" applyAlignment="1">
      <alignment vertical="center"/>
    </xf>
    <xf numFmtId="0" fontId="7" fillId="0" borderId="13" xfId="91" applyFont="1" applyBorder="1" applyAlignment="1">
      <alignment horizontal="left" vertical="center"/>
    </xf>
    <xf numFmtId="49" fontId="3" fillId="0" borderId="0" xfId="91" applyNumberFormat="1" applyFont="1" applyAlignment="1">
      <alignment vertical="center" wrapText="1"/>
    </xf>
    <xf numFmtId="0" fontId="1" fillId="0" borderId="0" xfId="91" applyNumberFormat="1"/>
    <xf numFmtId="0" fontId="2" fillId="0" borderId="20" xfId="91" applyNumberFormat="1" applyFont="1" applyBorder="1" applyAlignment="1">
      <alignment horizontal="center" vertical="center" wrapText="1"/>
    </xf>
    <xf numFmtId="0" fontId="2" fillId="0" borderId="14" xfId="91" applyNumberFormat="1" applyFont="1" applyBorder="1" applyAlignment="1">
      <alignment horizontal="center" vertical="center" wrapText="1"/>
    </xf>
    <xf numFmtId="0" fontId="2" fillId="0" borderId="22" xfId="91" applyNumberFormat="1" applyFont="1" applyBorder="1" applyAlignment="1">
      <alignment vertical="center" wrapText="1"/>
    </xf>
    <xf numFmtId="0" fontId="1" fillId="0" borderId="0" xfId="91"/>
    <xf numFmtId="3" fontId="7" fillId="35" borderId="27" xfId="91" applyNumberFormat="1" applyFont="1" applyFill="1" applyBorder="1" applyAlignment="1">
      <alignment horizontal="right" vertical="center" wrapText="1" indent="1"/>
    </xf>
    <xf numFmtId="3" fontId="7" fillId="35" borderId="20" xfId="91" applyNumberFormat="1" applyFont="1" applyFill="1" applyBorder="1" applyAlignment="1">
      <alignment horizontal="right" vertical="center" wrapText="1" indent="1"/>
    </xf>
    <xf numFmtId="3" fontId="7" fillId="35" borderId="52" xfId="91" applyNumberFormat="1" applyFont="1" applyFill="1" applyBorder="1" applyAlignment="1">
      <alignment horizontal="right" vertical="center" wrapText="1" indent="1"/>
    </xf>
    <xf numFmtId="3" fontId="7" fillId="24" borderId="27" xfId="91" applyNumberFormat="1" applyFont="1" applyFill="1" applyBorder="1" applyAlignment="1">
      <alignment horizontal="right" vertical="center" wrapText="1" indent="1"/>
    </xf>
    <xf numFmtId="0" fontId="7" fillId="0" borderId="17" xfId="91" applyNumberFormat="1" applyFont="1" applyBorder="1" applyAlignment="1">
      <alignment horizontal="left" vertical="center" wrapText="1" indent="1"/>
    </xf>
    <xf numFmtId="3" fontId="7" fillId="24" borderId="28" xfId="91" applyNumberFormat="1" applyFont="1" applyFill="1" applyBorder="1" applyAlignment="1">
      <alignment horizontal="right" vertical="center" wrapText="1" indent="1"/>
    </xf>
    <xf numFmtId="3" fontId="8" fillId="0" borderId="18" xfId="91" applyNumberFormat="1" applyFont="1" applyBorder="1" applyAlignment="1">
      <alignment horizontal="center" vertical="center" wrapText="1"/>
    </xf>
    <xf numFmtId="0" fontId="3" fillId="0" borderId="16" xfId="91" applyFont="1" applyBorder="1" applyAlignment="1">
      <alignment horizontal="center" vertical="center" wrapText="1"/>
    </xf>
    <xf numFmtId="0" fontId="87" fillId="0" borderId="17" xfId="91" applyNumberFormat="1" applyFont="1" applyFill="1" applyBorder="1" applyAlignment="1">
      <alignment horizontal="left" vertical="center" wrapText="1" indent="1"/>
    </xf>
    <xf numFmtId="0" fontId="2" fillId="0" borderId="15"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83" fillId="0" borderId="13" xfId="0" quotePrefix="1" applyNumberFormat="1" applyFont="1" applyBorder="1" applyAlignment="1">
      <alignment horizontal="left" vertical="center" wrapText="1" indent="1"/>
    </xf>
    <xf numFmtId="0" fontId="8" fillId="0" borderId="13" xfId="0" quotePrefix="1" applyNumberFormat="1" applyFont="1" applyBorder="1" applyAlignment="1">
      <alignment horizontal="left" vertical="center" wrapText="1" indent="1"/>
    </xf>
    <xf numFmtId="0" fontId="83" fillId="0" borderId="13" xfId="90" quotePrefix="1" applyNumberFormat="1" applyFont="1" applyBorder="1" applyAlignment="1">
      <alignment horizontal="left" vertical="top" wrapText="1" indent="1"/>
    </xf>
    <xf numFmtId="0" fontId="83" fillId="0" borderId="13" xfId="90" quotePrefix="1" applyNumberFormat="1" applyFont="1" applyFill="1" applyBorder="1" applyAlignment="1">
      <alignment horizontal="left" vertical="top" wrapText="1" indent="1"/>
    </xf>
    <xf numFmtId="0" fontId="80" fillId="0" borderId="13" xfId="0" quotePrefix="1" applyNumberFormat="1" applyFont="1" applyBorder="1" applyAlignment="1">
      <alignment horizontal="left" vertical="center" wrapText="1" indent="1"/>
    </xf>
    <xf numFmtId="0" fontId="80" fillId="0" borderId="15" xfId="0" applyFont="1" applyBorder="1" applyAlignment="1">
      <alignment horizontal="center" vertical="center"/>
    </xf>
    <xf numFmtId="0" fontId="116" fillId="0" borderId="17" xfId="0" applyNumberFormat="1" applyFont="1" applyFill="1" applyBorder="1" applyAlignment="1">
      <alignment horizontal="left" vertical="center" wrapText="1" indent="1"/>
    </xf>
    <xf numFmtId="0" fontId="120" fillId="0" borderId="13" xfId="0" applyNumberFormat="1" applyFont="1" applyFill="1" applyBorder="1" applyAlignment="1">
      <alignment horizontal="left" vertical="center" wrapText="1" indent="1"/>
    </xf>
    <xf numFmtId="0" fontId="82" fillId="0" borderId="13" xfId="90" quotePrefix="1" applyNumberFormat="1" applyFont="1" applyFill="1" applyBorder="1" applyAlignment="1">
      <alignment horizontal="left" vertical="top" wrapText="1" indent="1"/>
    </xf>
    <xf numFmtId="0" fontId="8" fillId="42" borderId="62" xfId="0" applyNumberFormat="1" applyFont="1" applyFill="1" applyBorder="1" applyAlignment="1">
      <alignment horizontal="left" vertical="center" indent="1"/>
    </xf>
    <xf numFmtId="0" fontId="8" fillId="42" borderId="20" xfId="0" applyNumberFormat="1" applyFont="1" applyFill="1" applyBorder="1" applyAlignment="1">
      <alignment horizontal="left" vertical="center" indent="1"/>
    </xf>
    <xf numFmtId="0" fontId="78" fillId="42" borderId="14" xfId="35" applyNumberFormat="1" applyFont="1" applyFill="1" applyBorder="1" applyAlignment="1" applyProtection="1">
      <alignment horizontal="left" vertical="center" wrapText="1" indent="1"/>
    </xf>
    <xf numFmtId="0" fontId="8" fillId="37" borderId="20" xfId="0" applyNumberFormat="1" applyFont="1" applyFill="1" applyBorder="1" applyAlignment="1">
      <alignment horizontal="left" vertical="center" wrapText="1" indent="1"/>
    </xf>
    <xf numFmtId="0" fontId="78" fillId="37" borderId="14" xfId="35" applyNumberFormat="1" applyFont="1" applyFill="1" applyBorder="1" applyAlignment="1" applyProtection="1">
      <alignment horizontal="left" vertical="center" wrapText="1" indent="1"/>
    </xf>
    <xf numFmtId="0" fontId="39" fillId="37" borderId="13" xfId="35" applyNumberFormat="1" applyFont="1" applyFill="1" applyBorder="1" applyAlignment="1" applyProtection="1">
      <alignment horizontal="center"/>
    </xf>
    <xf numFmtId="0" fontId="8" fillId="37" borderId="13" xfId="0" applyNumberFormat="1" applyFont="1" applyFill="1" applyBorder="1" applyAlignment="1">
      <alignment horizontal="left" vertical="center" indent="1"/>
    </xf>
    <xf numFmtId="0" fontId="8" fillId="37" borderId="13" xfId="0" applyNumberFormat="1" applyFont="1" applyFill="1" applyBorder="1" applyAlignment="1">
      <alignment horizontal="left" vertical="center" wrapText="1" indent="1"/>
    </xf>
    <xf numFmtId="0" fontId="78" fillId="37" borderId="38" xfId="35" applyNumberFormat="1" applyFont="1" applyFill="1" applyBorder="1" applyAlignment="1" applyProtection="1">
      <alignment horizontal="left" vertical="center" wrapText="1" indent="1"/>
    </xf>
    <xf numFmtId="0" fontId="3" fillId="0" borderId="13" xfId="91" applyFont="1" applyBorder="1" applyAlignment="1">
      <alignment horizontal="left" vertical="top" wrapText="1" indent="1"/>
    </xf>
    <xf numFmtId="0" fontId="3" fillId="0" borderId="19" xfId="0" applyFont="1" applyBorder="1" applyAlignment="1">
      <alignment horizontal="left" vertical="top" wrapText="1" indent="1"/>
    </xf>
    <xf numFmtId="4" fontId="8" fillId="35" borderId="13" xfId="0" applyNumberFormat="1" applyFont="1" applyFill="1" applyBorder="1" applyAlignment="1">
      <alignment horizontal="right" vertical="center" wrapText="1" indent="1"/>
    </xf>
    <xf numFmtId="168" fontId="7" fillId="24" borderId="13" xfId="0" applyNumberFormat="1" applyFont="1" applyFill="1" applyBorder="1" applyAlignment="1">
      <alignment horizontal="right" vertical="center" wrapText="1" indent="1"/>
    </xf>
    <xf numFmtId="4" fontId="7" fillId="24" borderId="13" xfId="0" applyNumberFormat="1" applyFont="1" applyFill="1" applyBorder="1" applyAlignment="1">
      <alignment horizontal="right" vertical="center" wrapText="1" indent="1"/>
    </xf>
    <xf numFmtId="168" fontId="3" fillId="35" borderId="13" xfId="27" applyNumberFormat="1" applyFont="1" applyFill="1" applyBorder="1" applyAlignment="1">
      <alignment horizontal="right" vertical="center" wrapText="1" indent="1"/>
    </xf>
    <xf numFmtId="168" fontId="3" fillId="37" borderId="13" xfId="27" applyNumberFormat="1" applyFont="1" applyFill="1" applyBorder="1" applyAlignment="1">
      <alignment horizontal="right" vertical="center" wrapText="1" indent="1"/>
    </xf>
    <xf numFmtId="168" fontId="7" fillId="37" borderId="13" xfId="0" applyNumberFormat="1" applyFont="1" applyFill="1" applyBorder="1" applyAlignment="1">
      <alignment horizontal="right" vertical="center" wrapText="1" indent="1"/>
    </xf>
    <xf numFmtId="168" fontId="7" fillId="24" borderId="17" xfId="0" applyNumberFormat="1" applyFont="1" applyFill="1" applyBorder="1" applyAlignment="1">
      <alignment horizontal="right" vertical="center" wrapText="1" indent="1"/>
    </xf>
    <xf numFmtId="0" fontId="3" fillId="0" borderId="13" xfId="0" quotePrefix="1" applyNumberFormat="1" applyFont="1" applyFill="1" applyBorder="1" applyAlignment="1">
      <alignment horizontal="left" vertical="center" wrapText="1" indent="1"/>
    </xf>
    <xf numFmtId="4" fontId="3" fillId="0" borderId="0" xfId="0" applyNumberFormat="1" applyFont="1" applyBorder="1"/>
    <xf numFmtId="0" fontId="3" fillId="0" borderId="0" xfId="0" applyFont="1" applyBorder="1" applyAlignment="1">
      <alignment horizontal="left" vertical="top"/>
    </xf>
    <xf numFmtId="0" fontId="8" fillId="35" borderId="14" xfId="0" quotePrefix="1" applyFont="1" applyFill="1" applyBorder="1" applyAlignment="1">
      <alignment horizontal="left" vertical="center" wrapText="1" indent="1"/>
    </xf>
    <xf numFmtId="4" fontId="8" fillId="35" borderId="19" xfId="0" applyNumberFormat="1" applyFont="1" applyFill="1" applyBorder="1" applyAlignment="1">
      <alignment horizontal="right" vertical="center" wrapText="1" indent="1"/>
    </xf>
    <xf numFmtId="4" fontId="3" fillId="0" borderId="0" xfId="91" applyNumberFormat="1" applyFont="1" applyAlignment="1">
      <alignment vertical="center" wrapText="1"/>
    </xf>
    <xf numFmtId="0" fontId="128" fillId="0" borderId="0" xfId="0" applyFont="1" applyFill="1" applyBorder="1" applyAlignment="1"/>
    <xf numFmtId="166" fontId="25" fillId="0" borderId="0" xfId="0" applyNumberFormat="1" applyFont="1" applyFill="1" applyBorder="1" applyAlignment="1">
      <alignment vertical="center"/>
    </xf>
    <xf numFmtId="0" fontId="80" fillId="0" borderId="0" xfId="0" applyFont="1" applyFill="1"/>
    <xf numFmtId="3" fontId="7" fillId="24"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3" fontId="7" fillId="24" borderId="18" xfId="0" applyNumberFormat="1" applyFont="1" applyFill="1" applyBorder="1" applyAlignment="1">
      <alignment horizontal="right" vertical="center" wrapText="1" indent="1"/>
    </xf>
    <xf numFmtId="3" fontId="2" fillId="24" borderId="13" xfId="0" applyNumberFormat="1" applyFont="1" applyFill="1" applyBorder="1" applyAlignment="1">
      <alignment horizontal="right" vertical="center" indent="1"/>
    </xf>
    <xf numFmtId="3" fontId="2" fillId="24" borderId="14" xfId="0" applyNumberFormat="1" applyFont="1" applyFill="1" applyBorder="1" applyAlignment="1">
      <alignment horizontal="right" vertical="center" indent="1"/>
    </xf>
    <xf numFmtId="3" fontId="3" fillId="35" borderId="13" xfId="0" applyNumberFormat="1" applyFont="1" applyFill="1" applyBorder="1" applyAlignment="1">
      <alignment vertical="center"/>
    </xf>
    <xf numFmtId="3" fontId="2" fillId="24" borderId="13" xfId="0" applyNumberFormat="1" applyFont="1" applyFill="1" applyBorder="1" applyAlignment="1">
      <alignment vertical="center" wrapText="1"/>
    </xf>
    <xf numFmtId="3" fontId="3" fillId="0" borderId="19" xfId="0" applyNumberFormat="1" applyFont="1" applyFill="1" applyBorder="1" applyAlignment="1">
      <alignment vertical="center" wrapText="1"/>
    </xf>
    <xf numFmtId="3" fontId="3" fillId="35" borderId="19" xfId="0" applyNumberFormat="1" applyFont="1" applyFill="1" applyBorder="1" applyAlignment="1">
      <alignment vertical="center" wrapText="1"/>
    </xf>
    <xf numFmtId="3" fontId="82" fillId="24" borderId="13" xfId="0" applyNumberFormat="1" applyFont="1" applyFill="1" applyBorder="1" applyAlignment="1">
      <alignment horizontal="right" vertical="center" wrapText="1" indent="1"/>
    </xf>
    <xf numFmtId="3" fontId="82" fillId="24" borderId="14"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3" fontId="7" fillId="24" borderId="38"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2" fillId="35" borderId="39" xfId="0" applyNumberFormat="1" applyFont="1" applyFill="1" applyBorder="1" applyAlignment="1">
      <alignment horizontal="right" vertical="center" wrapText="1" indent="1"/>
    </xf>
    <xf numFmtId="3" fontId="7" fillId="24" borderId="13" xfId="90" applyNumberFormat="1" applyFont="1" applyFill="1" applyBorder="1" applyAlignment="1">
      <alignment horizontal="right" vertical="center" wrapText="1" indent="1"/>
    </xf>
    <xf numFmtId="3" fontId="7" fillId="24" borderId="14"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indent="1"/>
    </xf>
    <xf numFmtId="3" fontId="8" fillId="24" borderId="13" xfId="90" applyNumberFormat="1" applyFont="1" applyFill="1" applyBorder="1" applyAlignment="1">
      <alignment horizontal="right" vertical="center" wrapText="1" indent="1"/>
    </xf>
    <xf numFmtId="3" fontId="8" fillId="24" borderId="14" xfId="90" applyNumberFormat="1" applyFont="1" applyFill="1" applyBorder="1" applyAlignment="1">
      <alignment horizontal="right" vertical="center" wrapText="1" indent="1"/>
    </xf>
    <xf numFmtId="3" fontId="2" fillId="0" borderId="13" xfId="90" applyNumberFormat="1" applyFont="1" applyFill="1" applyBorder="1" applyAlignment="1">
      <alignment horizontal="center" vertical="center" wrapText="1"/>
    </xf>
    <xf numFmtId="3" fontId="3" fillId="0" borderId="13" xfId="90" applyNumberFormat="1" applyFont="1" applyFill="1" applyBorder="1" applyAlignment="1">
      <alignment horizontal="right" vertical="center" wrapText="1" indent="1"/>
    </xf>
    <xf numFmtId="3" fontId="3" fillId="0" borderId="14" xfId="90" applyNumberFormat="1" applyFont="1" applyFill="1" applyBorder="1" applyAlignment="1">
      <alignment horizontal="right" vertical="center" wrapText="1" indent="1"/>
    </xf>
    <xf numFmtId="3" fontId="7" fillId="35" borderId="13" xfId="90" applyNumberFormat="1" applyFont="1" applyFill="1" applyBorder="1" applyAlignment="1">
      <alignment horizontal="right" vertical="center" wrapText="1" indent="1"/>
    </xf>
    <xf numFmtId="3" fontId="7" fillId="24" borderId="17" xfId="90" applyNumberFormat="1" applyFont="1" applyFill="1" applyBorder="1" applyAlignment="1">
      <alignment horizontal="right" vertical="center" wrapText="1" indent="1"/>
    </xf>
    <xf numFmtId="3" fontId="7" fillId="24" borderId="18" xfId="90" applyNumberFormat="1" applyFont="1" applyFill="1" applyBorder="1" applyAlignment="1">
      <alignment horizontal="right" vertical="center" wrapText="1" indent="1"/>
    </xf>
    <xf numFmtId="165" fontId="7" fillId="24" borderId="73" xfId="0" applyNumberFormat="1" applyFont="1" applyFill="1" applyBorder="1" applyAlignment="1">
      <alignment horizontal="right" vertical="center" wrapText="1" indent="1"/>
    </xf>
    <xf numFmtId="165" fontId="7" fillId="24" borderId="51" xfId="0" applyNumberFormat="1" applyFont="1" applyFill="1" applyBorder="1" applyAlignment="1">
      <alignment horizontal="right" vertical="center" wrapText="1" indent="1"/>
    </xf>
    <xf numFmtId="3" fontId="7" fillId="35" borderId="20" xfId="0" applyNumberFormat="1" applyFont="1" applyFill="1" applyBorder="1" applyAlignment="1">
      <alignment horizontal="right" vertical="center" wrapText="1" indent="1"/>
    </xf>
    <xf numFmtId="3" fontId="8" fillId="0" borderId="13"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7" fillId="35" borderId="13" xfId="0" applyNumberFormat="1" applyFont="1" applyFill="1" applyBorder="1" applyAlignment="1">
      <alignment horizontal="right" vertical="center" wrapText="1" indent="1"/>
    </xf>
    <xf numFmtId="3" fontId="7" fillId="35" borderId="14" xfId="0" applyNumberFormat="1" applyFont="1" applyFill="1" applyBorder="1" applyAlignment="1">
      <alignment horizontal="right" vertical="center" wrapText="1" indent="1"/>
    </xf>
    <xf numFmtId="3" fontId="7" fillId="24" borderId="27" xfId="0" applyNumberFormat="1" applyFont="1" applyFill="1" applyBorder="1" applyAlignment="1">
      <alignment horizontal="right" vertical="center" wrapText="1" indent="1"/>
    </xf>
    <xf numFmtId="3" fontId="7" fillId="35" borderId="27" xfId="0" applyNumberFormat="1" applyFont="1" applyFill="1" applyBorder="1" applyAlignment="1">
      <alignment horizontal="right" vertical="center" wrapText="1" indent="1"/>
    </xf>
    <xf numFmtId="3" fontId="8" fillId="0" borderId="17"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7" fillId="35" borderId="13" xfId="0" applyNumberFormat="1" applyFont="1" applyFill="1" applyBorder="1" applyAlignment="1">
      <alignment horizontal="center" vertical="center" wrapText="1"/>
    </xf>
    <xf numFmtId="3" fontId="7" fillId="0" borderId="13" xfId="0" applyNumberFormat="1" applyFont="1" applyBorder="1" applyAlignment="1">
      <alignment horizontal="center" vertical="center" wrapText="1"/>
    </xf>
    <xf numFmtId="3" fontId="7" fillId="24" borderId="28" xfId="0"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0" borderId="14"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7" fillId="24" borderId="13" xfId="40" applyNumberFormat="1" applyFont="1" applyFill="1" applyBorder="1" applyAlignment="1">
      <alignment horizontal="right" vertical="center" wrapText="1" indent="1"/>
    </xf>
    <xf numFmtId="3" fontId="7" fillId="24" borderId="38" xfId="40" applyNumberFormat="1" applyFont="1" applyFill="1" applyBorder="1" applyAlignment="1">
      <alignment horizontal="right" vertical="center" wrapText="1" indent="1"/>
    </xf>
    <xf numFmtId="3" fontId="3" fillId="35" borderId="13" xfId="40" applyNumberFormat="1" applyFont="1" applyFill="1" applyBorder="1" applyAlignment="1">
      <alignment horizontal="right" vertical="center" wrapText="1" indent="1"/>
    </xf>
    <xf numFmtId="3" fontId="3" fillId="35" borderId="38" xfId="40" applyNumberFormat="1" applyFont="1" applyFill="1" applyBorder="1" applyAlignment="1">
      <alignment horizontal="right" vertical="center" wrapText="1" indent="1"/>
    </xf>
    <xf numFmtId="3" fontId="3" fillId="24" borderId="13" xfId="40" applyNumberFormat="1" applyFont="1" applyFill="1" applyBorder="1" applyAlignment="1">
      <alignment horizontal="right" vertical="center" wrapText="1" indent="1"/>
    </xf>
    <xf numFmtId="3" fontId="3" fillId="24" borderId="38" xfId="40" applyNumberFormat="1" applyFont="1" applyFill="1" applyBorder="1" applyAlignment="1">
      <alignment horizontal="right" vertical="center" wrapText="1" indent="1"/>
    </xf>
    <xf numFmtId="3" fontId="7" fillId="35" borderId="13" xfId="40" applyNumberFormat="1" applyFont="1" applyFill="1" applyBorder="1" applyAlignment="1">
      <alignment horizontal="right" vertical="center" wrapText="1" indent="1"/>
    </xf>
    <xf numFmtId="3" fontId="7" fillId="35" borderId="38" xfId="40" applyNumberFormat="1" applyFont="1" applyFill="1" applyBorder="1" applyAlignment="1">
      <alignment horizontal="right" vertical="center" wrapText="1" indent="1"/>
    </xf>
    <xf numFmtId="3" fontId="3" fillId="0" borderId="13" xfId="40" applyNumberFormat="1" applyFont="1" applyFill="1" applyBorder="1" applyAlignment="1">
      <alignment horizontal="right" vertical="center" wrapText="1" indent="1"/>
    </xf>
    <xf numFmtId="3" fontId="3" fillId="0"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40" applyNumberFormat="1" applyFont="1" applyFill="1" applyBorder="1" applyAlignment="1">
      <alignment horizontal="right" vertical="center" wrapText="1" indent="1"/>
    </xf>
    <xf numFmtId="3" fontId="7" fillId="24" borderId="17" xfId="40" applyNumberFormat="1" applyFont="1" applyFill="1" applyBorder="1" applyAlignment="1">
      <alignment horizontal="right" vertical="center" wrapText="1" indent="1"/>
    </xf>
    <xf numFmtId="3" fontId="7" fillId="24" borderId="39" xfId="40" applyNumberFormat="1" applyFont="1" applyFill="1" applyBorder="1" applyAlignment="1">
      <alignment horizontal="right" vertical="center" wrapText="1" indent="1"/>
    </xf>
    <xf numFmtId="3" fontId="2" fillId="35" borderId="13" xfId="0" applyNumberFormat="1" applyFont="1" applyFill="1" applyBorder="1" applyAlignment="1">
      <alignment horizontal="right" vertical="center" wrapText="1" indent="1"/>
    </xf>
    <xf numFmtId="3" fontId="2" fillId="35" borderId="14" xfId="0" applyNumberFormat="1" applyFont="1" applyFill="1" applyBorder="1" applyAlignment="1">
      <alignment horizontal="right" vertical="center" wrapText="1" indent="1"/>
    </xf>
    <xf numFmtId="3" fontId="83" fillId="35" borderId="13" xfId="0" applyNumberFormat="1" applyFont="1" applyFill="1" applyBorder="1" applyAlignment="1">
      <alignment horizontal="right" vertical="center" wrapText="1" indent="1"/>
    </xf>
    <xf numFmtId="3" fontId="82" fillId="24" borderId="73" xfId="0" applyNumberFormat="1" applyFont="1" applyFill="1" applyBorder="1" applyAlignment="1">
      <alignment horizontal="right" vertical="center" wrapText="1" indent="1"/>
    </xf>
    <xf numFmtId="3" fontId="7" fillId="24" borderId="73" xfId="0" applyNumberFormat="1" applyFont="1" applyFill="1" applyBorder="1" applyAlignment="1">
      <alignment horizontal="right" vertical="center" wrapText="1" indent="1"/>
    </xf>
    <xf numFmtId="3" fontId="7" fillId="24" borderId="51" xfId="0" applyNumberFormat="1" applyFont="1" applyFill="1" applyBorder="1" applyAlignment="1">
      <alignment horizontal="right" vertical="center" wrapText="1" indent="1"/>
    </xf>
    <xf numFmtId="165" fontId="73" fillId="39" borderId="13" xfId="0" applyNumberFormat="1" applyFont="1" applyFill="1" applyBorder="1" applyAlignment="1">
      <alignment vertical="center" wrapText="1"/>
    </xf>
    <xf numFmtId="165" fontId="73" fillId="40" borderId="13" xfId="0" applyNumberFormat="1" applyFont="1" applyFill="1" applyBorder="1" applyAlignment="1">
      <alignment vertical="center" wrapText="1"/>
    </xf>
    <xf numFmtId="165" fontId="73" fillId="35" borderId="13" xfId="0" applyNumberFormat="1" applyFont="1" applyFill="1" applyBorder="1" applyAlignment="1">
      <alignment vertical="center" wrapText="1"/>
    </xf>
    <xf numFmtId="165" fontId="73" fillId="24" borderId="13" xfId="0" applyNumberFormat="1" applyFont="1" applyFill="1" applyBorder="1" applyAlignment="1">
      <alignment vertical="center" wrapText="1"/>
    </xf>
    <xf numFmtId="165" fontId="73" fillId="40" borderId="14" xfId="0" applyNumberFormat="1" applyFont="1" applyFill="1" applyBorder="1" applyAlignment="1">
      <alignment vertical="center" wrapText="1"/>
    </xf>
    <xf numFmtId="165" fontId="68" fillId="39" borderId="13" xfId="0" applyNumberFormat="1" applyFont="1" applyFill="1" applyBorder="1" applyAlignment="1">
      <alignment vertical="center" wrapText="1"/>
    </xf>
    <xf numFmtId="165" fontId="68" fillId="35" borderId="13" xfId="0" applyNumberFormat="1" applyFont="1" applyFill="1" applyBorder="1" applyAlignment="1">
      <alignment vertical="center" wrapText="1"/>
    </xf>
    <xf numFmtId="165" fontId="73" fillId="0" borderId="13" xfId="0" applyNumberFormat="1" applyFont="1" applyFill="1" applyBorder="1" applyAlignment="1">
      <alignment horizontal="center" vertical="center" wrapText="1"/>
    </xf>
    <xf numFmtId="165" fontId="68" fillId="39" borderId="13" xfId="0" applyNumberFormat="1" applyFont="1" applyFill="1" applyBorder="1" applyAlignment="1">
      <alignment vertical="top" wrapText="1"/>
    </xf>
    <xf numFmtId="165" fontId="85" fillId="0" borderId="13" xfId="0" applyNumberFormat="1" applyFont="1" applyFill="1" applyBorder="1" applyAlignment="1">
      <alignment horizontal="center" vertical="center" wrapText="1"/>
    </xf>
    <xf numFmtId="165" fontId="86" fillId="39" borderId="13" xfId="0" applyNumberFormat="1" applyFont="1" applyFill="1" applyBorder="1" applyAlignment="1">
      <alignment vertical="center" wrapText="1"/>
    </xf>
    <xf numFmtId="165" fontId="25" fillId="39" borderId="13" xfId="0" applyNumberFormat="1" applyFont="1" applyFill="1" applyBorder="1" applyAlignment="1">
      <alignment vertical="center" wrapText="1"/>
    </xf>
    <xf numFmtId="165" fontId="73" fillId="41" borderId="13" xfId="0" applyNumberFormat="1" applyFont="1" applyFill="1" applyBorder="1" applyAlignment="1">
      <alignment horizontal="center" vertical="center" wrapText="1"/>
    </xf>
    <xf numFmtId="165" fontId="85" fillId="41" borderId="13" xfId="0" applyNumberFormat="1" applyFont="1" applyFill="1" applyBorder="1" applyAlignment="1">
      <alignment horizontal="center" vertical="center" wrapText="1"/>
    </xf>
    <xf numFmtId="165" fontId="59" fillId="35" borderId="13" xfId="0" applyNumberFormat="1" applyFont="1" applyFill="1" applyBorder="1" applyAlignment="1">
      <alignment vertical="center" wrapText="1"/>
    </xf>
    <xf numFmtId="165" fontId="68" fillId="39" borderId="17" xfId="0" applyNumberFormat="1" applyFont="1" applyFill="1" applyBorder="1" applyAlignment="1">
      <alignment vertical="center"/>
    </xf>
    <xf numFmtId="165" fontId="68" fillId="35" borderId="17" xfId="0" applyNumberFormat="1" applyFont="1" applyFill="1" applyBorder="1" applyAlignment="1">
      <alignment vertical="center"/>
    </xf>
    <xf numFmtId="165" fontId="73" fillId="40" borderId="17" xfId="0" applyNumberFormat="1" applyFont="1" applyFill="1" applyBorder="1" applyAlignment="1">
      <alignment vertical="center" wrapText="1"/>
    </xf>
    <xf numFmtId="165" fontId="73" fillId="40" borderId="18" xfId="0" applyNumberFormat="1" applyFont="1" applyFill="1" applyBorder="1" applyAlignment="1">
      <alignment vertical="center" wrapText="1"/>
    </xf>
    <xf numFmtId="3" fontId="3" fillId="35" borderId="19" xfId="43" applyNumberFormat="1" applyFont="1" applyFill="1" applyBorder="1" applyAlignment="1">
      <alignment horizontal="right" vertical="center" wrapText="1" indent="1"/>
    </xf>
    <xf numFmtId="3" fontId="7" fillId="51" borderId="14" xfId="43" applyNumberFormat="1" applyFont="1" applyFill="1" applyBorder="1" applyAlignment="1">
      <alignment horizontal="right" vertical="center" wrapText="1" indent="1"/>
    </xf>
    <xf numFmtId="3" fontId="7" fillId="24" borderId="13" xfId="43" applyNumberFormat="1" applyFont="1" applyFill="1" applyBorder="1" applyAlignment="1">
      <alignment horizontal="right" vertical="center" wrapText="1" indent="1"/>
    </xf>
    <xf numFmtId="3" fontId="7" fillId="24" borderId="14" xfId="43" applyNumberFormat="1" applyFont="1" applyFill="1" applyBorder="1" applyAlignment="1">
      <alignment horizontal="right" vertical="center" wrapText="1" indent="1"/>
    </xf>
    <xf numFmtId="3" fontId="2" fillId="24" borderId="17" xfId="43" applyNumberFormat="1" applyFont="1" applyFill="1" applyBorder="1" applyAlignment="1">
      <alignment horizontal="right" vertical="center" wrapText="1" indent="1"/>
    </xf>
    <xf numFmtId="3" fontId="3" fillId="35" borderId="13" xfId="43" applyNumberFormat="1" applyFont="1" applyFill="1" applyBorder="1" applyAlignment="1">
      <alignment horizontal="right" vertical="center" wrapText="1" indent="1"/>
    </xf>
    <xf numFmtId="3" fontId="3" fillId="35" borderId="13" xfId="43" applyNumberFormat="1" applyFont="1" applyFill="1" applyBorder="1" applyAlignment="1">
      <alignment horizontal="center" vertical="center" wrapText="1"/>
    </xf>
    <xf numFmtId="3" fontId="7" fillId="51" borderId="13" xfId="43" applyNumberFormat="1" applyFont="1" applyFill="1" applyBorder="1" applyAlignment="1">
      <alignment horizontal="right" vertical="center" wrapText="1" indent="1"/>
    </xf>
    <xf numFmtId="3" fontId="7" fillId="51" borderId="14" xfId="43" applyNumberFormat="1" applyFont="1" applyFill="1" applyBorder="1" applyAlignment="1">
      <alignment horizontal="center" vertical="center" wrapText="1"/>
    </xf>
    <xf numFmtId="3" fontId="7" fillId="51" borderId="13" xfId="43" applyNumberFormat="1" applyFont="1" applyFill="1" applyBorder="1" applyAlignment="1">
      <alignment horizontal="center" vertical="center" wrapText="1"/>
    </xf>
    <xf numFmtId="3" fontId="3" fillId="35" borderId="19" xfId="43" applyNumberFormat="1" applyFont="1" applyFill="1" applyBorder="1" applyAlignment="1">
      <alignment horizontal="center" vertical="center" wrapText="1"/>
    </xf>
    <xf numFmtId="3" fontId="3" fillId="35" borderId="26" xfId="43"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3" fontId="7" fillId="24" borderId="19" xfId="0" applyNumberFormat="1" applyFont="1" applyFill="1" applyBorder="1" applyAlignment="1">
      <alignment horizontal="right" vertical="center" wrapText="1" indent="1"/>
    </xf>
    <xf numFmtId="1" fontId="7" fillId="24" borderId="13" xfId="0" applyNumberFormat="1" applyFont="1" applyFill="1" applyBorder="1" applyAlignment="1">
      <alignment horizontal="right" vertical="center" wrapText="1" indent="1"/>
    </xf>
    <xf numFmtId="1" fontId="7" fillId="24" borderId="14"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7"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7" fillId="24" borderId="14" xfId="40" applyNumberFormat="1" applyFont="1" applyFill="1" applyBorder="1" applyAlignment="1">
      <alignment horizontal="right" vertical="center" wrapText="1" indent="1"/>
    </xf>
    <xf numFmtId="3" fontId="3" fillId="35" borderId="14" xfId="40" applyNumberFormat="1" applyFont="1" applyFill="1" applyBorder="1" applyAlignment="1">
      <alignment horizontal="right" vertical="center" wrapText="1" indent="1"/>
    </xf>
    <xf numFmtId="3" fontId="3" fillId="35" borderId="17" xfId="40" applyNumberFormat="1" applyFont="1" applyFill="1" applyBorder="1" applyAlignment="1">
      <alignment horizontal="right" vertical="center" wrapText="1" indent="1"/>
    </xf>
    <xf numFmtId="3" fontId="3" fillId="35" borderId="18" xfId="40" applyNumberFormat="1" applyFont="1" applyFill="1" applyBorder="1" applyAlignment="1">
      <alignment horizontal="right" vertical="center" wrapText="1" indent="1"/>
    </xf>
    <xf numFmtId="3" fontId="7" fillId="35" borderId="13" xfId="91" applyNumberFormat="1" applyFont="1" applyFill="1" applyBorder="1" applyAlignment="1">
      <alignment horizontal="right" vertical="center" wrapText="1" indent="1"/>
    </xf>
    <xf numFmtId="3" fontId="7" fillId="35" borderId="13" xfId="91" applyNumberFormat="1" applyFont="1" applyFill="1" applyBorder="1" applyAlignment="1">
      <alignment horizontal="center" vertical="center" wrapText="1"/>
    </xf>
    <xf numFmtId="3" fontId="7" fillId="35" borderId="19" xfId="91" applyNumberFormat="1" applyFont="1" applyFill="1" applyBorder="1" applyAlignment="1">
      <alignment horizontal="right" vertical="center" wrapText="1" indent="1"/>
    </xf>
    <xf numFmtId="3" fontId="7" fillId="24" borderId="13" xfId="91" applyNumberFormat="1" applyFont="1" applyFill="1" applyBorder="1" applyAlignment="1">
      <alignment horizontal="right" vertical="center" wrapText="1" indent="1"/>
    </xf>
    <xf numFmtId="3" fontId="7" fillId="35" borderId="29" xfId="91" applyNumberFormat="1" applyFont="1" applyFill="1" applyBorder="1" applyAlignment="1">
      <alignment horizontal="right" vertical="center" wrapText="1" indent="1"/>
    </xf>
    <xf numFmtId="3" fontId="8" fillId="0" borderId="29" xfId="91" applyNumberFormat="1" applyFont="1" applyBorder="1" applyAlignment="1">
      <alignment horizontal="center" vertical="center" wrapText="1"/>
    </xf>
    <xf numFmtId="3" fontId="7" fillId="35" borderId="17" xfId="91" applyNumberFormat="1" applyFont="1" applyFill="1" applyBorder="1" applyAlignment="1">
      <alignment horizontal="right" vertical="center" wrapText="1" indent="1"/>
    </xf>
    <xf numFmtId="3" fontId="8" fillId="0" borderId="17" xfId="91" applyNumberFormat="1" applyFont="1" applyBorder="1" applyAlignment="1">
      <alignment horizontal="center" vertical="center" wrapText="1"/>
    </xf>
    <xf numFmtId="3" fontId="3" fillId="35" borderId="17" xfId="0" applyNumberFormat="1" applyFont="1" applyFill="1" applyBorder="1" applyAlignment="1">
      <alignment horizontal="right" vertical="center" wrapText="1" indent="1"/>
    </xf>
    <xf numFmtId="3" fontId="7" fillId="24" borderId="17" xfId="45" applyNumberFormat="1" applyFont="1" applyFill="1" applyBorder="1" applyAlignment="1">
      <alignment horizontal="right" vertical="center" wrapText="1" indent="1"/>
    </xf>
    <xf numFmtId="3" fontId="7" fillId="24" borderId="18" xfId="45" applyNumberFormat="1" applyFont="1" applyFill="1" applyBorder="1" applyAlignment="1">
      <alignment horizontal="right" vertical="center" wrapText="1" indent="1"/>
    </xf>
    <xf numFmtId="3" fontId="7" fillId="35" borderId="35" xfId="0" applyNumberFormat="1" applyFont="1" applyFill="1" applyBorder="1" applyAlignment="1">
      <alignment horizontal="right" vertical="center" wrapText="1" indent="1"/>
    </xf>
    <xf numFmtId="3" fontId="7" fillId="35" borderId="28" xfId="0" applyNumberFormat="1" applyFont="1" applyFill="1" applyBorder="1" applyAlignment="1">
      <alignment horizontal="right" vertical="center" wrapText="1" indent="1"/>
    </xf>
    <xf numFmtId="3" fontId="8" fillId="35" borderId="29" xfId="44" applyNumberFormat="1" applyFont="1" applyFill="1" applyBorder="1" applyAlignment="1">
      <alignment horizontal="right" vertical="center" wrapText="1" indent="1"/>
    </xf>
    <xf numFmtId="3" fontId="8" fillId="35" borderId="37" xfId="44"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3" fontId="8" fillId="35" borderId="13" xfId="44" applyNumberFormat="1" applyFont="1" applyFill="1" applyBorder="1" applyAlignment="1">
      <alignment horizontal="right" vertical="center" wrapText="1" indent="1"/>
    </xf>
    <xf numFmtId="3" fontId="8" fillId="35" borderId="20" xfId="44"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8" fillId="35" borderId="19" xfId="44" applyNumberFormat="1" applyFont="1" applyFill="1" applyBorder="1" applyAlignment="1">
      <alignment horizontal="right" vertical="center" wrapText="1" indent="1"/>
    </xf>
    <xf numFmtId="3" fontId="8" fillId="35" borderId="35" xfId="44"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2" fillId="24" borderId="53"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50" xfId="0" applyNumberFormat="1" applyFont="1" applyFill="1" applyBorder="1" applyAlignment="1">
      <alignment horizontal="right" vertical="center" wrapText="1" indent="1"/>
    </xf>
    <xf numFmtId="3" fontId="2" fillId="24" borderId="55" xfId="0" applyNumberFormat="1" applyFont="1" applyFill="1" applyBorder="1" applyAlignment="1">
      <alignment horizontal="right" vertical="center" wrapText="1" indent="1"/>
    </xf>
    <xf numFmtId="3" fontId="2" fillId="24" borderId="65" xfId="0" applyNumberFormat="1" applyFont="1" applyFill="1" applyBorder="1" applyAlignment="1">
      <alignment horizontal="right" vertical="center" wrapText="1" indent="1"/>
    </xf>
    <xf numFmtId="0" fontId="30" fillId="0" borderId="13" xfId="0" applyFont="1" applyBorder="1" applyAlignment="1">
      <alignment horizontal="left" wrapText="1"/>
    </xf>
    <xf numFmtId="0" fontId="8" fillId="0" borderId="13" xfId="0" applyNumberFormat="1" applyFont="1" applyBorder="1" applyAlignment="1">
      <alignment horizontal="left"/>
    </xf>
    <xf numFmtId="0" fontId="8" fillId="37" borderId="13" xfId="0" applyNumberFormat="1" applyFont="1" applyFill="1" applyBorder="1" applyAlignment="1">
      <alignment horizontal="left"/>
    </xf>
    <xf numFmtId="0" fontId="72" fillId="0" borderId="13" xfId="0" applyNumberFormat="1" applyFont="1" applyFill="1" applyBorder="1" applyAlignment="1">
      <alignment horizontal="left" vertical="center"/>
    </xf>
    <xf numFmtId="0" fontId="8" fillId="0" borderId="13" xfId="0" applyNumberFormat="1" applyFont="1" applyBorder="1" applyAlignment="1">
      <alignment horizontal="left" wrapText="1"/>
    </xf>
    <xf numFmtId="0" fontId="8" fillId="0" borderId="13" xfId="0" applyNumberFormat="1" applyFont="1" applyBorder="1" applyAlignment="1"/>
    <xf numFmtId="0" fontId="79" fillId="0" borderId="13" xfId="0" applyNumberFormat="1" applyFont="1" applyBorder="1" applyAlignment="1">
      <alignment horizontal="left"/>
    </xf>
    <xf numFmtId="0" fontId="8" fillId="0" borderId="23" xfId="35" applyNumberFormat="1" applyFont="1" applyBorder="1" applyAlignment="1" applyProtection="1">
      <alignment horizontal="left" vertical="center" indent="1"/>
    </xf>
    <xf numFmtId="0" fontId="8" fillId="0" borderId="60" xfId="35" applyNumberFormat="1" applyFont="1" applyBorder="1" applyAlignment="1" applyProtection="1">
      <alignment horizontal="left" vertical="center" indent="1"/>
    </xf>
    <xf numFmtId="0" fontId="12" fillId="46" borderId="66" xfId="0" applyNumberFormat="1" applyFont="1" applyFill="1" applyBorder="1" applyAlignment="1">
      <alignment horizontal="center" vertical="center" wrapText="1"/>
    </xf>
    <xf numFmtId="0" fontId="72" fillId="46" borderId="67" xfId="0" applyNumberFormat="1" applyFont="1" applyFill="1" applyBorder="1" applyAlignment="1">
      <alignment horizontal="center" vertical="center" wrapText="1"/>
    </xf>
    <xf numFmtId="0" fontId="72" fillId="46" borderId="68" xfId="0" applyNumberFormat="1"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3"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4" fillId="0" borderId="30" xfId="0" applyNumberFormat="1" applyFont="1" applyBorder="1" applyAlignment="1">
      <alignment horizontal="center" vertical="center" wrapText="1"/>
    </xf>
    <xf numFmtId="0" fontId="69" fillId="0" borderId="31" xfId="0" applyNumberFormat="1" applyFont="1" applyBorder="1" applyAlignment="1">
      <alignment horizontal="left"/>
    </xf>
    <xf numFmtId="0" fontId="69" fillId="0" borderId="36" xfId="0" applyNumberFormat="1" applyFont="1" applyBorder="1" applyAlignment="1">
      <alignment horizontal="left"/>
    </xf>
    <xf numFmtId="0" fontId="7" fillId="0" borderId="75" xfId="0" applyNumberFormat="1" applyFont="1" applyBorder="1" applyAlignment="1">
      <alignment horizontal="left" vertical="center" wrapText="1" indent="1"/>
    </xf>
    <xf numFmtId="0" fontId="7" fillId="0" borderId="50" xfId="0" applyNumberFormat="1" applyFont="1" applyBorder="1" applyAlignment="1">
      <alignment horizontal="left" vertical="center" wrapText="1" indent="1"/>
    </xf>
    <xf numFmtId="0" fontId="7" fillId="0" borderId="54" xfId="0" applyNumberFormat="1" applyFont="1" applyBorder="1" applyAlignment="1">
      <alignment horizontal="left" vertical="center" wrapText="1" indent="1"/>
    </xf>
    <xf numFmtId="0" fontId="12" fillId="0" borderId="30" xfId="0" applyNumberFormat="1" applyFont="1" applyBorder="1" applyAlignment="1">
      <alignment horizontal="center" vertical="center" wrapText="1"/>
    </xf>
    <xf numFmtId="0" fontId="12" fillId="0" borderId="31" xfId="0" applyNumberFormat="1" applyFont="1" applyBorder="1" applyAlignment="1">
      <alignment horizontal="center" vertical="center" wrapText="1"/>
    </xf>
    <xf numFmtId="0" fontId="12" fillId="0" borderId="36" xfId="0" applyNumberFormat="1" applyFont="1" applyBorder="1" applyAlignment="1">
      <alignment horizontal="center" vertical="center" wrapText="1"/>
    </xf>
    <xf numFmtId="0" fontId="7" fillId="0" borderId="22" xfId="0" applyNumberFormat="1" applyFont="1" applyBorder="1" applyAlignment="1">
      <alignment horizontal="left" vertical="center" wrapText="1" indent="1"/>
    </xf>
    <xf numFmtId="0" fontId="7" fillId="0" borderId="29" xfId="0" applyNumberFormat="1" applyFont="1" applyBorder="1" applyAlignment="1">
      <alignment horizontal="left" vertical="center" wrapText="1" indent="1"/>
    </xf>
    <xf numFmtId="0" fontId="7" fillId="0" borderId="34" xfId="0" applyNumberFormat="1"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2" fillId="0" borderId="30"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12" fillId="0" borderId="36" xfId="0" applyNumberFormat="1" applyFont="1" applyBorder="1" applyAlignment="1">
      <alignment horizontal="center" vertical="center"/>
    </xf>
    <xf numFmtId="0" fontId="2" fillId="0" borderId="15"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4" fillId="0" borderId="20"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7" fillId="0" borderId="61" xfId="0" applyNumberFormat="1" applyFont="1" applyBorder="1" applyAlignment="1">
      <alignment horizontal="left" vertical="center" wrapText="1" indent="1"/>
    </xf>
    <xf numFmtId="0" fontId="7" fillId="0" borderId="72" xfId="0" applyNumberFormat="1" applyFont="1" applyBorder="1" applyAlignment="1">
      <alignment horizontal="left" vertical="center" wrapText="1" indent="1"/>
    </xf>
    <xf numFmtId="0" fontId="7" fillId="0" borderId="41" xfId="0" applyNumberFormat="1" applyFont="1" applyBorder="1" applyAlignment="1">
      <alignment horizontal="left" vertical="center" wrapText="1" indent="1"/>
    </xf>
    <xf numFmtId="0" fontId="128" fillId="0" borderId="0" xfId="0" applyFont="1" applyFill="1" applyBorder="1" applyAlignment="1">
      <alignment horizontal="left"/>
    </xf>
    <xf numFmtId="0" fontId="12" fillId="0" borderId="69" xfId="90" applyNumberFormat="1" applyFont="1" applyBorder="1" applyAlignment="1">
      <alignment horizontal="center" vertical="center"/>
    </xf>
    <xf numFmtId="0" fontId="12" fillId="0" borderId="70" xfId="90" applyNumberFormat="1" applyFont="1" applyBorder="1" applyAlignment="1">
      <alignment horizontal="center" vertical="center"/>
    </xf>
    <xf numFmtId="0" fontId="12" fillId="0" borderId="71" xfId="90" applyNumberFormat="1" applyFont="1" applyBorder="1" applyAlignment="1">
      <alignment horizontal="center" vertical="center"/>
    </xf>
    <xf numFmtId="0" fontId="7" fillId="0" borderId="61" xfId="90" applyNumberFormat="1" applyFont="1" applyBorder="1" applyAlignment="1">
      <alignment horizontal="left" vertical="center" wrapText="1" indent="1"/>
    </xf>
    <xf numFmtId="0" fontId="7" fillId="0" borderId="72" xfId="90" applyNumberFormat="1" applyFont="1" applyBorder="1" applyAlignment="1">
      <alignment horizontal="left" vertical="center" wrapText="1" indent="1"/>
    </xf>
    <xf numFmtId="0" fontId="7" fillId="0" borderId="41" xfId="90" applyNumberFormat="1" applyFont="1" applyBorder="1" applyAlignment="1">
      <alignment horizontal="left" vertical="center" wrapText="1" indent="1"/>
    </xf>
    <xf numFmtId="0" fontId="2" fillId="0" borderId="15" xfId="90" applyNumberFormat="1" applyFont="1" applyBorder="1" applyAlignment="1">
      <alignment horizontal="center" vertical="center" wrapText="1"/>
    </xf>
    <xf numFmtId="0" fontId="2" fillId="0" borderId="19" xfId="90" applyNumberFormat="1" applyFont="1" applyBorder="1" applyAlignment="1">
      <alignment horizontal="center" vertical="center" wrapText="1"/>
    </xf>
    <xf numFmtId="0" fontId="2" fillId="0" borderId="29" xfId="90" applyNumberFormat="1" applyFont="1" applyBorder="1" applyAlignment="1">
      <alignment horizontal="center" vertical="center" wrapText="1"/>
    </xf>
    <xf numFmtId="0" fontId="4" fillId="0" borderId="13" xfId="90" applyNumberFormat="1" applyFont="1" applyBorder="1" applyAlignment="1">
      <alignment horizontal="center" vertical="center"/>
    </xf>
    <xf numFmtId="0" fontId="4" fillId="0" borderId="20" xfId="90" applyNumberFormat="1" applyFont="1" applyBorder="1" applyAlignment="1">
      <alignment horizontal="center" vertical="center"/>
    </xf>
    <xf numFmtId="0" fontId="4" fillId="0" borderId="38" xfId="90" applyNumberFormat="1" applyFont="1" applyBorder="1" applyAlignment="1">
      <alignment horizontal="center" vertical="center"/>
    </xf>
    <xf numFmtId="0" fontId="83" fillId="0" borderId="23" xfId="0" applyNumberFormat="1" applyFont="1" applyBorder="1" applyAlignment="1">
      <alignment horizontal="center" vertical="center" wrapText="1"/>
    </xf>
    <xf numFmtId="0" fontId="83" fillId="0" borderId="15" xfId="0" applyNumberFormat="1" applyFont="1" applyBorder="1" applyAlignment="1">
      <alignment horizontal="center" vertical="center" wrapText="1"/>
    </xf>
    <xf numFmtId="0" fontId="83" fillId="0" borderId="16" xfId="0" applyNumberFormat="1" applyFont="1" applyBorder="1" applyAlignment="1">
      <alignment horizontal="center" vertical="center" wrapText="1"/>
    </xf>
    <xf numFmtId="0" fontId="83" fillId="0" borderId="25" xfId="0" applyNumberFormat="1" applyFont="1" applyBorder="1" applyAlignment="1">
      <alignment horizontal="center" vertical="center" wrapText="1"/>
    </xf>
    <xf numFmtId="0" fontId="83" fillId="0" borderId="13" xfId="0" applyNumberFormat="1" applyFont="1" applyBorder="1" applyAlignment="1">
      <alignment horizontal="center" vertical="center" wrapText="1"/>
    </xf>
    <xf numFmtId="0" fontId="83" fillId="0" borderId="17" xfId="0" applyNumberFormat="1" applyFont="1" applyBorder="1" applyAlignment="1">
      <alignment horizontal="center" vertical="center" wrapText="1"/>
    </xf>
    <xf numFmtId="0" fontId="83" fillId="0" borderId="24" xfId="0" applyNumberFormat="1" applyFont="1" applyBorder="1" applyAlignment="1">
      <alignment horizontal="center" vertical="center" wrapText="1"/>
    </xf>
    <xf numFmtId="0" fontId="83" fillId="0" borderId="14" xfId="0" applyNumberFormat="1" applyFont="1" applyBorder="1" applyAlignment="1">
      <alignment horizontal="center" vertical="center" wrapText="1"/>
    </xf>
    <xf numFmtId="0" fontId="83" fillId="0" borderId="18" xfId="0" applyNumberFormat="1" applyFont="1" applyBorder="1" applyAlignment="1">
      <alignment horizontal="center" vertical="center" wrapText="1"/>
    </xf>
    <xf numFmtId="0" fontId="112" fillId="0" borderId="0" xfId="0" applyFont="1" applyAlignment="1">
      <alignment horizontal="left" vertical="center" wrapText="1"/>
    </xf>
    <xf numFmtId="49" fontId="8" fillId="0" borderId="20" xfId="0" applyNumberFormat="1" applyFont="1" applyBorder="1" applyAlignment="1">
      <alignment horizontal="left"/>
    </xf>
    <xf numFmtId="49" fontId="8" fillId="0" borderId="52" xfId="0" applyNumberFormat="1" applyFont="1" applyBorder="1" applyAlignment="1">
      <alignment horizontal="left"/>
    </xf>
    <xf numFmtId="49" fontId="8" fillId="0" borderId="27" xfId="0" applyNumberFormat="1" applyFont="1" applyBorder="1" applyAlignment="1">
      <alignment horizontal="left"/>
    </xf>
    <xf numFmtId="0" fontId="12" fillId="0" borderId="12"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2" fillId="0" borderId="37"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49" fontId="3" fillId="0" borderId="27" xfId="0" applyNumberFormat="1" applyFont="1" applyBorder="1" applyAlignment="1">
      <alignment horizontal="left"/>
    </xf>
    <xf numFmtId="0" fontId="2" fillId="36" borderId="29" xfId="0" applyNumberFormat="1" applyFont="1" applyFill="1" applyBorder="1" applyAlignment="1">
      <alignment horizontal="center" vertical="center" wrapText="1"/>
    </xf>
    <xf numFmtId="0" fontId="2" fillId="36" borderId="13" xfId="0" applyNumberFormat="1" applyFont="1" applyFill="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75"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22" xfId="0" applyNumberFormat="1" applyFont="1" applyBorder="1" applyAlignment="1">
      <alignment horizontal="center" vertical="center" textRotation="90" wrapText="1"/>
    </xf>
    <xf numFmtId="0" fontId="2" fillId="0" borderId="15" xfId="0" applyNumberFormat="1" applyFont="1" applyBorder="1" applyAlignment="1">
      <alignment horizontal="center" vertical="center" textRotation="90" wrapText="1"/>
    </xf>
    <xf numFmtId="0" fontId="3" fillId="0" borderId="20" xfId="0" applyNumberFormat="1" applyFont="1" applyBorder="1" applyAlignment="1">
      <alignment horizontal="left"/>
    </xf>
    <xf numFmtId="0" fontId="3" fillId="0" borderId="52" xfId="0" applyNumberFormat="1" applyFont="1" applyBorder="1" applyAlignment="1">
      <alignment horizontal="left"/>
    </xf>
    <xf numFmtId="0" fontId="3" fillId="0" borderId="27" xfId="0" applyNumberFormat="1" applyFont="1" applyBorder="1" applyAlignment="1">
      <alignment horizontal="left"/>
    </xf>
    <xf numFmtId="0" fontId="8" fillId="0" borderId="20" xfId="0" applyNumberFormat="1" applyFont="1" applyBorder="1" applyAlignment="1">
      <alignment horizontal="left"/>
    </xf>
    <xf numFmtId="0" fontId="8" fillId="0" borderId="52" xfId="0" applyNumberFormat="1" applyFont="1" applyBorder="1" applyAlignment="1">
      <alignment horizontal="left"/>
    </xf>
    <xf numFmtId="0" fontId="8" fillId="0" borderId="27" xfId="0" applyNumberFormat="1" applyFont="1" applyBorder="1" applyAlignment="1">
      <alignment horizontal="left"/>
    </xf>
    <xf numFmtId="0" fontId="109" fillId="48" borderId="57" xfId="40" applyNumberFormat="1" applyFont="1" applyFill="1" applyBorder="1" applyAlignment="1">
      <alignment horizontal="center" vertical="center" wrapText="1"/>
    </xf>
    <xf numFmtId="0" fontId="109" fillId="48" borderId="45" xfId="40" applyNumberFormat="1" applyFont="1" applyFill="1" applyBorder="1" applyAlignment="1">
      <alignment horizontal="center" vertical="center" wrapText="1"/>
    </xf>
    <xf numFmtId="0" fontId="112" fillId="0" borderId="0" xfId="0" applyNumberFormat="1" applyFont="1" applyAlignment="1">
      <alignment horizontal="left" vertical="center" wrapText="1"/>
    </xf>
    <xf numFmtId="0" fontId="98" fillId="0" borderId="12" xfId="0" applyNumberFormat="1" applyFont="1" applyBorder="1" applyAlignment="1">
      <alignment horizontal="center" vertical="center" wrapText="1"/>
    </xf>
    <xf numFmtId="0" fontId="98" fillId="0" borderId="0" xfId="0" applyNumberFormat="1" applyFont="1" applyBorder="1" applyAlignment="1">
      <alignment horizontal="center" vertical="center" wrapText="1"/>
    </xf>
    <xf numFmtId="0" fontId="82" fillId="0" borderId="29" xfId="0" applyNumberFormat="1" applyFont="1" applyBorder="1" applyAlignment="1">
      <alignment horizontal="center" vertical="center" wrapText="1"/>
    </xf>
    <xf numFmtId="0" fontId="82" fillId="0" borderId="13" xfId="0" applyNumberFormat="1" applyFont="1" applyBorder="1" applyAlignment="1">
      <alignment horizontal="center" vertical="center" wrapText="1"/>
    </xf>
    <xf numFmtId="0" fontId="77" fillId="0" borderId="12" xfId="40" applyNumberFormat="1" applyFont="1" applyBorder="1" applyAlignment="1">
      <alignment horizontal="center" vertical="center" wrapText="1"/>
    </xf>
    <xf numFmtId="0" fontId="77" fillId="0" borderId="75" xfId="40" applyNumberFormat="1" applyFont="1" applyBorder="1" applyAlignment="1">
      <alignment horizontal="center" vertical="center" wrapText="1"/>
    </xf>
    <xf numFmtId="0" fontId="7" fillId="0" borderId="63" xfId="41" applyNumberFormat="1" applyFont="1" applyBorder="1" applyAlignment="1">
      <alignment horizontal="center" vertical="center"/>
    </xf>
    <xf numFmtId="0" fontId="7" fillId="0" borderId="58" xfId="41" applyNumberFormat="1" applyFont="1" applyBorder="1" applyAlignment="1">
      <alignment horizontal="center" vertical="center"/>
    </xf>
    <xf numFmtId="0" fontId="7" fillId="0" borderId="59" xfId="41" applyNumberFormat="1" applyFont="1" applyBorder="1" applyAlignment="1">
      <alignment horizontal="center" vertical="center"/>
    </xf>
    <xf numFmtId="0" fontId="77" fillId="0" borderId="66" xfId="41" applyNumberFormat="1" applyFont="1" applyBorder="1" applyAlignment="1">
      <alignment horizontal="left" vertical="center" wrapText="1" indent="1"/>
    </xf>
    <xf numFmtId="0" fontId="77" fillId="0" borderId="67" xfId="41" applyNumberFormat="1" applyFont="1" applyBorder="1" applyAlignment="1">
      <alignment horizontal="left" vertical="center" wrapText="1" indent="1"/>
    </xf>
    <xf numFmtId="0" fontId="77" fillId="0" borderId="68" xfId="41" applyNumberFormat="1" applyFont="1" applyBorder="1" applyAlignment="1">
      <alignment horizontal="left" vertical="center" wrapText="1" indent="1"/>
    </xf>
    <xf numFmtId="0" fontId="76" fillId="0" borderId="20" xfId="41" applyNumberFormat="1" applyBorder="1" applyAlignment="1">
      <alignment horizontal="left" vertical="center" wrapText="1"/>
    </xf>
    <xf numFmtId="0" fontId="76" fillId="0" borderId="52" xfId="41" applyNumberFormat="1" applyBorder="1" applyAlignment="1">
      <alignment horizontal="left" vertical="center" wrapText="1"/>
    </xf>
    <xf numFmtId="0" fontId="76" fillId="0" borderId="27" xfId="41" applyNumberFormat="1" applyBorder="1" applyAlignment="1">
      <alignment horizontal="left" vertical="center" wrapText="1"/>
    </xf>
    <xf numFmtId="0" fontId="25" fillId="0" borderId="37" xfId="0" applyNumberFormat="1" applyFont="1" applyBorder="1" applyAlignment="1">
      <alignment horizontal="left" vertical="center"/>
    </xf>
    <xf numFmtId="0" fontId="25" fillId="0" borderId="50" xfId="0" applyNumberFormat="1" applyFont="1" applyBorder="1" applyAlignment="1">
      <alignment horizontal="left" vertical="center"/>
    </xf>
    <xf numFmtId="0" fontId="25" fillId="0" borderId="32" xfId="0" applyNumberFormat="1" applyFont="1" applyBorder="1" applyAlignment="1">
      <alignment horizontal="left" vertical="center"/>
    </xf>
    <xf numFmtId="0" fontId="25" fillId="0" borderId="35" xfId="0" applyNumberFormat="1" applyFont="1" applyBorder="1" applyAlignment="1">
      <alignment horizontal="left" vertical="center"/>
    </xf>
    <xf numFmtId="0" fontId="25" fillId="0" borderId="46" xfId="0" applyNumberFormat="1" applyFont="1" applyBorder="1" applyAlignment="1">
      <alignment horizontal="left" vertical="center"/>
    </xf>
    <xf numFmtId="0" fontId="25" fillId="0" borderId="47" xfId="0" applyNumberFormat="1" applyFont="1" applyBorder="1" applyAlignment="1">
      <alignment horizontal="left" vertical="center"/>
    </xf>
    <xf numFmtId="0" fontId="12" fillId="0" borderId="69" xfId="0" applyNumberFormat="1" applyFont="1" applyBorder="1" applyAlignment="1">
      <alignment horizontal="center" vertical="center" wrapText="1"/>
    </xf>
    <xf numFmtId="0" fontId="12" fillId="0" borderId="70" xfId="0" applyNumberFormat="1" applyFont="1" applyBorder="1" applyAlignment="1">
      <alignment horizontal="center" vertical="center" wrapText="1"/>
    </xf>
    <xf numFmtId="0" fontId="12" fillId="0" borderId="71"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7"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0" fontId="7" fillId="0" borderId="38"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7" fillId="0" borderId="40" xfId="0" applyNumberFormat="1" applyFont="1" applyBorder="1" applyAlignment="1">
      <alignment horizontal="left" vertical="center" wrapText="1" indent="1"/>
    </xf>
    <xf numFmtId="0" fontId="7" fillId="0" borderId="72" xfId="0" applyNumberFormat="1" applyFont="1" applyBorder="1" applyAlignment="1">
      <alignment horizontal="center" vertical="center" wrapText="1"/>
    </xf>
    <xf numFmtId="0" fontId="7" fillId="0" borderId="41" xfId="0" applyNumberFormat="1" applyFont="1" applyBorder="1" applyAlignment="1">
      <alignment horizontal="center" vertical="center" wrapText="1"/>
    </xf>
    <xf numFmtId="0" fontId="25" fillId="0" borderId="37" xfId="0" applyFont="1" applyBorder="1" applyAlignment="1">
      <alignment horizontal="left" vertical="center"/>
    </xf>
    <xf numFmtId="0" fontId="25" fillId="0" borderId="50" xfId="0" applyFont="1" applyBorder="1" applyAlignment="1">
      <alignment horizontal="left" vertical="center"/>
    </xf>
    <xf numFmtId="0" fontId="25" fillId="0" borderId="32" xfId="0" applyFont="1" applyBorder="1" applyAlignment="1">
      <alignment horizontal="left" vertical="center"/>
    </xf>
    <xf numFmtId="0" fontId="25" fillId="0" borderId="3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128" fillId="0" borderId="46" xfId="0" applyFont="1" applyFill="1" applyBorder="1" applyAlignment="1">
      <alignment horizontal="left" vertical="top" wrapText="1"/>
    </xf>
    <xf numFmtId="0" fontId="25" fillId="0" borderId="37" xfId="0" applyNumberFormat="1" applyFont="1" applyBorder="1" applyAlignment="1">
      <alignment horizontal="left" vertical="center" wrapText="1"/>
    </xf>
    <xf numFmtId="0" fontId="25" fillId="0" borderId="50" xfId="0" applyNumberFormat="1" applyFont="1" applyBorder="1" applyAlignment="1">
      <alignment horizontal="left" vertical="center" wrapText="1"/>
    </xf>
    <xf numFmtId="0" fontId="25" fillId="0" borderId="32" xfId="0" applyNumberFormat="1" applyFont="1" applyBorder="1" applyAlignment="1">
      <alignment horizontal="left" vertical="center" wrapText="1"/>
    </xf>
    <xf numFmtId="0" fontId="4" fillId="0" borderId="23"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4"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7" fillId="0" borderId="62" xfId="0" applyNumberFormat="1" applyFont="1" applyBorder="1" applyAlignment="1">
      <alignment horizontal="left" vertical="center" wrapText="1" indent="1"/>
    </xf>
    <xf numFmtId="0" fontId="7" fillId="0" borderId="52" xfId="0" applyNumberFormat="1" applyFont="1" applyBorder="1" applyAlignment="1">
      <alignment horizontal="left" vertical="center" wrapText="1" indent="1"/>
    </xf>
    <xf numFmtId="0" fontId="7" fillId="0" borderId="38" xfId="0" applyNumberFormat="1" applyFont="1" applyBorder="1" applyAlignment="1">
      <alignment horizontal="left" vertical="center" wrapText="1" indent="1"/>
    </xf>
    <xf numFmtId="0" fontId="25" fillId="0" borderId="37" xfId="40" applyFont="1" applyFill="1" applyBorder="1" applyAlignment="1">
      <alignment horizontal="left" vertical="center" wrapText="1"/>
    </xf>
    <xf numFmtId="0" fontId="25" fillId="0" borderId="50" xfId="40" applyFont="1" applyFill="1" applyBorder="1" applyAlignment="1">
      <alignment horizontal="left" vertical="center"/>
    </xf>
    <xf numFmtId="0" fontId="25" fillId="0" borderId="32" xfId="40" applyFont="1" applyFill="1" applyBorder="1" applyAlignment="1">
      <alignment horizontal="left" vertical="center"/>
    </xf>
    <xf numFmtId="0" fontId="4" fillId="0" borderId="69" xfId="40" applyFont="1" applyBorder="1" applyAlignment="1">
      <alignment horizontal="center" vertical="center" wrapText="1"/>
    </xf>
    <xf numFmtId="0" fontId="4" fillId="0" borderId="70" xfId="40" applyFont="1" applyBorder="1" applyAlignment="1">
      <alignment horizontal="center" vertical="center"/>
    </xf>
    <xf numFmtId="0" fontId="4" fillId="0" borderId="71" xfId="40" applyFont="1" applyBorder="1" applyAlignment="1">
      <alignment horizontal="center" vertical="center"/>
    </xf>
    <xf numFmtId="0" fontId="7" fillId="0" borderId="23" xfId="40" applyFont="1" applyBorder="1" applyAlignment="1">
      <alignment horizontal="left" vertical="center" wrapText="1" indent="1"/>
    </xf>
    <xf numFmtId="0" fontId="7" fillId="0" borderId="25" xfId="40" applyFont="1" applyBorder="1" applyAlignment="1">
      <alignment horizontal="left" vertical="center" wrapText="1" indent="1"/>
    </xf>
    <xf numFmtId="0" fontId="7" fillId="0" borderId="24" xfId="40" applyFont="1" applyBorder="1" applyAlignment="1">
      <alignment horizontal="left" vertical="center" wrapText="1" indent="1"/>
    </xf>
    <xf numFmtId="0" fontId="25" fillId="0" borderId="35" xfId="40" applyFont="1" applyBorder="1" applyAlignment="1">
      <alignment horizontal="left" vertical="center"/>
    </xf>
    <xf numFmtId="0" fontId="25" fillId="0" borderId="46" xfId="40" applyFont="1" applyBorder="1" applyAlignment="1">
      <alignment horizontal="left" vertical="center"/>
    </xf>
    <xf numFmtId="0" fontId="25" fillId="0" borderId="47" xfId="40" applyFont="1" applyBorder="1" applyAlignment="1">
      <alignment horizontal="left" vertical="center"/>
    </xf>
    <xf numFmtId="0" fontId="25" fillId="36" borderId="48" xfId="40" applyFont="1" applyFill="1" applyBorder="1" applyAlignment="1">
      <alignment horizontal="left" vertical="center"/>
    </xf>
    <xf numFmtId="0" fontId="25" fillId="36" borderId="0" xfId="40" applyFont="1" applyFill="1" applyBorder="1" applyAlignment="1">
      <alignment horizontal="left" vertical="center"/>
    </xf>
    <xf numFmtId="0" fontId="25" fillId="36" borderId="49" xfId="40" applyFont="1" applyFill="1" applyBorder="1" applyAlignment="1">
      <alignment horizontal="left" vertical="center"/>
    </xf>
    <xf numFmtId="0" fontId="25" fillId="0" borderId="48" xfId="40" applyFont="1" applyFill="1" applyBorder="1" applyAlignment="1">
      <alignment horizontal="left" vertical="center" wrapText="1"/>
    </xf>
    <xf numFmtId="0" fontId="25" fillId="0" borderId="0" xfId="40" applyFont="1" applyFill="1" applyBorder="1" applyAlignment="1">
      <alignment horizontal="left" vertical="center"/>
    </xf>
    <xf numFmtId="0" fontId="25" fillId="0" borderId="49" xfId="40" applyFont="1" applyFill="1" applyBorder="1" applyAlignment="1">
      <alignment horizontal="left" vertical="center"/>
    </xf>
    <xf numFmtId="0" fontId="25" fillId="0" borderId="37" xfId="0" applyFont="1" applyBorder="1" applyAlignment="1">
      <alignment horizontal="left" vertical="center" wrapText="1"/>
    </xf>
    <xf numFmtId="0" fontId="25" fillId="0" borderId="50" xfId="0" applyFont="1" applyBorder="1" applyAlignment="1">
      <alignment horizontal="left" vertical="center" wrapText="1"/>
    </xf>
    <xf numFmtId="0" fontId="25" fillId="0" borderId="32" xfId="0" applyFont="1" applyBorder="1" applyAlignment="1">
      <alignment horizontal="left" vertical="center" wrapText="1"/>
    </xf>
    <xf numFmtId="0" fontId="4" fillId="0" borderId="30"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wrapText="1"/>
    </xf>
    <xf numFmtId="0" fontId="128" fillId="0" borderId="67" xfId="0" applyFont="1" applyFill="1" applyBorder="1" applyAlignment="1">
      <alignment horizontal="left" vertical="top" wrapText="1"/>
    </xf>
    <xf numFmtId="0" fontId="82" fillId="36" borderId="34" xfId="0" applyNumberFormat="1" applyFont="1" applyFill="1" applyBorder="1" applyAlignment="1">
      <alignment horizontal="center" vertical="center" wrapText="1"/>
    </xf>
    <xf numFmtId="0" fontId="82" fillId="36" borderId="14" xfId="0" applyNumberFormat="1" applyFont="1" applyFill="1" applyBorder="1" applyAlignment="1">
      <alignment horizontal="center" vertical="center" wrapText="1"/>
    </xf>
    <xf numFmtId="0" fontId="4" fillId="0" borderId="63" xfId="0" applyNumberFormat="1" applyFont="1" applyBorder="1" applyAlignment="1">
      <alignment horizontal="center" vertical="center" wrapText="1"/>
    </xf>
    <xf numFmtId="0" fontId="4" fillId="0" borderId="58" xfId="0" applyNumberFormat="1" applyFont="1" applyBorder="1" applyAlignment="1">
      <alignment horizontal="center" vertical="center" wrapText="1"/>
    </xf>
    <xf numFmtId="0" fontId="4" fillId="0" borderId="59" xfId="0" applyNumberFormat="1" applyFont="1" applyBorder="1" applyAlignment="1">
      <alignment horizontal="center" vertical="center" wrapText="1"/>
    </xf>
    <xf numFmtId="0" fontId="82" fillId="36" borderId="29" xfId="0" applyNumberFormat="1" applyFont="1" applyFill="1" applyBorder="1" applyAlignment="1">
      <alignment horizontal="center" vertical="center" wrapText="1"/>
    </xf>
    <xf numFmtId="0" fontId="82" fillId="36" borderId="13" xfId="0" applyNumberFormat="1" applyFont="1" applyFill="1" applyBorder="1" applyAlignment="1">
      <alignment horizontal="center" vertical="center" wrapText="1"/>
    </xf>
    <xf numFmtId="0" fontId="82" fillId="49" borderId="29" xfId="0" applyNumberFormat="1" applyFont="1" applyFill="1" applyBorder="1" applyAlignment="1">
      <alignment horizontal="center" vertical="center" wrapText="1"/>
    </xf>
    <xf numFmtId="0" fontId="82" fillId="49"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63"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0" fontId="7" fillId="0" borderId="61" xfId="0" applyNumberFormat="1" applyFont="1" applyFill="1" applyBorder="1" applyAlignment="1">
      <alignment horizontal="left" vertical="center" wrapText="1" indent="1"/>
    </xf>
    <xf numFmtId="0" fontId="7" fillId="0" borderId="72" xfId="0" applyNumberFormat="1" applyFont="1" applyFill="1" applyBorder="1" applyAlignment="1">
      <alignment horizontal="left" vertical="center" wrapText="1" indent="1"/>
    </xf>
    <xf numFmtId="0" fontId="7" fillId="0" borderId="67" xfId="0" applyNumberFormat="1" applyFont="1" applyFill="1" applyBorder="1" applyAlignment="1">
      <alignment horizontal="left" vertical="center" wrapText="1" indent="1"/>
    </xf>
    <xf numFmtId="0" fontId="7" fillId="0" borderId="41" xfId="0" applyNumberFormat="1" applyFont="1" applyFill="1" applyBorder="1" applyAlignment="1">
      <alignment horizontal="left" vertical="center" wrapText="1" indent="1"/>
    </xf>
    <xf numFmtId="0" fontId="73" fillId="0" borderId="15"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27" xfId="0" applyNumberFormat="1" applyFont="1" applyFill="1" applyBorder="1" applyAlignment="1">
      <alignment horizontal="center" vertical="center" wrapText="1"/>
    </xf>
    <xf numFmtId="0" fontId="4" fillId="0" borderId="30" xfId="43" applyNumberFormat="1" applyFont="1" applyBorder="1" applyAlignment="1">
      <alignment horizontal="center" vertical="center" wrapText="1"/>
    </xf>
    <xf numFmtId="0" fontId="4" fillId="0" borderId="31" xfId="43" applyNumberFormat="1" applyFont="1" applyBorder="1" applyAlignment="1">
      <alignment horizontal="center" vertical="center" wrapText="1"/>
    </xf>
    <xf numFmtId="0" fontId="4" fillId="0" borderId="36" xfId="43" applyNumberFormat="1" applyFont="1" applyBorder="1" applyAlignment="1">
      <alignment horizontal="center" vertical="center" wrapText="1"/>
    </xf>
    <xf numFmtId="0" fontId="128" fillId="0" borderId="0" xfId="0" applyFont="1" applyFill="1" applyBorder="1" applyAlignment="1">
      <alignment horizontal="left" wrapText="1"/>
    </xf>
    <xf numFmtId="0" fontId="7" fillId="0" borderId="29" xfId="0" applyNumberFormat="1" applyFont="1" applyBorder="1" applyAlignment="1">
      <alignment horizontal="center" vertical="center" wrapText="1"/>
    </xf>
    <xf numFmtId="0" fontId="7" fillId="0" borderId="34" xfId="0" applyNumberFormat="1" applyFont="1" applyBorder="1" applyAlignment="1">
      <alignment horizontal="center" vertical="center" wrapText="1"/>
    </xf>
    <xf numFmtId="0" fontId="12" fillId="0" borderId="63" xfId="0" applyNumberFormat="1" applyFont="1" applyBorder="1" applyAlignment="1">
      <alignment horizontal="center" vertical="center" wrapText="1"/>
    </xf>
    <xf numFmtId="0" fontId="12" fillId="0" borderId="58" xfId="0" applyNumberFormat="1" applyFont="1" applyBorder="1" applyAlignment="1">
      <alignment horizontal="center" vertical="center" wrapText="1"/>
    </xf>
    <xf numFmtId="0" fontId="12" fillId="0" borderId="59" xfId="0" applyNumberFormat="1" applyFont="1" applyBorder="1" applyAlignment="1">
      <alignment horizontal="center" vertical="center" wrapText="1"/>
    </xf>
    <xf numFmtId="0" fontId="4" fillId="0" borderId="31"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128" fillId="0" borderId="0" xfId="0" applyFont="1" applyFill="1" applyBorder="1" applyAlignment="1">
      <alignment horizontal="left" vertical="top" wrapText="1"/>
    </xf>
    <xf numFmtId="0" fontId="32" fillId="0" borderId="46" xfId="0" applyNumberFormat="1" applyFont="1" applyBorder="1" applyAlignment="1">
      <alignment horizontal="left" vertical="center" wrapText="1"/>
    </xf>
    <xf numFmtId="0" fontId="30" fillId="0" borderId="35" xfId="0" applyNumberFormat="1" applyFont="1" applyBorder="1" applyAlignment="1">
      <alignment horizontal="left" vertical="center"/>
    </xf>
    <xf numFmtId="0" fontId="30" fillId="0" borderId="46" xfId="0" applyNumberFormat="1" applyFont="1" applyBorder="1" applyAlignment="1">
      <alignment horizontal="left" vertical="center"/>
    </xf>
    <xf numFmtId="0" fontId="30" fillId="0" borderId="47" xfId="0" applyNumberFormat="1" applyFont="1" applyBorder="1" applyAlignment="1">
      <alignment horizontal="left" vertical="center"/>
    </xf>
    <xf numFmtId="0" fontId="30" fillId="0" borderId="37" xfId="0" applyNumberFormat="1" applyFont="1" applyBorder="1" applyAlignment="1">
      <alignment horizontal="left" vertical="center"/>
    </xf>
    <xf numFmtId="0" fontId="30" fillId="0" borderId="50" xfId="0" applyNumberFormat="1" applyFont="1" applyBorder="1" applyAlignment="1">
      <alignment horizontal="left" vertical="center"/>
    </xf>
    <xf numFmtId="0" fontId="30" fillId="0" borderId="32" xfId="0" applyNumberFormat="1" applyFont="1" applyBorder="1" applyAlignment="1">
      <alignment horizontal="left" vertical="center"/>
    </xf>
    <xf numFmtId="0" fontId="4" fillId="0" borderId="69" xfId="40" applyNumberFormat="1" applyFont="1" applyBorder="1" applyAlignment="1">
      <alignment horizontal="center" vertical="center" wrapText="1"/>
    </xf>
    <xf numFmtId="0" fontId="4" fillId="0" borderId="70" xfId="40" applyNumberFormat="1" applyFont="1" applyBorder="1" applyAlignment="1">
      <alignment horizontal="center" vertical="center" wrapText="1"/>
    </xf>
    <xf numFmtId="0" fontId="4" fillId="0" borderId="74" xfId="40" applyNumberFormat="1" applyFont="1" applyBorder="1" applyAlignment="1">
      <alignment horizontal="center" vertical="center" wrapText="1"/>
    </xf>
    <xf numFmtId="0" fontId="4" fillId="0" borderId="71" xfId="40" applyNumberFormat="1" applyFont="1" applyBorder="1" applyAlignment="1">
      <alignment horizontal="center" vertical="center" wrapText="1"/>
    </xf>
    <xf numFmtId="0" fontId="7" fillId="0" borderId="30" xfId="40" applyNumberFormat="1" applyFont="1" applyBorder="1" applyAlignment="1">
      <alignment horizontal="left" vertical="center" wrapText="1" indent="1"/>
    </xf>
    <xf numFmtId="0" fontId="7" fillId="0" borderId="31" xfId="40" applyNumberFormat="1" applyFont="1" applyBorder="1" applyAlignment="1">
      <alignment horizontal="left" vertical="center" wrapText="1" indent="1"/>
    </xf>
    <xf numFmtId="0" fontId="7" fillId="0" borderId="53" xfId="40" applyNumberFormat="1" applyFont="1" applyBorder="1" applyAlignment="1">
      <alignment horizontal="left" vertical="center" wrapText="1" indent="1"/>
    </xf>
    <xf numFmtId="0" fontId="7" fillId="0" borderId="36" xfId="40" applyNumberFormat="1" applyFont="1" applyBorder="1" applyAlignment="1">
      <alignment horizontal="left" vertical="center" wrapText="1" indent="1"/>
    </xf>
    <xf numFmtId="0" fontId="7" fillId="0" borderId="25" xfId="40" applyNumberFormat="1" applyFont="1" applyBorder="1" applyAlignment="1">
      <alignment horizontal="center" vertical="center" wrapText="1"/>
    </xf>
    <xf numFmtId="0" fontId="7" fillId="0" borderId="24" xfId="40" applyNumberFormat="1" applyFont="1" applyBorder="1" applyAlignment="1">
      <alignment horizontal="center" vertical="center" wrapText="1"/>
    </xf>
    <xf numFmtId="0" fontId="25" fillId="0" borderId="13" xfId="91" applyFont="1" applyBorder="1" applyAlignment="1">
      <alignment horizontal="left" vertical="center" wrapText="1"/>
    </xf>
    <xf numFmtId="0" fontId="7" fillId="0" borderId="29" xfId="40" applyNumberFormat="1" applyFont="1" applyBorder="1" applyAlignment="1">
      <alignment horizontal="center" vertical="center" wrapText="1"/>
    </xf>
    <xf numFmtId="0" fontId="2" fillId="0" borderId="37" xfId="40" applyNumberFormat="1" applyFont="1" applyBorder="1" applyAlignment="1">
      <alignment horizontal="center" vertical="center" wrapText="1"/>
    </xf>
    <xf numFmtId="0" fontId="2" fillId="0" borderId="13" xfId="40" applyNumberFormat="1" applyFont="1" applyBorder="1" applyAlignment="1">
      <alignment horizontal="center" vertical="center" wrapText="1"/>
    </xf>
    <xf numFmtId="0" fontId="25" fillId="0" borderId="13" xfId="91" applyFont="1" applyBorder="1" applyAlignment="1">
      <alignment horizontal="left" vertical="center"/>
    </xf>
    <xf numFmtId="0" fontId="2" fillId="0" borderId="21" xfId="91" applyNumberFormat="1" applyFont="1" applyBorder="1" applyAlignment="1">
      <alignment horizontal="center" vertical="center" wrapText="1"/>
    </xf>
    <xf numFmtId="0" fontId="2" fillId="0" borderId="33" xfId="91" applyNumberFormat="1" applyFont="1" applyBorder="1" applyAlignment="1">
      <alignment horizontal="center" vertical="center" wrapText="1"/>
    </xf>
    <xf numFmtId="0" fontId="2" fillId="0" borderId="13" xfId="91" applyNumberFormat="1" applyFont="1" applyBorder="1" applyAlignment="1">
      <alignment horizontal="center" vertical="center" wrapText="1"/>
    </xf>
    <xf numFmtId="0" fontId="7" fillId="0" borderId="52" xfId="91" applyNumberFormat="1" applyFont="1" applyBorder="1" applyAlignment="1">
      <alignment horizontal="center" vertical="center" wrapText="1"/>
    </xf>
    <xf numFmtId="0" fontId="7" fillId="0" borderId="38" xfId="91" applyNumberFormat="1" applyFont="1" applyBorder="1" applyAlignment="1">
      <alignment horizontal="center" vertical="center" wrapText="1"/>
    </xf>
    <xf numFmtId="0" fontId="7" fillId="0" borderId="50" xfId="91" applyNumberFormat="1" applyFont="1" applyBorder="1" applyAlignment="1">
      <alignment horizontal="center" vertical="center" wrapText="1"/>
    </xf>
    <xf numFmtId="0" fontId="7" fillId="0" borderId="54" xfId="91" applyNumberFormat="1" applyFont="1" applyBorder="1" applyAlignment="1">
      <alignment horizontal="center" vertical="center" wrapText="1"/>
    </xf>
    <xf numFmtId="0" fontId="12" fillId="0" borderId="63" xfId="91" applyNumberFormat="1" applyFont="1" applyBorder="1" applyAlignment="1">
      <alignment horizontal="center" vertical="center" wrapText="1"/>
    </xf>
    <xf numFmtId="0" fontId="12" fillId="0" borderId="58" xfId="91" applyNumberFormat="1" applyFont="1" applyBorder="1" applyAlignment="1">
      <alignment horizontal="center" vertical="center" wrapText="1"/>
    </xf>
    <xf numFmtId="0" fontId="12" fillId="0" borderId="59" xfId="91" applyNumberFormat="1" applyFont="1" applyBorder="1" applyAlignment="1">
      <alignment horizontal="center" vertical="center" wrapText="1"/>
    </xf>
    <xf numFmtId="0" fontId="7" fillId="0" borderId="61" xfId="91" applyNumberFormat="1" applyFont="1" applyBorder="1" applyAlignment="1">
      <alignment horizontal="left" vertical="center" wrapText="1" indent="1"/>
    </xf>
    <xf numFmtId="0" fontId="7" fillId="0" borderId="40" xfId="91" applyNumberFormat="1" applyFont="1" applyBorder="1" applyAlignment="1">
      <alignment horizontal="left" vertical="center" wrapText="1" indent="1"/>
    </xf>
    <xf numFmtId="0" fontId="7" fillId="0" borderId="60" xfId="91" applyNumberFormat="1" applyFont="1" applyBorder="1" applyAlignment="1">
      <alignment horizontal="center" vertical="center" wrapText="1"/>
    </xf>
    <xf numFmtId="0" fontId="7" fillId="0" borderId="41" xfId="91" applyNumberFormat="1" applyFont="1" applyBorder="1" applyAlignment="1">
      <alignment horizontal="center" vertical="center" wrapText="1"/>
    </xf>
    <xf numFmtId="0" fontId="87" fillId="0" borderId="53" xfId="91" applyNumberFormat="1" applyFont="1" applyBorder="1" applyAlignment="1">
      <alignment horizontal="center" vertical="center" wrapText="1"/>
    </xf>
    <xf numFmtId="0" fontId="87" fillId="0" borderId="59" xfId="91" applyNumberFormat="1" applyFont="1" applyBorder="1" applyAlignment="1">
      <alignment horizontal="center" vertical="center" wrapText="1"/>
    </xf>
    <xf numFmtId="0" fontId="25" fillId="0" borderId="35" xfId="91" applyFont="1" applyBorder="1" applyAlignment="1">
      <alignment horizontal="left" vertical="center"/>
    </xf>
    <xf numFmtId="0" fontId="25" fillId="0" borderId="46" xfId="91" applyFont="1" applyBorder="1" applyAlignment="1">
      <alignment horizontal="left" vertical="center"/>
    </xf>
    <xf numFmtId="0" fontId="25" fillId="0" borderId="47" xfId="91" applyFont="1" applyBorder="1" applyAlignment="1">
      <alignment horizontal="left" vertical="center"/>
    </xf>
    <xf numFmtId="0" fontId="25" fillId="0" borderId="37" xfId="91" applyFont="1" applyBorder="1" applyAlignment="1">
      <alignment horizontal="left" vertical="center" wrapText="1"/>
    </xf>
    <xf numFmtId="0" fontId="25" fillId="0" borderId="50" xfId="91" applyFont="1" applyBorder="1" applyAlignment="1">
      <alignment horizontal="left" vertical="center" wrapText="1"/>
    </xf>
    <xf numFmtId="0" fontId="25" fillId="0" borderId="32" xfId="91" applyFont="1" applyBorder="1" applyAlignment="1">
      <alignment horizontal="left" vertical="center" wrapText="1"/>
    </xf>
    <xf numFmtId="0" fontId="2" fillId="0" borderId="22" xfId="91" applyNumberFormat="1" applyFont="1" applyBorder="1" applyAlignment="1">
      <alignment horizontal="center" vertical="center" wrapText="1"/>
    </xf>
    <xf numFmtId="0" fontId="2" fillId="0" borderId="47" xfId="91" applyNumberFormat="1" applyFont="1" applyBorder="1" applyAlignment="1">
      <alignment horizontal="center" vertical="center" wrapText="1"/>
    </xf>
    <xf numFmtId="0" fontId="2" fillId="0" borderId="32" xfId="91" applyNumberFormat="1" applyFont="1" applyBorder="1" applyAlignment="1">
      <alignment horizontal="center" vertical="center" wrapText="1"/>
    </xf>
    <xf numFmtId="0" fontId="12" fillId="0" borderId="63" xfId="45" applyNumberFormat="1" applyFont="1" applyBorder="1" applyAlignment="1">
      <alignment horizontal="center" vertical="center" wrapText="1"/>
    </xf>
    <xf numFmtId="0" fontId="12" fillId="0" borderId="58" xfId="45" applyNumberFormat="1" applyFont="1" applyBorder="1" applyAlignment="1">
      <alignment horizontal="center" vertical="center" wrapText="1"/>
    </xf>
    <xf numFmtId="0" fontId="12" fillId="0" borderId="59" xfId="45" applyNumberFormat="1" applyFont="1" applyBorder="1" applyAlignment="1">
      <alignment horizontal="center" vertical="center" wrapText="1"/>
    </xf>
    <xf numFmtId="0" fontId="25" fillId="0" borderId="20" xfId="0" applyFont="1" applyBorder="1" applyAlignment="1">
      <alignment horizontal="left" vertical="center"/>
    </xf>
    <xf numFmtId="0" fontId="25" fillId="0" borderId="52"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wrapText="1"/>
    </xf>
    <xf numFmtId="0" fontId="7" fillId="0" borderId="22" xfId="45" applyNumberFormat="1" applyFont="1" applyBorder="1" applyAlignment="1">
      <alignment horizontal="center" vertical="center" wrapText="1"/>
    </xf>
    <xf numFmtId="0" fontId="7" fillId="0" borderId="15" xfId="45" applyNumberFormat="1" applyFont="1" applyBorder="1" applyAlignment="1">
      <alignment horizontal="center" vertical="center" wrapText="1"/>
    </xf>
    <xf numFmtId="0" fontId="4" fillId="0" borderId="29"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59" fillId="32" borderId="15" xfId="42" applyNumberFormat="1" applyFont="1" applyFill="1" applyBorder="1" applyAlignment="1"/>
    <xf numFmtId="0" fontId="59" fillId="32" borderId="13" xfId="42" applyNumberFormat="1" applyFont="1" applyFill="1" applyBorder="1" applyAlignment="1"/>
    <xf numFmtId="0" fontId="59" fillId="0" borderId="15" xfId="42" applyNumberFormat="1" applyFont="1" applyBorder="1" applyAlignment="1"/>
    <xf numFmtId="0" fontId="59" fillId="0" borderId="13" xfId="42" applyNumberFormat="1" applyFont="1" applyBorder="1" applyAlignment="1"/>
    <xf numFmtId="0" fontId="59" fillId="32" borderId="16" xfId="42" applyNumberFormat="1" applyFont="1" applyFill="1" applyBorder="1" applyAlignment="1"/>
    <xf numFmtId="0" fontId="59" fillId="32" borderId="17" xfId="42" applyNumberFormat="1" applyFont="1" applyFill="1" applyBorder="1" applyAlignment="1"/>
    <xf numFmtId="0" fontId="12" fillId="0" borderId="63" xfId="44" applyNumberFormat="1" applyFont="1" applyBorder="1" applyAlignment="1">
      <alignment horizontal="center" vertical="center" wrapText="1"/>
    </xf>
    <xf numFmtId="0" fontId="12" fillId="0" borderId="58" xfId="44" applyNumberFormat="1" applyFont="1" applyBorder="1" applyAlignment="1">
      <alignment horizontal="center" vertical="center" wrapText="1"/>
    </xf>
    <xf numFmtId="0" fontId="12" fillId="0" borderId="59" xfId="44" applyNumberFormat="1" applyFont="1" applyBorder="1" applyAlignment="1">
      <alignment horizontal="center" vertical="center" wrapText="1"/>
    </xf>
    <xf numFmtId="0" fontId="7" fillId="0" borderId="63" xfId="44" applyNumberFormat="1" applyFont="1" applyBorder="1" applyAlignment="1">
      <alignment horizontal="left" vertical="center" wrapText="1" indent="1"/>
    </xf>
    <xf numFmtId="0" fontId="7" fillId="0" borderId="58" xfId="44" applyNumberFormat="1" applyFont="1" applyBorder="1" applyAlignment="1">
      <alignment horizontal="left" vertical="center" wrapText="1" indent="1"/>
    </xf>
    <xf numFmtId="0" fontId="7" fillId="0" borderId="59" xfId="44" applyNumberFormat="1" applyFont="1" applyBorder="1" applyAlignment="1">
      <alignment horizontal="left" vertical="center" wrapText="1" indent="1"/>
    </xf>
    <xf numFmtId="0" fontId="7" fillId="0" borderId="63" xfId="0" applyNumberFormat="1" applyFont="1" applyBorder="1" applyAlignment="1">
      <alignment horizontal="left" vertical="center" wrapText="1"/>
    </xf>
    <xf numFmtId="0" fontId="7" fillId="0" borderId="58" xfId="0" applyNumberFormat="1" applyFont="1" applyBorder="1" applyAlignment="1">
      <alignment horizontal="left" vertical="center" wrapText="1"/>
    </xf>
    <xf numFmtId="0" fontId="7" fillId="0" borderId="59" xfId="0" applyNumberFormat="1" applyFont="1" applyBorder="1" applyAlignment="1">
      <alignment horizontal="left" vertical="center" wrapText="1"/>
    </xf>
    <xf numFmtId="0" fontId="12" fillId="0" borderId="66" xfId="0" applyNumberFormat="1" applyFont="1" applyBorder="1" applyAlignment="1">
      <alignment horizontal="center" vertical="center" wrapText="1"/>
    </xf>
    <xf numFmtId="0" fontId="12" fillId="0" borderId="67" xfId="0" applyNumberFormat="1" applyFont="1" applyBorder="1" applyAlignment="1">
      <alignment horizontal="center" vertical="center" wrapText="1"/>
    </xf>
    <xf numFmtId="0" fontId="12" fillId="0" borderId="68" xfId="0" applyNumberFormat="1" applyFont="1" applyBorder="1" applyAlignment="1">
      <alignment horizontal="center" vertical="center" wrapText="1"/>
    </xf>
    <xf numFmtId="0" fontId="59" fillId="32" borderId="30" xfId="42" applyNumberFormat="1" applyFont="1" applyFill="1" applyBorder="1" applyAlignment="1">
      <alignment horizontal="left" vertical="center" indent="1"/>
    </xf>
    <xf numFmtId="0" fontId="59" fillId="32" borderId="31" xfId="42" applyNumberFormat="1" applyFont="1" applyFill="1" applyBorder="1" applyAlignment="1">
      <alignment horizontal="left" vertical="center" indent="1"/>
    </xf>
    <xf numFmtId="0" fontId="2" fillId="0" borderId="62"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7" fillId="37" borderId="35" xfId="0" applyNumberFormat="1" applyFont="1" applyFill="1" applyBorder="1" applyAlignment="1">
      <alignment horizontal="center" vertical="center" wrapText="1"/>
    </xf>
    <xf numFmtId="0" fontId="7" fillId="37" borderId="37" xfId="0" applyNumberFormat="1" applyFont="1" applyFill="1" applyBorder="1" applyAlignment="1">
      <alignment horizontal="center" vertical="center" wrapText="1"/>
    </xf>
    <xf numFmtId="0" fontId="7" fillId="37" borderId="85" xfId="0" applyNumberFormat="1" applyFont="1" applyFill="1" applyBorder="1" applyAlignment="1">
      <alignment horizontal="center" vertical="center" wrapText="1"/>
    </xf>
    <xf numFmtId="0" fontId="7" fillId="37" borderId="84" xfId="0" applyNumberFormat="1" applyFont="1" applyFill="1" applyBorder="1" applyAlignment="1">
      <alignment horizontal="center" vertical="center" wrapText="1"/>
    </xf>
    <xf numFmtId="0" fontId="77" fillId="0" borderId="60" xfId="0" applyNumberFormat="1" applyFont="1" applyBorder="1" applyAlignment="1">
      <alignment horizontal="center" vertical="center" wrapText="1"/>
    </xf>
    <xf numFmtId="0" fontId="77" fillId="0" borderId="67" xfId="0" applyNumberFormat="1" applyFont="1" applyBorder="1" applyAlignment="1">
      <alignment horizontal="center" vertical="center" wrapText="1"/>
    </xf>
    <xf numFmtId="0" fontId="77" fillId="0" borderId="68" xfId="0" applyNumberFormat="1" applyFont="1" applyBorder="1" applyAlignment="1">
      <alignment horizontal="center" vertical="center" wrapText="1"/>
    </xf>
    <xf numFmtId="0" fontId="7" fillId="37" borderId="19" xfId="0" applyNumberFormat="1" applyFont="1" applyFill="1" applyBorder="1" applyAlignment="1">
      <alignment horizontal="center" vertical="center" wrapText="1"/>
    </xf>
    <xf numFmtId="0" fontId="7" fillId="37" borderId="29" xfId="0" applyNumberFormat="1" applyFont="1" applyFill="1" applyBorder="1" applyAlignment="1">
      <alignment horizontal="center" vertical="center" wrapText="1"/>
    </xf>
    <xf numFmtId="0" fontId="8" fillId="0" borderId="50" xfId="0" applyFont="1" applyBorder="1" applyAlignment="1">
      <alignment horizontal="left"/>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cellXfs>
  <cellStyles count="9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2" xfId="91" xr:uid="{00000000-0005-0000-0000-000029000000}"/>
    <cellStyle name="Normálna 3" xfId="90" xr:uid="{00000000-0005-0000-0000-00002A000000}"/>
    <cellStyle name="normálne 2" xfId="41" xr:uid="{00000000-0005-0000-0000-00002B000000}"/>
    <cellStyle name="normálne 3" xfId="42" xr:uid="{00000000-0005-0000-0000-00002C000000}"/>
    <cellStyle name="normálne 4" xfId="43" xr:uid="{00000000-0005-0000-0000-00002D000000}"/>
    <cellStyle name="normálne_Databazy_VVŠ_2007_ severská" xfId="44" xr:uid="{00000000-0005-0000-0000-00002E000000}"/>
    <cellStyle name="normálne_sprava_VVŠ_2004_tabuľky_vláda" xfId="45" xr:uid="{00000000-0005-0000-0000-00002F000000}"/>
    <cellStyle name="normální_List1" xfId="46" xr:uid="{00000000-0005-0000-0000-000030000000}"/>
    <cellStyle name="Note" xfId="47" xr:uid="{00000000-0005-0000-0000-000031000000}"/>
    <cellStyle name="Output" xfId="48" xr:uid="{00000000-0005-0000-0000-000032000000}"/>
    <cellStyle name="SAPBEXaggData" xfId="49" xr:uid="{00000000-0005-0000-0000-000033000000}"/>
    <cellStyle name="SAPBEXaggDataEmph" xfId="50" xr:uid="{00000000-0005-0000-0000-000034000000}"/>
    <cellStyle name="SAPBEXaggItem" xfId="51" xr:uid="{00000000-0005-0000-0000-000035000000}"/>
    <cellStyle name="SAPBEXaggItemX" xfId="52" xr:uid="{00000000-0005-0000-0000-000036000000}"/>
    <cellStyle name="SAPBEXexcBad7" xfId="53" xr:uid="{00000000-0005-0000-0000-000037000000}"/>
    <cellStyle name="SAPBEXexcBad8" xfId="54" xr:uid="{00000000-0005-0000-0000-000038000000}"/>
    <cellStyle name="SAPBEXexcBad9" xfId="55" xr:uid="{00000000-0005-0000-0000-000039000000}"/>
    <cellStyle name="SAPBEXexcCritical4" xfId="56" xr:uid="{00000000-0005-0000-0000-00003A000000}"/>
    <cellStyle name="SAPBEXexcCritical5" xfId="57" xr:uid="{00000000-0005-0000-0000-00003B000000}"/>
    <cellStyle name="SAPBEXexcCritical6" xfId="58" xr:uid="{00000000-0005-0000-0000-00003C000000}"/>
    <cellStyle name="SAPBEXexcGood1" xfId="59" xr:uid="{00000000-0005-0000-0000-00003D000000}"/>
    <cellStyle name="SAPBEXexcGood2" xfId="60" xr:uid="{00000000-0005-0000-0000-00003E000000}"/>
    <cellStyle name="SAPBEXexcGood3" xfId="61" xr:uid="{00000000-0005-0000-0000-00003F000000}"/>
    <cellStyle name="SAPBEXfilterDrill" xfId="62" xr:uid="{00000000-0005-0000-0000-000040000000}"/>
    <cellStyle name="SAPBEXfilterItem" xfId="63" xr:uid="{00000000-0005-0000-0000-000041000000}"/>
    <cellStyle name="SAPBEXfilterText" xfId="64" xr:uid="{00000000-0005-0000-0000-000042000000}"/>
    <cellStyle name="SAPBEXformats" xfId="65" xr:uid="{00000000-0005-0000-0000-000043000000}"/>
    <cellStyle name="SAPBEXheaderItem" xfId="66" xr:uid="{00000000-0005-0000-0000-000044000000}"/>
    <cellStyle name="SAPBEXheaderText" xfId="67" xr:uid="{00000000-0005-0000-0000-000045000000}"/>
    <cellStyle name="SAPBEXHLevel0" xfId="68" xr:uid="{00000000-0005-0000-0000-000046000000}"/>
    <cellStyle name="SAPBEXHLevel0X" xfId="69" xr:uid="{00000000-0005-0000-0000-000047000000}"/>
    <cellStyle name="SAPBEXHLevel1" xfId="70" xr:uid="{00000000-0005-0000-0000-000048000000}"/>
    <cellStyle name="SAPBEXHLevel1X" xfId="71" xr:uid="{00000000-0005-0000-0000-000049000000}"/>
    <cellStyle name="SAPBEXHLevel2" xfId="72" xr:uid="{00000000-0005-0000-0000-00004A000000}"/>
    <cellStyle name="SAPBEXHLevel2X" xfId="73" xr:uid="{00000000-0005-0000-0000-00004B000000}"/>
    <cellStyle name="SAPBEXHLevel3" xfId="74" xr:uid="{00000000-0005-0000-0000-00004C000000}"/>
    <cellStyle name="SAPBEXHLevel3X" xfId="75" xr:uid="{00000000-0005-0000-0000-00004D000000}"/>
    <cellStyle name="SAPBEXchaText" xfId="76" xr:uid="{00000000-0005-0000-0000-00004E000000}"/>
    <cellStyle name="SAPBEXresData" xfId="77" xr:uid="{00000000-0005-0000-0000-00004F000000}"/>
    <cellStyle name="SAPBEXresDataEmph" xfId="78" xr:uid="{00000000-0005-0000-0000-000050000000}"/>
    <cellStyle name="SAPBEXresItem" xfId="79" xr:uid="{00000000-0005-0000-0000-000051000000}"/>
    <cellStyle name="SAPBEXresItemX" xfId="80" xr:uid="{00000000-0005-0000-0000-000052000000}"/>
    <cellStyle name="SAPBEXstdData" xfId="81" xr:uid="{00000000-0005-0000-0000-000053000000}"/>
    <cellStyle name="SAPBEXstdDataEmph" xfId="82" xr:uid="{00000000-0005-0000-0000-000054000000}"/>
    <cellStyle name="SAPBEXstdItem" xfId="83" xr:uid="{00000000-0005-0000-0000-000055000000}"/>
    <cellStyle name="SAPBEXstdItemX" xfId="84" xr:uid="{00000000-0005-0000-0000-000056000000}"/>
    <cellStyle name="SAPBEXtitle" xfId="85" xr:uid="{00000000-0005-0000-0000-000057000000}"/>
    <cellStyle name="SAPBEXundefined" xfId="86" xr:uid="{00000000-0005-0000-0000-000058000000}"/>
    <cellStyle name="Title" xfId="87" xr:uid="{00000000-0005-0000-0000-000059000000}"/>
    <cellStyle name="Total" xfId="88" xr:uid="{00000000-0005-0000-0000-00005A000000}"/>
    <cellStyle name="Warning Text" xfId="89" xr:uid="{00000000-0005-0000-0000-00005B000000}"/>
  </cellStyles>
  <dxfs count="0"/>
  <tableStyles count="0" defaultTableStyle="TableStyleMedium9" defaultPivotStyle="PivotStyleLight16"/>
  <colors>
    <mruColors>
      <color rgb="FF99FF99"/>
      <color rgb="FF99FFCC"/>
      <color rgb="FF66FF99"/>
      <color rgb="FFCCFFCC"/>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Z33"/>
  <sheetViews>
    <sheetView topLeftCell="A7" zoomScaleNormal="100" workbookViewId="0">
      <selection activeCell="B25" sqref="B25:Q25"/>
    </sheetView>
  </sheetViews>
  <sheetFormatPr defaultColWidth="9.140625" defaultRowHeight="15.75" x14ac:dyDescent="0.25"/>
  <cols>
    <col min="1" max="1" width="14.85546875" style="176" customWidth="1"/>
    <col min="2" max="16" width="9.140625" style="47"/>
    <col min="17" max="17" width="10.28515625" style="47" customWidth="1"/>
    <col min="18" max="18" width="19.42578125" style="47" customWidth="1"/>
    <col min="19" max="16384" width="9.140625" style="47"/>
  </cols>
  <sheetData>
    <row r="1" spans="1:26" ht="23.25" customHeight="1" x14ac:dyDescent="0.25">
      <c r="A1" s="553"/>
      <c r="B1" s="797" t="s">
        <v>1101</v>
      </c>
      <c r="C1" s="797"/>
      <c r="D1" s="797"/>
      <c r="E1" s="797"/>
      <c r="F1" s="797"/>
      <c r="G1" s="797"/>
      <c r="H1" s="797"/>
      <c r="I1" s="797"/>
      <c r="J1" s="797"/>
      <c r="K1" s="797"/>
      <c r="L1" s="797"/>
      <c r="M1" s="797"/>
      <c r="N1" s="797"/>
      <c r="O1" s="797"/>
      <c r="P1" s="797"/>
      <c r="Q1" s="797"/>
    </row>
    <row r="2" spans="1:26" ht="23.1" customHeight="1" x14ac:dyDescent="0.25">
      <c r="A2" s="551" t="s">
        <v>11</v>
      </c>
      <c r="B2" s="795" t="s">
        <v>1102</v>
      </c>
      <c r="C2" s="795"/>
      <c r="D2" s="795"/>
      <c r="E2" s="795"/>
      <c r="F2" s="795"/>
      <c r="G2" s="795"/>
      <c r="H2" s="795"/>
      <c r="I2" s="795"/>
      <c r="J2" s="795"/>
      <c r="K2" s="795"/>
      <c r="L2" s="795"/>
      <c r="M2" s="795"/>
      <c r="N2" s="795"/>
      <c r="O2" s="795"/>
      <c r="P2" s="795"/>
      <c r="Q2" s="795"/>
    </row>
    <row r="3" spans="1:26" ht="23.1" customHeight="1" x14ac:dyDescent="0.25">
      <c r="A3" s="551" t="s">
        <v>584</v>
      </c>
      <c r="B3" s="795" t="s">
        <v>1103</v>
      </c>
      <c r="C3" s="795"/>
      <c r="D3" s="795"/>
      <c r="E3" s="795"/>
      <c r="F3" s="795"/>
      <c r="G3" s="795"/>
      <c r="H3" s="795"/>
      <c r="I3" s="795"/>
      <c r="J3" s="795"/>
      <c r="K3" s="795"/>
      <c r="L3" s="795"/>
      <c r="M3" s="795"/>
      <c r="N3" s="795"/>
      <c r="O3" s="795"/>
      <c r="P3" s="795"/>
      <c r="Q3" s="795"/>
    </row>
    <row r="4" spans="1:26" ht="23.1" customHeight="1" x14ac:dyDescent="0.25">
      <c r="A4" s="551" t="s">
        <v>674</v>
      </c>
      <c r="B4" s="795" t="s">
        <v>673</v>
      </c>
      <c r="C4" s="795"/>
      <c r="D4" s="795"/>
      <c r="E4" s="795"/>
      <c r="F4" s="795"/>
      <c r="G4" s="795"/>
      <c r="H4" s="795"/>
      <c r="I4" s="795"/>
      <c r="J4" s="795"/>
      <c r="K4" s="795"/>
      <c r="L4" s="795"/>
      <c r="M4" s="795"/>
      <c r="N4" s="795"/>
      <c r="O4" s="795"/>
      <c r="P4" s="795"/>
      <c r="Q4" s="795"/>
      <c r="R4" s="245"/>
    </row>
    <row r="5" spans="1:26" ht="32.450000000000003" customHeight="1" x14ac:dyDescent="0.25">
      <c r="A5" s="551" t="s">
        <v>236</v>
      </c>
      <c r="B5" s="798" t="s">
        <v>1290</v>
      </c>
      <c r="C5" s="798"/>
      <c r="D5" s="798"/>
      <c r="E5" s="798"/>
      <c r="F5" s="798"/>
      <c r="G5" s="798"/>
      <c r="H5" s="798"/>
      <c r="I5" s="798"/>
      <c r="J5" s="798"/>
      <c r="K5" s="798"/>
      <c r="L5" s="798"/>
      <c r="M5" s="798"/>
      <c r="N5" s="798"/>
      <c r="O5" s="798"/>
      <c r="P5" s="798"/>
      <c r="Q5" s="798"/>
    </row>
    <row r="6" spans="1:26" ht="22.9" customHeight="1" x14ac:dyDescent="0.25">
      <c r="A6" s="551" t="s">
        <v>143</v>
      </c>
      <c r="B6" s="799" t="s">
        <v>1291</v>
      </c>
      <c r="C6" s="799"/>
      <c r="D6" s="799"/>
      <c r="E6" s="799"/>
      <c r="F6" s="799"/>
      <c r="G6" s="799"/>
      <c r="H6" s="799"/>
      <c r="I6" s="799"/>
      <c r="J6" s="799"/>
      <c r="K6" s="799"/>
      <c r="L6" s="799"/>
      <c r="M6" s="799"/>
      <c r="N6" s="799"/>
      <c r="O6" s="799"/>
      <c r="P6" s="799"/>
      <c r="Q6" s="799"/>
    </row>
    <row r="7" spans="1:26" ht="23.1" customHeight="1" x14ac:dyDescent="0.25">
      <c r="A7" s="551" t="s">
        <v>144</v>
      </c>
      <c r="B7" s="800" t="s">
        <v>1104</v>
      </c>
      <c r="C7" s="800"/>
      <c r="D7" s="800"/>
      <c r="E7" s="800"/>
      <c r="F7" s="800"/>
      <c r="G7" s="800"/>
      <c r="H7" s="800"/>
      <c r="I7" s="800"/>
      <c r="J7" s="800"/>
      <c r="K7" s="800"/>
      <c r="L7" s="800"/>
      <c r="M7" s="800"/>
      <c r="N7" s="800"/>
      <c r="O7" s="800"/>
      <c r="P7" s="800"/>
      <c r="Q7" s="800"/>
    </row>
    <row r="8" spans="1:26" ht="23.1" customHeight="1" x14ac:dyDescent="0.25">
      <c r="A8" s="551" t="s">
        <v>145</v>
      </c>
      <c r="B8" s="795" t="s">
        <v>1105</v>
      </c>
      <c r="C8" s="795"/>
      <c r="D8" s="795"/>
      <c r="E8" s="795"/>
      <c r="F8" s="795"/>
      <c r="G8" s="795"/>
      <c r="H8" s="795"/>
      <c r="I8" s="795"/>
      <c r="J8" s="795"/>
      <c r="K8" s="795"/>
      <c r="L8" s="795"/>
      <c r="M8" s="795"/>
      <c r="N8" s="795"/>
      <c r="O8" s="795"/>
      <c r="P8" s="795"/>
      <c r="Q8" s="795"/>
    </row>
    <row r="9" spans="1:26" ht="23.1" customHeight="1" x14ac:dyDescent="0.25">
      <c r="A9" s="551" t="s">
        <v>146</v>
      </c>
      <c r="B9" s="795" t="s">
        <v>1106</v>
      </c>
      <c r="C9" s="795"/>
      <c r="D9" s="795"/>
      <c r="E9" s="795"/>
      <c r="F9" s="795"/>
      <c r="G9" s="795"/>
      <c r="H9" s="795"/>
      <c r="I9" s="795"/>
      <c r="J9" s="795"/>
      <c r="K9" s="795"/>
      <c r="L9" s="795"/>
      <c r="M9" s="795"/>
      <c r="N9" s="795"/>
      <c r="O9" s="795"/>
      <c r="P9" s="795"/>
      <c r="Q9" s="795"/>
    </row>
    <row r="10" spans="1:26" ht="23.1" customHeight="1" x14ac:dyDescent="0.25">
      <c r="A10" s="551" t="s">
        <v>147</v>
      </c>
      <c r="B10" s="795" t="s">
        <v>1107</v>
      </c>
      <c r="C10" s="795"/>
      <c r="D10" s="795"/>
      <c r="E10" s="795"/>
      <c r="F10" s="795"/>
      <c r="G10" s="795"/>
      <c r="H10" s="795"/>
      <c r="I10" s="795"/>
      <c r="J10" s="795"/>
      <c r="K10" s="795"/>
      <c r="L10" s="795"/>
      <c r="M10" s="795"/>
      <c r="N10" s="795"/>
      <c r="O10" s="795"/>
      <c r="P10" s="795"/>
      <c r="Q10" s="795"/>
    </row>
    <row r="11" spans="1:26" ht="23.1" customHeight="1" x14ac:dyDescent="0.25">
      <c r="A11" s="551" t="s">
        <v>681</v>
      </c>
      <c r="B11" s="795" t="s">
        <v>1108</v>
      </c>
      <c r="C11" s="795"/>
      <c r="D11" s="795"/>
      <c r="E11" s="795"/>
      <c r="F11" s="795"/>
      <c r="G11" s="795"/>
      <c r="H11" s="795"/>
      <c r="I11" s="795"/>
      <c r="J11" s="795"/>
      <c r="K11" s="795"/>
      <c r="L11" s="795"/>
      <c r="M11" s="795"/>
      <c r="N11" s="795"/>
      <c r="O11" s="795"/>
      <c r="P11" s="795"/>
      <c r="Q11" s="795"/>
    </row>
    <row r="12" spans="1:26" ht="23.1" customHeight="1" x14ac:dyDescent="0.25">
      <c r="A12" s="551" t="s">
        <v>148</v>
      </c>
      <c r="B12" s="795" t="s">
        <v>1109</v>
      </c>
      <c r="C12" s="795"/>
      <c r="D12" s="795"/>
      <c r="E12" s="795"/>
      <c r="F12" s="795"/>
      <c r="G12" s="795"/>
      <c r="H12" s="795"/>
      <c r="I12" s="795"/>
      <c r="J12" s="795"/>
      <c r="K12" s="795"/>
      <c r="L12" s="795"/>
      <c r="M12" s="795"/>
      <c r="N12" s="795"/>
      <c r="O12" s="795"/>
      <c r="P12" s="795"/>
      <c r="Q12" s="795"/>
    </row>
    <row r="13" spans="1:26" ht="23.1" customHeight="1" x14ac:dyDescent="0.25">
      <c r="A13" s="551" t="s">
        <v>131</v>
      </c>
      <c r="B13" s="795" t="s">
        <v>1110</v>
      </c>
      <c r="C13" s="795"/>
      <c r="D13" s="795"/>
      <c r="E13" s="795"/>
      <c r="F13" s="795"/>
      <c r="G13" s="795"/>
      <c r="H13" s="795"/>
      <c r="I13" s="795"/>
      <c r="J13" s="795"/>
      <c r="K13" s="795"/>
      <c r="L13" s="795"/>
      <c r="M13" s="795"/>
      <c r="N13" s="795"/>
      <c r="O13" s="795"/>
      <c r="P13" s="795"/>
      <c r="Q13" s="795"/>
    </row>
    <row r="14" spans="1:26" ht="23.1" customHeight="1" x14ac:dyDescent="0.25">
      <c r="A14" s="551" t="s">
        <v>854</v>
      </c>
      <c r="B14" s="795" t="s">
        <v>1253</v>
      </c>
      <c r="C14" s="795"/>
      <c r="D14" s="795"/>
      <c r="E14" s="795"/>
      <c r="F14" s="795"/>
      <c r="G14" s="795"/>
      <c r="H14" s="795"/>
      <c r="I14" s="795"/>
      <c r="J14" s="795"/>
      <c r="K14" s="795"/>
      <c r="L14" s="795"/>
      <c r="M14" s="795"/>
      <c r="N14" s="795"/>
      <c r="O14" s="795"/>
      <c r="P14" s="795"/>
      <c r="Q14" s="795"/>
    </row>
    <row r="15" spans="1:26" ht="23.1" customHeight="1" x14ac:dyDescent="0.25">
      <c r="A15" s="551" t="s">
        <v>0</v>
      </c>
      <c r="B15" s="795" t="s">
        <v>1111</v>
      </c>
      <c r="C15" s="795"/>
      <c r="D15" s="795"/>
      <c r="E15" s="795"/>
      <c r="F15" s="795"/>
      <c r="G15" s="795"/>
      <c r="H15" s="795"/>
      <c r="I15" s="795"/>
      <c r="J15" s="795"/>
      <c r="K15" s="795"/>
      <c r="L15" s="795"/>
      <c r="M15" s="795"/>
      <c r="N15" s="795"/>
      <c r="O15" s="795"/>
      <c r="P15" s="795"/>
      <c r="Q15" s="795"/>
    </row>
    <row r="16" spans="1:26" ht="23.1" customHeight="1" x14ac:dyDescent="0.25">
      <c r="A16" s="551" t="s">
        <v>1</v>
      </c>
      <c r="B16" s="795" t="s">
        <v>1112</v>
      </c>
      <c r="C16" s="795"/>
      <c r="D16" s="795"/>
      <c r="E16" s="795"/>
      <c r="F16" s="795"/>
      <c r="G16" s="795"/>
      <c r="H16" s="795"/>
      <c r="I16" s="795"/>
      <c r="J16" s="795"/>
      <c r="K16" s="795"/>
      <c r="L16" s="795"/>
      <c r="M16" s="795"/>
      <c r="N16" s="795"/>
      <c r="O16" s="795"/>
      <c r="P16" s="795"/>
      <c r="Q16" s="795"/>
      <c r="R16" s="149"/>
      <c r="S16" s="282"/>
      <c r="T16" s="282"/>
      <c r="U16" s="282"/>
      <c r="V16" s="282"/>
      <c r="W16" s="282"/>
      <c r="X16" s="282"/>
      <c r="Y16" s="282"/>
      <c r="Z16" s="282"/>
    </row>
    <row r="17" spans="1:17" ht="23.1" customHeight="1" x14ac:dyDescent="0.25">
      <c r="A17" s="551" t="s">
        <v>2</v>
      </c>
      <c r="B17" s="795" t="s">
        <v>1113</v>
      </c>
      <c r="C17" s="795"/>
      <c r="D17" s="795"/>
      <c r="E17" s="795"/>
      <c r="F17" s="795"/>
      <c r="G17" s="795"/>
      <c r="H17" s="795"/>
      <c r="I17" s="795"/>
      <c r="J17" s="795"/>
      <c r="K17" s="795"/>
      <c r="L17" s="795"/>
      <c r="M17" s="795"/>
      <c r="N17" s="795"/>
      <c r="O17" s="795"/>
      <c r="P17" s="795"/>
      <c r="Q17" s="795"/>
    </row>
    <row r="18" spans="1:17" ht="23.1" customHeight="1" x14ac:dyDescent="0.25">
      <c r="A18" s="551" t="s">
        <v>3</v>
      </c>
      <c r="B18" s="795" t="s">
        <v>1114</v>
      </c>
      <c r="C18" s="795"/>
      <c r="D18" s="795"/>
      <c r="E18" s="795"/>
      <c r="F18" s="795"/>
      <c r="G18" s="795"/>
      <c r="H18" s="795"/>
      <c r="I18" s="795"/>
      <c r="J18" s="795"/>
      <c r="K18" s="795"/>
      <c r="L18" s="795"/>
      <c r="M18" s="795"/>
      <c r="N18" s="795"/>
      <c r="O18" s="795"/>
      <c r="P18" s="795"/>
      <c r="Q18" s="795"/>
    </row>
    <row r="19" spans="1:17" ht="23.1" customHeight="1" x14ac:dyDescent="0.25">
      <c r="A19" s="628" t="s">
        <v>4</v>
      </c>
      <c r="B19" s="796" t="s">
        <v>1115</v>
      </c>
      <c r="C19" s="796"/>
      <c r="D19" s="795"/>
      <c r="E19" s="795"/>
      <c r="F19" s="795"/>
      <c r="G19" s="795"/>
      <c r="H19" s="795"/>
      <c r="I19" s="795"/>
      <c r="J19" s="795"/>
      <c r="K19" s="795"/>
      <c r="L19" s="795"/>
      <c r="M19" s="795"/>
      <c r="N19" s="795"/>
      <c r="O19" s="795"/>
      <c r="P19" s="795"/>
      <c r="Q19" s="795"/>
    </row>
    <row r="20" spans="1:17" s="149" customFormat="1" ht="22.15" customHeight="1" x14ac:dyDescent="0.25">
      <c r="A20" s="628" t="s">
        <v>893</v>
      </c>
      <c r="B20" s="796" t="s">
        <v>1293</v>
      </c>
      <c r="C20" s="796"/>
      <c r="D20" s="795"/>
      <c r="E20" s="795"/>
      <c r="F20" s="795"/>
      <c r="G20" s="795"/>
      <c r="H20" s="795"/>
      <c r="I20" s="795"/>
      <c r="J20" s="795"/>
      <c r="K20" s="795"/>
      <c r="L20" s="795"/>
      <c r="M20" s="795"/>
      <c r="N20" s="795"/>
      <c r="O20" s="795"/>
      <c r="P20" s="795"/>
      <c r="Q20" s="795"/>
    </row>
    <row r="21" spans="1:17" s="149" customFormat="1" ht="22.15" customHeight="1" x14ac:dyDescent="0.25">
      <c r="A21" s="551" t="s">
        <v>855</v>
      </c>
      <c r="B21" s="795" t="s">
        <v>1117</v>
      </c>
      <c r="C21" s="795"/>
      <c r="D21" s="795"/>
      <c r="E21" s="795"/>
      <c r="F21" s="795"/>
      <c r="G21" s="795"/>
      <c r="H21" s="795"/>
      <c r="I21" s="795"/>
      <c r="J21" s="795"/>
      <c r="K21" s="795"/>
      <c r="L21" s="795"/>
      <c r="M21" s="795"/>
      <c r="N21" s="795"/>
      <c r="O21" s="795"/>
      <c r="P21" s="795"/>
      <c r="Q21" s="795"/>
    </row>
    <row r="22" spans="1:17" ht="23.1" customHeight="1" x14ac:dyDescent="0.25">
      <c r="A22" s="551" t="s">
        <v>5</v>
      </c>
      <c r="B22" s="795" t="s">
        <v>1118</v>
      </c>
      <c r="C22" s="795"/>
      <c r="D22" s="795"/>
      <c r="E22" s="795"/>
      <c r="F22" s="795"/>
      <c r="G22" s="795"/>
      <c r="H22" s="795"/>
      <c r="I22" s="795"/>
      <c r="J22" s="795"/>
      <c r="K22" s="795"/>
      <c r="L22" s="795"/>
      <c r="M22" s="795"/>
      <c r="N22" s="795"/>
      <c r="O22" s="795"/>
      <c r="P22" s="795"/>
      <c r="Q22" s="795"/>
    </row>
    <row r="23" spans="1:17" ht="32.450000000000003" customHeight="1" x14ac:dyDescent="0.25">
      <c r="A23" s="551" t="s">
        <v>56</v>
      </c>
      <c r="B23" s="798" t="s">
        <v>1272</v>
      </c>
      <c r="C23" s="798"/>
      <c r="D23" s="798"/>
      <c r="E23" s="798"/>
      <c r="F23" s="798"/>
      <c r="G23" s="798"/>
      <c r="H23" s="798"/>
      <c r="I23" s="798"/>
      <c r="J23" s="798"/>
      <c r="K23" s="798"/>
      <c r="L23" s="798"/>
      <c r="M23" s="798"/>
      <c r="N23" s="798"/>
      <c r="O23" s="798"/>
      <c r="P23" s="798"/>
      <c r="Q23" s="798"/>
    </row>
    <row r="24" spans="1:17" ht="33.6" customHeight="1" x14ac:dyDescent="0.25">
      <c r="A24" s="551" t="s">
        <v>6</v>
      </c>
      <c r="B24" s="798" t="s">
        <v>1119</v>
      </c>
      <c r="C24" s="798"/>
      <c r="D24" s="798"/>
      <c r="E24" s="798"/>
      <c r="F24" s="798"/>
      <c r="G24" s="798"/>
      <c r="H24" s="798"/>
      <c r="I24" s="798"/>
      <c r="J24" s="798"/>
      <c r="K24" s="798"/>
      <c r="L24" s="798"/>
      <c r="M24" s="798"/>
      <c r="N24" s="798"/>
      <c r="O24" s="798"/>
      <c r="P24" s="798"/>
      <c r="Q24" s="798"/>
    </row>
    <row r="25" spans="1:17" ht="23.1" customHeight="1" x14ac:dyDescent="0.25">
      <c r="A25" s="628" t="s">
        <v>7</v>
      </c>
      <c r="B25" s="796" t="s">
        <v>1120</v>
      </c>
      <c r="C25" s="796"/>
      <c r="D25" s="795"/>
      <c r="E25" s="795"/>
      <c r="F25" s="795"/>
      <c r="G25" s="795"/>
      <c r="H25" s="795"/>
      <c r="I25" s="795"/>
      <c r="J25" s="795"/>
      <c r="K25" s="795"/>
      <c r="L25" s="795"/>
      <c r="M25" s="795"/>
      <c r="N25" s="795"/>
      <c r="O25" s="795"/>
      <c r="P25" s="795"/>
      <c r="Q25" s="795"/>
    </row>
    <row r="26" spans="1:17" ht="23.1" customHeight="1" x14ac:dyDescent="0.25">
      <c r="A26" s="628" t="s">
        <v>8</v>
      </c>
      <c r="B26" s="796" t="s">
        <v>1121</v>
      </c>
      <c r="C26" s="796"/>
      <c r="D26" s="795"/>
      <c r="E26" s="795"/>
      <c r="F26" s="795"/>
      <c r="G26" s="795"/>
      <c r="H26" s="795"/>
      <c r="I26" s="795"/>
      <c r="J26" s="795"/>
      <c r="K26" s="795"/>
      <c r="L26" s="795"/>
      <c r="M26" s="795"/>
      <c r="N26" s="795"/>
      <c r="O26" s="795"/>
      <c r="P26" s="795"/>
      <c r="Q26" s="795"/>
    </row>
    <row r="27" spans="1:17" ht="23.1" customHeight="1" x14ac:dyDescent="0.25">
      <c r="A27" s="551" t="s">
        <v>884</v>
      </c>
      <c r="B27" s="795" t="s">
        <v>1122</v>
      </c>
      <c r="C27" s="795"/>
      <c r="D27" s="795"/>
      <c r="E27" s="795"/>
      <c r="F27" s="795"/>
      <c r="G27" s="795"/>
      <c r="H27" s="795"/>
      <c r="I27" s="795"/>
      <c r="J27" s="795"/>
      <c r="K27" s="795"/>
      <c r="L27" s="795"/>
      <c r="M27" s="795"/>
      <c r="N27" s="795"/>
      <c r="O27" s="795"/>
      <c r="P27" s="795"/>
      <c r="Q27" s="795"/>
    </row>
    <row r="28" spans="1:17" ht="23.1" customHeight="1" x14ac:dyDescent="0.25">
      <c r="A28" s="551" t="s">
        <v>894</v>
      </c>
      <c r="B28" s="795" t="s">
        <v>1123</v>
      </c>
      <c r="C28" s="795"/>
      <c r="D28" s="795"/>
      <c r="E28" s="795"/>
      <c r="F28" s="795"/>
      <c r="G28" s="795"/>
      <c r="H28" s="795"/>
      <c r="I28" s="795"/>
      <c r="J28" s="795"/>
      <c r="K28" s="795"/>
      <c r="L28" s="795"/>
      <c r="M28" s="795"/>
      <c r="N28" s="795"/>
      <c r="O28" s="795"/>
      <c r="P28" s="795"/>
      <c r="Q28" s="795"/>
    </row>
    <row r="29" spans="1:17" ht="23.1" customHeight="1" x14ac:dyDescent="0.25">
      <c r="A29" s="551" t="s">
        <v>9</v>
      </c>
      <c r="B29" s="795" t="s">
        <v>1124</v>
      </c>
      <c r="C29" s="795"/>
      <c r="D29" s="795"/>
      <c r="E29" s="795"/>
      <c r="F29" s="795"/>
      <c r="G29" s="795"/>
      <c r="H29" s="795"/>
      <c r="I29" s="795"/>
      <c r="J29" s="795"/>
      <c r="K29" s="795"/>
      <c r="L29" s="795"/>
      <c r="M29" s="795"/>
      <c r="N29" s="795"/>
      <c r="O29" s="795"/>
      <c r="P29" s="795"/>
      <c r="Q29" s="795"/>
    </row>
    <row r="30" spans="1:17" ht="23.1" customHeight="1" x14ac:dyDescent="0.25">
      <c r="A30" s="551" t="s">
        <v>439</v>
      </c>
      <c r="B30" s="795" t="s">
        <v>1125</v>
      </c>
      <c r="C30" s="795"/>
      <c r="D30" s="795"/>
      <c r="E30" s="795"/>
      <c r="F30" s="795"/>
      <c r="G30" s="795"/>
      <c r="H30" s="795"/>
      <c r="I30" s="795"/>
      <c r="J30" s="795"/>
      <c r="K30" s="795"/>
      <c r="L30" s="795"/>
      <c r="M30" s="795"/>
      <c r="N30" s="795"/>
      <c r="O30" s="795"/>
      <c r="P30" s="795"/>
      <c r="Q30" s="795"/>
    </row>
    <row r="31" spans="1:17" ht="23.1" customHeight="1" x14ac:dyDescent="0.25">
      <c r="A31" s="552" t="s">
        <v>440</v>
      </c>
      <c r="B31" s="795" t="s">
        <v>1126</v>
      </c>
      <c r="C31" s="795"/>
      <c r="D31" s="795"/>
      <c r="E31" s="795"/>
      <c r="F31" s="795"/>
      <c r="G31" s="795"/>
      <c r="H31" s="795"/>
      <c r="I31" s="795"/>
      <c r="J31" s="795"/>
      <c r="K31" s="795"/>
      <c r="L31" s="795"/>
      <c r="M31" s="795"/>
      <c r="N31" s="795"/>
      <c r="O31" s="795"/>
      <c r="P31" s="795"/>
      <c r="Q31" s="795"/>
    </row>
    <row r="32" spans="1:17" ht="22.9" customHeight="1" x14ac:dyDescent="0.25">
      <c r="A32" s="552" t="s">
        <v>1067</v>
      </c>
      <c r="B32" s="795" t="s">
        <v>1127</v>
      </c>
      <c r="C32" s="795"/>
      <c r="D32" s="795"/>
      <c r="E32" s="795"/>
      <c r="F32" s="795"/>
      <c r="G32" s="795"/>
      <c r="H32" s="795"/>
      <c r="I32" s="795"/>
      <c r="J32" s="795"/>
      <c r="K32" s="795"/>
      <c r="L32" s="795"/>
      <c r="M32" s="795"/>
      <c r="N32" s="795"/>
      <c r="O32" s="795"/>
      <c r="P32" s="795"/>
      <c r="Q32" s="795"/>
    </row>
    <row r="33" spans="1:17" ht="31.15" customHeight="1" x14ac:dyDescent="0.25">
      <c r="A33" s="794" t="s">
        <v>1292</v>
      </c>
      <c r="B33" s="794"/>
      <c r="C33" s="794"/>
      <c r="D33" s="794"/>
      <c r="E33" s="794"/>
      <c r="F33" s="794"/>
      <c r="G33" s="794"/>
      <c r="H33" s="794"/>
      <c r="I33" s="794"/>
      <c r="J33" s="794"/>
      <c r="K33" s="794"/>
      <c r="L33" s="794"/>
      <c r="M33" s="794"/>
      <c r="N33" s="794"/>
      <c r="O33" s="794"/>
      <c r="P33" s="794"/>
      <c r="Q33" s="794"/>
    </row>
  </sheetData>
  <mergeCells count="33">
    <mergeCell ref="B12:Q12"/>
    <mergeCell ref="B13:Q13"/>
    <mergeCell ref="B14:Q14"/>
    <mergeCell ref="B7:Q7"/>
    <mergeCell ref="B8:Q8"/>
    <mergeCell ref="B9:Q9"/>
    <mergeCell ref="B10:Q10"/>
    <mergeCell ref="B11:Q11"/>
    <mergeCell ref="B1:Q1"/>
    <mergeCell ref="B5:Q5"/>
    <mergeCell ref="B24:Q24"/>
    <mergeCell ref="B23:Q23"/>
    <mergeCell ref="B20:Q20"/>
    <mergeCell ref="B21:Q21"/>
    <mergeCell ref="B22:Q22"/>
    <mergeCell ref="B16:Q16"/>
    <mergeCell ref="B17:Q17"/>
    <mergeCell ref="B18:Q18"/>
    <mergeCell ref="B19:Q19"/>
    <mergeCell ref="B15:Q15"/>
    <mergeCell ref="B2:Q2"/>
    <mergeCell ref="B3:Q3"/>
    <mergeCell ref="B4:Q4"/>
    <mergeCell ref="B6:Q6"/>
    <mergeCell ref="A33:Q33"/>
    <mergeCell ref="B27:Q27"/>
    <mergeCell ref="B28:Q28"/>
    <mergeCell ref="B25:Q25"/>
    <mergeCell ref="B26:Q26"/>
    <mergeCell ref="B31:Q31"/>
    <mergeCell ref="B29:Q29"/>
    <mergeCell ref="B30:Q30"/>
    <mergeCell ref="B32:Q32"/>
  </mergeCells>
  <phoneticPr fontId="6" type="noConversion"/>
  <hyperlinks>
    <hyperlink ref="A7" location="'T3-Výnosy'!A1" display="Tabuľka 3" xr:uid="{00000000-0004-0000-0000-000000000000}"/>
    <hyperlink ref="A6" location="'T2-Ostatné dot mimo MŠ SR'!A1" display="Tabuľka 2" xr:uid="{00000000-0004-0000-0000-000001000000}"/>
    <hyperlink ref="A8" location="'T4-Výnosy zo školného'!A1" display="Tabuľka 4" xr:uid="{00000000-0004-0000-0000-000002000000}"/>
    <hyperlink ref="A5" location="'T1-Dotácie podľa DZ'!A1" display="Tabuľka 1" xr:uid="{00000000-0004-0000-0000-000003000000}"/>
    <hyperlink ref="A9" location="'T5 - Analýza nákladov'!A1" display="Tabuľka 5" xr:uid="{00000000-0004-0000-0000-000004000000}"/>
    <hyperlink ref="A10" location="'T6-Zamestnanci_a_mzdy'!A1" display="Tabuľka 6" xr:uid="{00000000-0004-0000-0000-000005000000}"/>
    <hyperlink ref="A13" location="'T8-Soc_štipendiá'!A1" display="Tabuľka 8" xr:uid="{00000000-0004-0000-0000-000006000000}"/>
    <hyperlink ref="A15" location="'T9_ŠD '!A1" display="Tabuľka 9" xr:uid="{00000000-0004-0000-0000-000007000000}"/>
    <hyperlink ref="A16" location="'T10-ŠJ '!A1" display="Tabuľka 10" xr:uid="{00000000-0004-0000-0000-000008000000}"/>
    <hyperlink ref="A17" location="'T11-Zdroje KV'!A1" display="Tabuľka 11" xr:uid="{00000000-0004-0000-0000-000009000000}"/>
    <hyperlink ref="A18" location="'T12-KV'!A1" display="Tabuľka 12" xr:uid="{00000000-0004-0000-0000-00000A000000}"/>
    <hyperlink ref="A19" location="'T13-Fondy'!A1" display="Tabuľka 13" xr:uid="{00000000-0004-0000-0000-00000B000000}"/>
    <hyperlink ref="A22" location="'T16 - Štruktúra hotovosti'!A1" display="Tabuľka 16" xr:uid="{00000000-0004-0000-0000-00000C000000}"/>
    <hyperlink ref="A23" location="'T17-Dotácie zo ŠF EU-nová'!Oblasť_tlače" display="Tabuľka 17" xr:uid="{00000000-0004-0000-0000-00000D000000}"/>
    <hyperlink ref="A24" location="'T18-Ostatné dotácie z kap MŠ SR'!Oblasť_tlače" display="Tabuľka 18" xr:uid="{00000000-0004-0000-0000-00000E000000}"/>
    <hyperlink ref="A25" location="'T19-Štip_ z vlastných '!A1" display="Tabuľka 19" xr:uid="{00000000-0004-0000-0000-00000F000000}"/>
    <hyperlink ref="A26" location="'T20_motivačné štipendiá'!Oblasť_tlače" display="Tabuľka 20" xr:uid="{00000000-0004-0000-0000-000010000000}"/>
    <hyperlink ref="A29" location="'T21-štruktúra_384'!A1" display="Tabuľka 21" xr:uid="{00000000-0004-0000-0000-000011000000}"/>
    <hyperlink ref="A3" location="Súvzťažnosti!A1" display="Súvzťažnosti" xr:uid="{00000000-0004-0000-0000-000012000000}"/>
    <hyperlink ref="A2" location="Vysvetlivky!A1" display="Vysvetlivky" xr:uid="{00000000-0004-0000-0000-000013000000}"/>
    <hyperlink ref="A30" location="T22_Výnosy_soc_oblasť!Oblasť_tlače" display="Tabuľka_22" xr:uid="{00000000-0004-0000-0000-000014000000}"/>
    <hyperlink ref="A32" location="'T24_čerpanie rozvoj'!A1" display="Tabuľka 24" xr:uid="{00000000-0004-0000-0000-000015000000}"/>
    <hyperlink ref="A12" location="'T7_Doktorandi '!A1" display="Tabuľka 7" xr:uid="{00000000-0004-0000-0000-000016000000}"/>
    <hyperlink ref="A4" location="'Kódy z CRŠ'!A1" display="Kódy z CRŠ" xr:uid="{00000000-0004-0000-0000-000017000000}"/>
    <hyperlink ref="A11" location="'T6a-Zamestnanci_a_mzdy (ženy)'!A1" display="Tabuľka 6a" xr:uid="{00000000-0004-0000-0000-000018000000}"/>
    <hyperlink ref="A14" location="'T8a-Teh_štipendiá'!A1" display="Tabuľka 8a" xr:uid="{00000000-0004-0000-0000-000019000000}"/>
    <hyperlink ref="A20" location="'T14-Príjmy VVŠ z POO'!Oblasť_tlače" display="Tabuľka 14" xr:uid="{00000000-0004-0000-0000-00001A000000}"/>
    <hyperlink ref="A27" location="'T20a-štipendiá z POO'!A1" display="Tabuľka 20a" xr:uid="{00000000-0004-0000-0000-00001B000000}"/>
    <hyperlink ref="A21" location="'T15-Príjmy VVŠ z RP_11UA'!A1" display="Tabuľka 15" xr:uid="{00000000-0004-0000-0000-00001C000000}"/>
    <hyperlink ref="A28" location="'T20b-štipendiá z RP_11UA'!A1" display="Tabuľka č. 20b" xr:uid="{00000000-0004-0000-0000-00001D000000}"/>
    <hyperlink ref="A31" location="T23_Náklady_soc_oblasť!A1" display="Tabuľka_­23" xr:uid="{00000000-0004-0000-0000-00001E000000}"/>
  </hyperlinks>
  <pageMargins left="0.70866141732283472" right="0.43307086614173229" top="0.39" bottom="0.23622047244094491" header="0.23622047244094491" footer="0.19685039370078741"/>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C30"/>
  <sheetViews>
    <sheetView topLeftCell="A22" zoomScaleNormal="100" workbookViewId="0">
      <selection activeCell="B34" sqref="B34"/>
    </sheetView>
  </sheetViews>
  <sheetFormatPr defaultColWidth="62.140625" defaultRowHeight="12.75" x14ac:dyDescent="0.2"/>
  <cols>
    <col min="1" max="1" width="17.42578125" customWidth="1"/>
    <col min="2" max="2" width="40.140625" style="63" customWidth="1"/>
    <col min="3" max="3" width="64.42578125" customWidth="1"/>
    <col min="4" max="188" width="9.140625" customWidth="1"/>
  </cols>
  <sheetData>
    <row r="1" spans="1:3" s="70" customFormat="1" ht="48" customHeight="1" thickBot="1" x14ac:dyDescent="0.25">
      <c r="A1" s="803" t="s">
        <v>1128</v>
      </c>
      <c r="B1" s="804"/>
      <c r="C1" s="805"/>
    </row>
    <row r="2" spans="1:3" ht="63" x14ac:dyDescent="0.2">
      <c r="A2" s="801" t="s">
        <v>590</v>
      </c>
      <c r="B2" s="802"/>
      <c r="C2" s="289" t="s">
        <v>1238</v>
      </c>
    </row>
    <row r="3" spans="1:3" ht="31.5" customHeight="1" x14ac:dyDescent="0.2">
      <c r="A3" s="290" t="s">
        <v>236</v>
      </c>
      <c r="B3" s="291" t="s">
        <v>1129</v>
      </c>
      <c r="C3" s="292" t="s">
        <v>304</v>
      </c>
    </row>
    <row r="4" spans="1:3" ht="31.5" customHeight="1" x14ac:dyDescent="0.2">
      <c r="A4" s="290" t="s">
        <v>143</v>
      </c>
      <c r="B4" s="291" t="s">
        <v>1130</v>
      </c>
      <c r="C4" s="292" t="s">
        <v>304</v>
      </c>
    </row>
    <row r="5" spans="1:3" ht="80.45" customHeight="1" x14ac:dyDescent="0.2">
      <c r="A5" s="293" t="s">
        <v>144</v>
      </c>
      <c r="B5" s="300" t="s">
        <v>638</v>
      </c>
      <c r="C5" s="550" t="s">
        <v>1347</v>
      </c>
    </row>
    <row r="6" spans="1:3" ht="98.45" customHeight="1" x14ac:dyDescent="0.2">
      <c r="A6" s="293" t="s">
        <v>145</v>
      </c>
      <c r="B6" s="300" t="s">
        <v>639</v>
      </c>
      <c r="C6" s="550" t="s">
        <v>1348</v>
      </c>
    </row>
    <row r="7" spans="1:3" ht="138" customHeight="1" x14ac:dyDescent="0.2">
      <c r="A7" s="294" t="s">
        <v>146</v>
      </c>
      <c r="B7" s="301" t="s">
        <v>640</v>
      </c>
      <c r="C7" s="550" t="s">
        <v>1349</v>
      </c>
    </row>
    <row r="8" spans="1:3" ht="15.75" x14ac:dyDescent="0.2">
      <c r="A8" s="290" t="s">
        <v>147</v>
      </c>
      <c r="B8" s="300" t="s">
        <v>641</v>
      </c>
      <c r="C8" s="292" t="s">
        <v>304</v>
      </c>
    </row>
    <row r="9" spans="1:3" ht="15.75" x14ac:dyDescent="0.2">
      <c r="A9" s="290" t="s">
        <v>681</v>
      </c>
      <c r="B9" s="302" t="s">
        <v>682</v>
      </c>
      <c r="C9" s="292" t="s">
        <v>304</v>
      </c>
    </row>
    <row r="10" spans="1:3" ht="15.75" x14ac:dyDescent="0.2">
      <c r="A10" s="295" t="s">
        <v>148</v>
      </c>
      <c r="B10" s="303" t="s">
        <v>591</v>
      </c>
      <c r="C10" s="292" t="s">
        <v>304</v>
      </c>
    </row>
    <row r="11" spans="1:3" ht="15.75" x14ac:dyDescent="0.2">
      <c r="A11" s="290" t="s">
        <v>131</v>
      </c>
      <c r="B11" s="300" t="s">
        <v>280</v>
      </c>
      <c r="C11" s="292" t="s">
        <v>304</v>
      </c>
    </row>
    <row r="12" spans="1:3" ht="15.75" x14ac:dyDescent="0.2">
      <c r="A12" s="290" t="s">
        <v>854</v>
      </c>
      <c r="B12" s="300" t="s">
        <v>846</v>
      </c>
      <c r="C12" s="292" t="s">
        <v>304</v>
      </c>
    </row>
    <row r="13" spans="1:3" ht="15.75" x14ac:dyDescent="0.2">
      <c r="A13" s="293" t="s">
        <v>0</v>
      </c>
      <c r="B13" s="300" t="s">
        <v>281</v>
      </c>
      <c r="C13" s="292" t="s">
        <v>304</v>
      </c>
    </row>
    <row r="14" spans="1:3" ht="47.25" x14ac:dyDescent="0.2">
      <c r="A14" s="623" t="s">
        <v>1</v>
      </c>
      <c r="B14" s="624" t="s">
        <v>282</v>
      </c>
      <c r="C14" s="625" t="s">
        <v>1350</v>
      </c>
    </row>
    <row r="15" spans="1:3" ht="31.5" x14ac:dyDescent="0.2">
      <c r="A15" s="293" t="s">
        <v>2</v>
      </c>
      <c r="B15" s="291" t="s">
        <v>283</v>
      </c>
      <c r="C15" s="292" t="s">
        <v>304</v>
      </c>
    </row>
    <row r="16" spans="1:3" ht="31.5" customHeight="1" x14ac:dyDescent="0.2">
      <c r="A16" s="293" t="s">
        <v>3</v>
      </c>
      <c r="B16" s="291" t="s">
        <v>579</v>
      </c>
      <c r="C16" s="292" t="s">
        <v>304</v>
      </c>
    </row>
    <row r="17" spans="1:3" ht="25.15" customHeight="1" x14ac:dyDescent="0.2">
      <c r="A17" s="293" t="s">
        <v>4</v>
      </c>
      <c r="B17" s="291" t="s">
        <v>65</v>
      </c>
      <c r="C17" s="292" t="s">
        <v>304</v>
      </c>
    </row>
    <row r="18" spans="1:3" ht="47.25" customHeight="1" x14ac:dyDescent="0.2">
      <c r="A18" s="293" t="s">
        <v>893</v>
      </c>
      <c r="B18" s="291" t="s">
        <v>1116</v>
      </c>
      <c r="C18" s="292" t="s">
        <v>304</v>
      </c>
    </row>
    <row r="19" spans="1:3" ht="58.9" customHeight="1" x14ac:dyDescent="0.2">
      <c r="A19" s="294" t="s">
        <v>855</v>
      </c>
      <c r="B19" s="626" t="s">
        <v>1117</v>
      </c>
      <c r="C19" s="627" t="s">
        <v>1354</v>
      </c>
    </row>
    <row r="20" spans="1:3" ht="29.45" customHeight="1" x14ac:dyDescent="0.2">
      <c r="A20" s="294" t="s">
        <v>5</v>
      </c>
      <c r="B20" s="301" t="s">
        <v>66</v>
      </c>
      <c r="C20" s="627" t="s">
        <v>1289</v>
      </c>
    </row>
    <row r="21" spans="1:3" ht="15.75" customHeight="1" x14ac:dyDescent="0.2">
      <c r="A21" s="293" t="s">
        <v>56</v>
      </c>
      <c r="B21" s="300" t="s">
        <v>67</v>
      </c>
      <c r="C21" s="550" t="s">
        <v>1273</v>
      </c>
    </row>
    <row r="22" spans="1:3" ht="31.5" x14ac:dyDescent="0.2">
      <c r="A22" s="293" t="s">
        <v>6</v>
      </c>
      <c r="B22" s="291" t="s">
        <v>68</v>
      </c>
      <c r="C22" s="292" t="s">
        <v>304</v>
      </c>
    </row>
    <row r="23" spans="1:3" ht="15.75" x14ac:dyDescent="0.2">
      <c r="A23" s="293" t="s">
        <v>7</v>
      </c>
      <c r="B23" s="291" t="s">
        <v>580</v>
      </c>
      <c r="C23" s="292" t="s">
        <v>304</v>
      </c>
    </row>
    <row r="24" spans="1:3" ht="15.75" x14ac:dyDescent="0.2">
      <c r="A24" s="293" t="s">
        <v>8</v>
      </c>
      <c r="B24" s="304" t="s">
        <v>581</v>
      </c>
      <c r="C24" s="297" t="s">
        <v>304</v>
      </c>
    </row>
    <row r="25" spans="1:3" ht="63" x14ac:dyDescent="0.2">
      <c r="A25" s="294" t="s">
        <v>884</v>
      </c>
      <c r="B25" s="629" t="s">
        <v>1070</v>
      </c>
      <c r="C25" s="627" t="s">
        <v>1351</v>
      </c>
    </row>
    <row r="26" spans="1:3" ht="64.150000000000006" customHeight="1" x14ac:dyDescent="0.2">
      <c r="A26" s="294" t="s">
        <v>894</v>
      </c>
      <c r="B26" s="630" t="s">
        <v>1123</v>
      </c>
      <c r="C26" s="631" t="s">
        <v>1352</v>
      </c>
    </row>
    <row r="27" spans="1:3" ht="31.5" customHeight="1" x14ac:dyDescent="0.2">
      <c r="A27" s="293" t="s">
        <v>9</v>
      </c>
      <c r="B27" s="296" t="s">
        <v>582</v>
      </c>
      <c r="C27" s="297" t="s">
        <v>304</v>
      </c>
    </row>
    <row r="28" spans="1:3" ht="62.45" customHeight="1" x14ac:dyDescent="0.2">
      <c r="A28" s="293" t="s">
        <v>439</v>
      </c>
      <c r="B28" s="291" t="s">
        <v>1131</v>
      </c>
      <c r="C28" s="550" t="s">
        <v>1353</v>
      </c>
    </row>
    <row r="29" spans="1:3" ht="31.5" customHeight="1" x14ac:dyDescent="0.2">
      <c r="A29" s="293" t="s">
        <v>440</v>
      </c>
      <c r="B29" s="291" t="s">
        <v>1132</v>
      </c>
      <c r="C29" s="292" t="s">
        <v>304</v>
      </c>
    </row>
    <row r="30" spans="1:3" ht="77.45" customHeight="1" thickBot="1" x14ac:dyDescent="0.25">
      <c r="A30" s="554" t="s">
        <v>1067</v>
      </c>
      <c r="B30" s="555" t="s">
        <v>1127</v>
      </c>
      <c r="C30" s="556" t="s">
        <v>304</v>
      </c>
    </row>
  </sheetData>
  <mergeCells count="2">
    <mergeCell ref="A2:B2"/>
    <mergeCell ref="A1:C1"/>
  </mergeCells>
  <phoneticPr fontId="6" type="noConversion"/>
  <pageMargins left="0.49" right="0.41" top="1" bottom="1" header="0.51" footer="0.4921259845"/>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O101"/>
  <sheetViews>
    <sheetView zoomScaleNormal="100" workbookViewId="0">
      <pane xSplit="1" ySplit="2" topLeftCell="B96" activePane="bottomRight" state="frozen"/>
      <selection activeCell="C48" sqref="C48"/>
      <selection pane="topRight" activeCell="C48" sqref="C48"/>
      <selection pane="bottomLeft" activeCell="C48" sqref="C48"/>
      <selection pane="bottomRight" activeCell="B108" sqref="B108"/>
    </sheetView>
  </sheetViews>
  <sheetFormatPr defaultRowHeight="15.75" x14ac:dyDescent="0.2"/>
  <cols>
    <col min="1" max="1" width="19.5703125" style="24" customWidth="1"/>
    <col min="2" max="2" width="113" style="9" customWidth="1"/>
    <col min="3" max="3" width="13.85546875" style="180" customWidth="1"/>
  </cols>
  <sheetData>
    <row r="1" spans="1:8" ht="19.5" thickBot="1" x14ac:dyDescent="0.3">
      <c r="A1" s="806" t="s">
        <v>1133</v>
      </c>
      <c r="B1" s="807"/>
      <c r="C1" s="179"/>
    </row>
    <row r="2" spans="1:8" x14ac:dyDescent="0.2">
      <c r="A2" s="93" t="s">
        <v>161</v>
      </c>
      <c r="B2" s="93" t="s">
        <v>220</v>
      </c>
    </row>
    <row r="3" spans="1:8" ht="144.75" customHeight="1" x14ac:dyDescent="0.2">
      <c r="A3" s="147" t="s">
        <v>162</v>
      </c>
      <c r="B3" s="95" t="s">
        <v>239</v>
      </c>
    </row>
    <row r="4" spans="1:8" ht="56.25" customHeight="1" x14ac:dyDescent="0.2">
      <c r="A4" s="147" t="s">
        <v>163</v>
      </c>
      <c r="B4" s="147" t="s">
        <v>61</v>
      </c>
    </row>
    <row r="5" spans="1:8" ht="47.25" x14ac:dyDescent="0.2">
      <c r="A5" s="147" t="s">
        <v>34</v>
      </c>
      <c r="B5" s="95" t="s">
        <v>1134</v>
      </c>
    </row>
    <row r="6" spans="1:8" ht="302.25" customHeight="1" x14ac:dyDescent="0.2">
      <c r="A6" s="147" t="s">
        <v>35</v>
      </c>
      <c r="B6" s="147" t="s">
        <v>1044</v>
      </c>
      <c r="D6" s="180"/>
    </row>
    <row r="7" spans="1:8" ht="38.25" customHeight="1" x14ac:dyDescent="0.2">
      <c r="A7" s="147" t="s">
        <v>36</v>
      </c>
      <c r="B7" s="95" t="s">
        <v>1045</v>
      </c>
      <c r="D7" s="180"/>
    </row>
    <row r="8" spans="1:8" ht="63.75" customHeight="1" x14ac:dyDescent="0.2">
      <c r="A8" s="94" t="s">
        <v>160</v>
      </c>
      <c r="B8" s="123" t="s">
        <v>901</v>
      </c>
      <c r="D8" s="180"/>
    </row>
    <row r="9" spans="1:8" ht="21" customHeight="1" x14ac:dyDescent="0.2">
      <c r="A9" s="95" t="s">
        <v>589</v>
      </c>
      <c r="B9" s="95" t="s">
        <v>1135</v>
      </c>
    </row>
    <row r="10" spans="1:8" ht="51.75" customHeight="1" x14ac:dyDescent="0.2">
      <c r="A10" s="98" t="s">
        <v>75</v>
      </c>
      <c r="B10" s="96" t="s">
        <v>902</v>
      </c>
    </row>
    <row r="11" spans="1:8" ht="66" customHeight="1" x14ac:dyDescent="0.2">
      <c r="A11" s="94" t="s">
        <v>154</v>
      </c>
      <c r="B11" s="94" t="s">
        <v>777</v>
      </c>
    </row>
    <row r="12" spans="1:8" ht="63" x14ac:dyDescent="0.2">
      <c r="A12" s="96" t="s">
        <v>155</v>
      </c>
      <c r="B12" s="96" t="s">
        <v>903</v>
      </c>
    </row>
    <row r="13" spans="1:8" ht="36" customHeight="1" x14ac:dyDescent="0.2">
      <c r="A13" s="97" t="s">
        <v>156</v>
      </c>
      <c r="B13" s="97" t="s">
        <v>712</v>
      </c>
    </row>
    <row r="14" spans="1:8" ht="66.75" customHeight="1" x14ac:dyDescent="0.2">
      <c r="A14" s="95" t="s">
        <v>157</v>
      </c>
      <c r="B14" s="104" t="s">
        <v>637</v>
      </c>
      <c r="C14" s="184"/>
      <c r="D14" s="184"/>
      <c r="E14" s="184"/>
      <c r="F14" s="184"/>
      <c r="G14" s="184"/>
      <c r="H14" s="184"/>
    </row>
    <row r="15" spans="1:8" ht="84" customHeight="1" x14ac:dyDescent="0.2">
      <c r="A15" s="95" t="s">
        <v>158</v>
      </c>
      <c r="B15" s="104" t="s">
        <v>930</v>
      </c>
      <c r="C15" s="184"/>
      <c r="D15" s="184"/>
      <c r="E15" s="184"/>
      <c r="F15" s="184"/>
      <c r="G15" s="184"/>
      <c r="H15" s="184"/>
    </row>
    <row r="16" spans="1:8" ht="21.75" customHeight="1" x14ac:dyDescent="0.2">
      <c r="A16" s="95" t="s">
        <v>30</v>
      </c>
      <c r="B16" s="95" t="s">
        <v>586</v>
      </c>
    </row>
    <row r="17" spans="1:4" ht="52.5" customHeight="1" x14ac:dyDescent="0.2">
      <c r="A17" s="94" t="s">
        <v>22</v>
      </c>
      <c r="B17" s="94" t="s">
        <v>1136</v>
      </c>
      <c r="C17" s="184"/>
    </row>
    <row r="18" spans="1:4" ht="55.5" customHeight="1" x14ac:dyDescent="0.2">
      <c r="A18" s="147" t="s">
        <v>152</v>
      </c>
      <c r="B18" s="147" t="s">
        <v>1137</v>
      </c>
    </row>
    <row r="19" spans="1:4" ht="33" customHeight="1" x14ac:dyDescent="0.2">
      <c r="A19" s="123" t="s">
        <v>224</v>
      </c>
      <c r="B19" s="123" t="s">
        <v>183</v>
      </c>
    </row>
    <row r="20" spans="1:4" ht="18" customHeight="1" x14ac:dyDescent="0.2">
      <c r="A20" s="147" t="s">
        <v>683</v>
      </c>
      <c r="B20" s="147" t="s">
        <v>834</v>
      </c>
    </row>
    <row r="21" spans="1:4" ht="31.5" x14ac:dyDescent="0.2">
      <c r="A21" s="147" t="s">
        <v>676</v>
      </c>
      <c r="B21" s="147" t="s">
        <v>858</v>
      </c>
    </row>
    <row r="22" spans="1:4" ht="18" customHeight="1" x14ac:dyDescent="0.2">
      <c r="A22" s="147" t="s">
        <v>602</v>
      </c>
      <c r="B22" s="147" t="s">
        <v>857</v>
      </c>
    </row>
    <row r="23" spans="1:4" ht="18" customHeight="1" x14ac:dyDescent="0.2">
      <c r="A23" s="147" t="s">
        <v>677</v>
      </c>
      <c r="B23" s="147" t="s">
        <v>859</v>
      </c>
    </row>
    <row r="24" spans="1:4" ht="18" customHeight="1" x14ac:dyDescent="0.2">
      <c r="A24" s="147" t="s">
        <v>843</v>
      </c>
      <c r="B24" s="147" t="s">
        <v>1254</v>
      </c>
    </row>
    <row r="25" spans="1:4" ht="36" customHeight="1" x14ac:dyDescent="0.2">
      <c r="A25" s="147" t="s">
        <v>844</v>
      </c>
      <c r="B25" s="147" t="s">
        <v>845</v>
      </c>
    </row>
    <row r="26" spans="1:4" ht="55.5" customHeight="1" x14ac:dyDescent="0.2">
      <c r="A26" s="94" t="s">
        <v>15</v>
      </c>
      <c r="B26" s="94" t="s">
        <v>1138</v>
      </c>
    </row>
    <row r="27" spans="1:4" ht="63" x14ac:dyDescent="0.2">
      <c r="A27" s="147" t="s">
        <v>153</v>
      </c>
      <c r="B27" s="147" t="s">
        <v>1139</v>
      </c>
      <c r="D27" s="180"/>
    </row>
    <row r="28" spans="1:4" ht="35.25" customHeight="1" x14ac:dyDescent="0.2">
      <c r="A28" s="94" t="s">
        <v>108</v>
      </c>
      <c r="B28" s="94" t="s">
        <v>441</v>
      </c>
    </row>
    <row r="29" spans="1:4" s="56" customFormat="1" ht="204.75" x14ac:dyDescent="0.2">
      <c r="A29" s="147" t="s">
        <v>262</v>
      </c>
      <c r="B29" s="95" t="s">
        <v>779</v>
      </c>
      <c r="C29" s="243"/>
    </row>
    <row r="30" spans="1:4" ht="31.5" x14ac:dyDescent="0.2">
      <c r="A30" s="97" t="s">
        <v>184</v>
      </c>
      <c r="B30" s="109" t="s">
        <v>1255</v>
      </c>
    </row>
    <row r="31" spans="1:4" ht="78.75" x14ac:dyDescent="0.2">
      <c r="A31" s="95" t="s">
        <v>185</v>
      </c>
      <c r="B31" s="95" t="s">
        <v>1256</v>
      </c>
      <c r="C31" s="181"/>
    </row>
    <row r="32" spans="1:4" ht="31.5" x14ac:dyDescent="0.2">
      <c r="A32" s="97" t="s">
        <v>186</v>
      </c>
      <c r="B32" s="97" t="s">
        <v>101</v>
      </c>
    </row>
    <row r="33" spans="1:15" ht="18" customHeight="1" x14ac:dyDescent="0.2">
      <c r="A33" s="97" t="s">
        <v>187</v>
      </c>
      <c r="B33" s="97" t="s">
        <v>102</v>
      </c>
    </row>
    <row r="34" spans="1:15" ht="18" customHeight="1" x14ac:dyDescent="0.2">
      <c r="A34" s="97" t="s">
        <v>188</v>
      </c>
      <c r="B34" s="97" t="s">
        <v>117</v>
      </c>
    </row>
    <row r="35" spans="1:15" ht="18" customHeight="1" x14ac:dyDescent="0.2">
      <c r="A35" s="97" t="s">
        <v>189</v>
      </c>
      <c r="B35" s="97" t="s">
        <v>713</v>
      </c>
      <c r="C35" s="181"/>
    </row>
    <row r="36" spans="1:15" ht="78.75" x14ac:dyDescent="0.2">
      <c r="A36" s="97" t="s">
        <v>237</v>
      </c>
      <c r="B36" s="97" t="s">
        <v>1140</v>
      </c>
    </row>
    <row r="37" spans="1:15" ht="36.75" customHeight="1" x14ac:dyDescent="0.2">
      <c r="A37" s="97" t="s">
        <v>103</v>
      </c>
      <c r="B37" s="97" t="s">
        <v>1141</v>
      </c>
    </row>
    <row r="38" spans="1:15" ht="36.75" customHeight="1" x14ac:dyDescent="0.2">
      <c r="A38" s="97" t="s">
        <v>104</v>
      </c>
      <c r="B38" s="97" t="s">
        <v>1142</v>
      </c>
      <c r="D38" s="180"/>
      <c r="E38" s="180"/>
    </row>
    <row r="39" spans="1:15" ht="47.25" x14ac:dyDescent="0.2">
      <c r="A39" s="97" t="s">
        <v>105</v>
      </c>
      <c r="B39" s="95" t="s">
        <v>1248</v>
      </c>
      <c r="D39" s="180"/>
      <c r="E39" s="180"/>
    </row>
    <row r="40" spans="1:15" ht="36.75" customHeight="1" x14ac:dyDescent="0.2">
      <c r="A40" s="97" t="s">
        <v>106</v>
      </c>
      <c r="B40" s="97" t="s">
        <v>587</v>
      </c>
      <c r="D40" s="180"/>
      <c r="E40" s="180"/>
    </row>
    <row r="41" spans="1:15" ht="18" customHeight="1" x14ac:dyDescent="0.2">
      <c r="A41" s="95" t="s">
        <v>107</v>
      </c>
      <c r="B41" s="95" t="s">
        <v>58</v>
      </c>
      <c r="D41" s="180"/>
      <c r="E41" s="180"/>
    </row>
    <row r="42" spans="1:15" ht="30" customHeight="1" x14ac:dyDescent="0.2">
      <c r="A42" s="155" t="s">
        <v>685</v>
      </c>
      <c r="B42" s="155" t="s">
        <v>684</v>
      </c>
      <c r="D42" s="180"/>
      <c r="E42" s="180"/>
    </row>
    <row r="43" spans="1:15" ht="33.75" customHeight="1" x14ac:dyDescent="0.2">
      <c r="A43" s="94" t="s">
        <v>16</v>
      </c>
      <c r="B43" s="94" t="s">
        <v>904</v>
      </c>
      <c r="D43" s="180"/>
      <c r="E43" s="180"/>
    </row>
    <row r="44" spans="1:15" ht="33.75" customHeight="1" x14ac:dyDescent="0.2">
      <c r="A44" s="94" t="s">
        <v>190</v>
      </c>
      <c r="B44" s="94" t="s">
        <v>905</v>
      </c>
      <c r="D44" s="180"/>
      <c r="E44" s="180"/>
    </row>
    <row r="45" spans="1:15" ht="31.5" x14ac:dyDescent="0.2">
      <c r="A45" s="104" t="s">
        <v>661</v>
      </c>
      <c r="B45" s="104" t="s">
        <v>690</v>
      </c>
      <c r="D45" s="180"/>
      <c r="E45" s="180"/>
    </row>
    <row r="46" spans="1:15" ht="33" customHeight="1" x14ac:dyDescent="0.2">
      <c r="A46" s="95" t="s">
        <v>118</v>
      </c>
      <c r="B46" s="95" t="s">
        <v>926</v>
      </c>
      <c r="D46" s="180"/>
      <c r="E46" s="180"/>
      <c r="O46" s="172" t="s">
        <v>931</v>
      </c>
    </row>
    <row r="47" spans="1:15" ht="33" customHeight="1" x14ac:dyDescent="0.2">
      <c r="A47" s="94" t="s">
        <v>849</v>
      </c>
      <c r="B47" s="94" t="s">
        <v>906</v>
      </c>
      <c r="D47" s="180"/>
      <c r="E47" s="180"/>
    </row>
    <row r="48" spans="1:15" ht="33" customHeight="1" x14ac:dyDescent="0.2">
      <c r="A48" s="95" t="s">
        <v>850</v>
      </c>
      <c r="B48" s="104" t="s">
        <v>852</v>
      </c>
      <c r="D48" s="180"/>
      <c r="E48" s="180"/>
    </row>
    <row r="49" spans="1:5" ht="33" customHeight="1" x14ac:dyDescent="0.2">
      <c r="A49" s="95" t="s">
        <v>851</v>
      </c>
      <c r="B49" s="104" t="s">
        <v>927</v>
      </c>
      <c r="D49" s="180"/>
      <c r="E49" s="180"/>
    </row>
    <row r="50" spans="1:5" ht="63" x14ac:dyDescent="0.2">
      <c r="A50" s="94" t="s">
        <v>17</v>
      </c>
      <c r="B50" s="94" t="s">
        <v>628</v>
      </c>
      <c r="D50" s="180"/>
      <c r="E50" s="180"/>
    </row>
    <row r="51" spans="1:5" ht="18" customHeight="1" x14ac:dyDescent="0.2">
      <c r="A51" s="97" t="s">
        <v>307</v>
      </c>
      <c r="B51" s="109" t="s">
        <v>636</v>
      </c>
      <c r="D51" s="180"/>
      <c r="E51" s="180"/>
    </row>
    <row r="52" spans="1:5" ht="33" customHeight="1" x14ac:dyDescent="0.2">
      <c r="A52" s="95" t="s">
        <v>59</v>
      </c>
      <c r="B52" s="95" t="s">
        <v>778</v>
      </c>
      <c r="D52" s="180"/>
      <c r="E52" s="180"/>
    </row>
    <row r="53" spans="1:5" ht="18" customHeight="1" x14ac:dyDescent="0.2">
      <c r="A53" s="97" t="s">
        <v>594</v>
      </c>
      <c r="B53" s="97" t="s">
        <v>928</v>
      </c>
      <c r="D53" s="180"/>
      <c r="E53" s="180"/>
    </row>
    <row r="54" spans="1:5" ht="50.25" customHeight="1" x14ac:dyDescent="0.2">
      <c r="A54" s="94" t="s">
        <v>223</v>
      </c>
      <c r="B54" s="94" t="s">
        <v>629</v>
      </c>
      <c r="D54" s="180"/>
      <c r="E54" s="180"/>
    </row>
    <row r="55" spans="1:5" s="56" customFormat="1" ht="33" customHeight="1" x14ac:dyDescent="0.2">
      <c r="A55" s="94" t="s">
        <v>136</v>
      </c>
      <c r="B55" s="94" t="s">
        <v>630</v>
      </c>
      <c r="C55" s="180"/>
      <c r="D55" s="180"/>
      <c r="E55" s="180"/>
    </row>
    <row r="56" spans="1:5" s="56" customFormat="1" ht="18" customHeight="1" x14ac:dyDescent="0.2">
      <c r="A56" s="123" t="s">
        <v>279</v>
      </c>
      <c r="B56" s="94" t="s">
        <v>1244</v>
      </c>
      <c r="C56" s="180"/>
      <c r="D56" s="180"/>
      <c r="E56" s="180"/>
    </row>
    <row r="57" spans="1:5" s="56" customFormat="1" ht="31.5" x14ac:dyDescent="0.2">
      <c r="A57" s="104" t="s">
        <v>196</v>
      </c>
      <c r="B57" s="104" t="s">
        <v>119</v>
      </c>
      <c r="C57" s="180"/>
      <c r="D57" s="180"/>
      <c r="E57" s="180"/>
    </row>
    <row r="58" spans="1:5" s="56" customFormat="1" ht="18" customHeight="1" x14ac:dyDescent="0.2">
      <c r="A58" s="109" t="s">
        <v>303</v>
      </c>
      <c r="B58" s="109" t="s">
        <v>714</v>
      </c>
      <c r="C58" s="180"/>
      <c r="D58" s="180"/>
      <c r="E58" s="180"/>
    </row>
    <row r="59" spans="1:5" s="56" customFormat="1" ht="18" customHeight="1" x14ac:dyDescent="0.2">
      <c r="A59" s="109" t="s">
        <v>635</v>
      </c>
      <c r="B59" s="110" t="s">
        <v>907</v>
      </c>
      <c r="C59" s="180"/>
      <c r="D59" s="180"/>
      <c r="E59" s="180"/>
    </row>
    <row r="60" spans="1:5" s="56" customFormat="1" ht="18" customHeight="1" x14ac:dyDescent="0.2">
      <c r="A60" s="109" t="s">
        <v>642</v>
      </c>
      <c r="B60" s="110" t="s">
        <v>908</v>
      </c>
      <c r="C60" s="180"/>
      <c r="D60" s="180"/>
      <c r="E60" s="180"/>
    </row>
    <row r="61" spans="1:5" ht="47.25" x14ac:dyDescent="0.2">
      <c r="A61" s="94" t="s">
        <v>18</v>
      </c>
      <c r="B61" s="94" t="s">
        <v>129</v>
      </c>
      <c r="D61" s="180"/>
      <c r="E61" s="180"/>
    </row>
    <row r="62" spans="1:5" ht="33" customHeight="1" x14ac:dyDescent="0.2">
      <c r="A62" s="95" t="s">
        <v>754</v>
      </c>
      <c r="B62" s="95" t="s">
        <v>90</v>
      </c>
      <c r="D62" s="180"/>
      <c r="E62" s="180"/>
    </row>
    <row r="63" spans="1:5" ht="47.25" x14ac:dyDescent="0.2">
      <c r="A63" s="109" t="s">
        <v>610</v>
      </c>
      <c r="B63" s="109" t="s">
        <v>1143</v>
      </c>
      <c r="D63" s="180"/>
      <c r="E63" s="180"/>
    </row>
    <row r="64" spans="1:5" ht="46.9" customHeight="1" x14ac:dyDescent="0.2">
      <c r="A64" s="109" t="s">
        <v>611</v>
      </c>
      <c r="B64" s="109" t="s">
        <v>932</v>
      </c>
      <c r="D64" s="180"/>
      <c r="E64" s="180"/>
    </row>
    <row r="65" spans="1:11" ht="47.25" x14ac:dyDescent="0.2">
      <c r="A65" s="104" t="s">
        <v>89</v>
      </c>
      <c r="B65" s="104" t="s">
        <v>1257</v>
      </c>
      <c r="D65" s="180"/>
      <c r="E65" s="180"/>
    </row>
    <row r="66" spans="1:11" ht="46.9" customHeight="1" x14ac:dyDescent="0.2">
      <c r="A66" s="109" t="s">
        <v>612</v>
      </c>
      <c r="B66" s="95" t="s">
        <v>835</v>
      </c>
      <c r="D66" s="180"/>
      <c r="E66" s="180"/>
    </row>
    <row r="67" spans="1:11" s="59" customFormat="1" ht="33" customHeight="1" x14ac:dyDescent="0.2">
      <c r="A67" s="94" t="s">
        <v>19</v>
      </c>
      <c r="B67" s="94" t="s">
        <v>1144</v>
      </c>
      <c r="C67" s="180"/>
      <c r="D67" s="180"/>
      <c r="E67" s="180"/>
    </row>
    <row r="68" spans="1:11" s="220" customFormat="1" ht="18" customHeight="1" x14ac:dyDescent="0.2">
      <c r="A68" s="147" t="s">
        <v>758</v>
      </c>
      <c r="B68" s="298" t="s">
        <v>929</v>
      </c>
      <c r="C68" s="180"/>
      <c r="D68" s="180"/>
      <c r="E68" s="180"/>
    </row>
    <row r="69" spans="1:11" s="56" customFormat="1" ht="31.5" x14ac:dyDescent="0.2">
      <c r="A69" s="104" t="s">
        <v>769</v>
      </c>
      <c r="B69" s="95" t="s">
        <v>137</v>
      </c>
      <c r="C69" s="180"/>
      <c r="D69" s="180"/>
      <c r="E69" s="180"/>
    </row>
    <row r="70" spans="1:11" ht="31.5" customHeight="1" x14ac:dyDescent="0.2">
      <c r="A70" s="104" t="s">
        <v>704</v>
      </c>
      <c r="B70" s="95" t="s">
        <v>1145</v>
      </c>
      <c r="D70" s="180"/>
      <c r="E70" s="180"/>
    </row>
    <row r="71" spans="1:11" ht="18" customHeight="1" thickBot="1" x14ac:dyDescent="0.25">
      <c r="A71" s="246" t="s">
        <v>770</v>
      </c>
      <c r="B71" s="98" t="s">
        <v>1046</v>
      </c>
      <c r="D71" s="180"/>
      <c r="E71" s="180"/>
    </row>
    <row r="72" spans="1:11" ht="34.5" customHeight="1" thickBot="1" x14ac:dyDescent="0.25">
      <c r="A72" s="248" t="s">
        <v>263</v>
      </c>
      <c r="B72" s="248" t="s">
        <v>1146</v>
      </c>
      <c r="D72" s="180"/>
      <c r="E72" s="180"/>
      <c r="K72" s="172"/>
    </row>
    <row r="73" spans="1:11" ht="34.5" customHeight="1" x14ac:dyDescent="0.2">
      <c r="A73" s="247" t="s">
        <v>253</v>
      </c>
      <c r="B73" s="247" t="s">
        <v>836</v>
      </c>
      <c r="D73" s="180"/>
      <c r="E73" s="180"/>
    </row>
    <row r="74" spans="1:11" ht="21" customHeight="1" x14ac:dyDescent="0.2">
      <c r="A74" s="95" t="s">
        <v>264</v>
      </c>
      <c r="B74" s="95" t="s">
        <v>909</v>
      </c>
      <c r="D74" s="180"/>
      <c r="E74" s="180"/>
    </row>
    <row r="75" spans="1:11" ht="31.5" customHeight="1" x14ac:dyDescent="0.2">
      <c r="A75" s="97" t="s">
        <v>31</v>
      </c>
      <c r="B75" s="97" t="s">
        <v>149</v>
      </c>
      <c r="D75" s="180"/>
      <c r="E75" s="180"/>
    </row>
    <row r="76" spans="1:11" ht="31.5" customHeight="1" x14ac:dyDescent="0.2">
      <c r="A76" s="95" t="s">
        <v>57</v>
      </c>
      <c r="B76" s="95" t="s">
        <v>1147</v>
      </c>
      <c r="D76" s="180"/>
      <c r="E76" s="180"/>
    </row>
    <row r="77" spans="1:11" ht="33.75" customHeight="1" x14ac:dyDescent="0.2">
      <c r="A77" s="108" t="s">
        <v>588</v>
      </c>
      <c r="B77" s="109" t="s">
        <v>691</v>
      </c>
    </row>
    <row r="78" spans="1:11" ht="47.25" x14ac:dyDescent="0.2">
      <c r="A78" s="108" t="s">
        <v>892</v>
      </c>
      <c r="B78" s="109" t="s">
        <v>1148</v>
      </c>
      <c r="C78"/>
    </row>
    <row r="79" spans="1:11" ht="31.5" x14ac:dyDescent="0.2">
      <c r="A79" s="108" t="s">
        <v>856</v>
      </c>
      <c r="B79" s="109" t="s">
        <v>1149</v>
      </c>
      <c r="C79"/>
    </row>
    <row r="80" spans="1:11" ht="63" x14ac:dyDescent="0.2">
      <c r="A80" s="94" t="s">
        <v>109</v>
      </c>
      <c r="B80" s="94" t="s">
        <v>1150</v>
      </c>
    </row>
    <row r="81" spans="1:6" ht="18" customHeight="1" x14ac:dyDescent="0.2">
      <c r="A81" s="95" t="s">
        <v>62</v>
      </c>
      <c r="B81" s="95" t="s">
        <v>692</v>
      </c>
    </row>
    <row r="82" spans="1:6" ht="19.5" customHeight="1" x14ac:dyDescent="0.2">
      <c r="A82" s="97" t="s">
        <v>238</v>
      </c>
      <c r="B82" s="97" t="s">
        <v>37</v>
      </c>
    </row>
    <row r="83" spans="1:6" ht="19.5" customHeight="1" x14ac:dyDescent="0.2">
      <c r="A83" s="109" t="s">
        <v>802</v>
      </c>
      <c r="B83" s="109" t="s">
        <v>817</v>
      </c>
      <c r="C83" s="181"/>
    </row>
    <row r="84" spans="1:6" ht="21" customHeight="1" x14ac:dyDescent="0.2">
      <c r="A84" s="109" t="s">
        <v>825</v>
      </c>
      <c r="B84" s="97" t="s">
        <v>799</v>
      </c>
      <c r="C84" s="181"/>
    </row>
    <row r="85" spans="1:6" ht="25.5" customHeight="1" x14ac:dyDescent="0.2">
      <c r="A85" s="109" t="s">
        <v>826</v>
      </c>
      <c r="B85" s="109" t="s">
        <v>827</v>
      </c>
      <c r="C85" s="181"/>
    </row>
    <row r="86" spans="1:6" ht="31.5" customHeight="1" x14ac:dyDescent="0.2">
      <c r="A86" s="109" t="s">
        <v>828</v>
      </c>
      <c r="B86" s="97" t="s">
        <v>800</v>
      </c>
      <c r="C86" s="181"/>
    </row>
    <row r="87" spans="1:6" ht="31.5" customHeight="1" x14ac:dyDescent="0.2">
      <c r="A87" s="109" t="s">
        <v>829</v>
      </c>
      <c r="B87" s="97" t="s">
        <v>801</v>
      </c>
      <c r="C87" s="181"/>
    </row>
    <row r="88" spans="1:6" ht="47.25" x14ac:dyDescent="0.2">
      <c r="A88" s="104" t="s">
        <v>830</v>
      </c>
      <c r="B88" s="95" t="s">
        <v>755</v>
      </c>
      <c r="C88" s="183"/>
      <c r="F88" s="172"/>
    </row>
    <row r="89" spans="1:6" ht="31.5" customHeight="1" x14ac:dyDescent="0.2">
      <c r="A89" s="104" t="s">
        <v>831</v>
      </c>
      <c r="B89" s="95" t="s">
        <v>1151</v>
      </c>
    </row>
    <row r="90" spans="1:6" ht="61.5" customHeight="1" x14ac:dyDescent="0.2">
      <c r="A90" s="94" t="s">
        <v>111</v>
      </c>
      <c r="B90" s="94" t="s">
        <v>1152</v>
      </c>
    </row>
    <row r="91" spans="1:6" s="51" customFormat="1" ht="49.5" customHeight="1" x14ac:dyDescent="0.2">
      <c r="A91" s="109" t="s">
        <v>832</v>
      </c>
      <c r="B91" s="109" t="s">
        <v>1239</v>
      </c>
      <c r="C91" s="182"/>
    </row>
    <row r="92" spans="1:6" ht="130.5" customHeight="1" x14ac:dyDescent="0.2">
      <c r="A92" s="94" t="s">
        <v>265</v>
      </c>
      <c r="B92" s="94" t="s">
        <v>1153</v>
      </c>
      <c r="C92" s="182"/>
    </row>
    <row r="93" spans="1:6" ht="49.5" customHeight="1" x14ac:dyDescent="0.2">
      <c r="A93" s="94" t="s">
        <v>191</v>
      </c>
      <c r="B93" s="94" t="s">
        <v>910</v>
      </c>
      <c r="C93" s="182"/>
    </row>
    <row r="94" spans="1:6" ht="37.5" customHeight="1" x14ac:dyDescent="0.2">
      <c r="A94" s="155" t="s">
        <v>662</v>
      </c>
      <c r="B94" s="155" t="s">
        <v>911</v>
      </c>
      <c r="C94" s="182"/>
    </row>
    <row r="95" spans="1:6" ht="31.5" x14ac:dyDescent="0.2">
      <c r="A95" s="94" t="s">
        <v>32</v>
      </c>
      <c r="B95" s="94" t="s">
        <v>912</v>
      </c>
      <c r="C95" s="182"/>
    </row>
    <row r="96" spans="1:6" ht="63" x14ac:dyDescent="0.2">
      <c r="A96" s="281" t="s">
        <v>885</v>
      </c>
      <c r="B96" s="281" t="s">
        <v>1240</v>
      </c>
      <c r="C96" s="281" t="s">
        <v>873</v>
      </c>
    </row>
    <row r="97" spans="1:4" ht="49.15" customHeight="1" x14ac:dyDescent="0.2">
      <c r="A97" s="109" t="s">
        <v>895</v>
      </c>
      <c r="B97" s="571" t="s">
        <v>1266</v>
      </c>
      <c r="C97" s="281" t="s">
        <v>873</v>
      </c>
    </row>
    <row r="98" spans="1:4" ht="66.75" customHeight="1" x14ac:dyDescent="0.2">
      <c r="A98" s="94" t="s">
        <v>210</v>
      </c>
      <c r="B98" s="94" t="s">
        <v>643</v>
      </c>
    </row>
    <row r="99" spans="1:4" ht="31.5" customHeight="1" x14ac:dyDescent="0.2">
      <c r="A99" s="94" t="s">
        <v>437</v>
      </c>
      <c r="B99" s="94" t="s">
        <v>913</v>
      </c>
      <c r="D99" s="180"/>
    </row>
    <row r="100" spans="1:4" ht="31.5" customHeight="1" x14ac:dyDescent="0.2">
      <c r="A100" s="94" t="s">
        <v>438</v>
      </c>
      <c r="B100" s="94" t="s">
        <v>914</v>
      </c>
      <c r="D100" s="180"/>
    </row>
    <row r="101" spans="1:4" ht="32.25" thickBot="1" x14ac:dyDescent="0.25">
      <c r="A101" s="557" t="s">
        <v>1068</v>
      </c>
      <c r="B101" s="558" t="s">
        <v>1226</v>
      </c>
      <c r="C101"/>
    </row>
  </sheetData>
  <mergeCells count="1">
    <mergeCell ref="A1:B1"/>
  </mergeCells>
  <phoneticPr fontId="6" type="noConversion"/>
  <pageMargins left="0.55118110236220474" right="0.23622047244094491" top="0.7086614173228347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E63"/>
  <sheetViews>
    <sheetView zoomScaleNormal="100" workbookViewId="0">
      <pane xSplit="1" ySplit="2" topLeftCell="B6" activePane="bottomRight" state="frozen"/>
      <selection activeCell="A7" sqref="A7"/>
      <selection pane="topRight" activeCell="A7" sqref="A7"/>
      <selection pane="bottomLeft" activeCell="A7" sqref="A7"/>
      <selection pane="bottomRight" activeCell="B11" sqref="B11"/>
    </sheetView>
  </sheetViews>
  <sheetFormatPr defaultColWidth="9.140625" defaultRowHeight="15.75" x14ac:dyDescent="0.2"/>
  <cols>
    <col min="1" max="1" width="11.85546875" style="51" customWidth="1"/>
    <col min="2" max="2" width="44.7109375" style="54" customWidth="1"/>
    <col min="3" max="3" width="166.140625" style="52" customWidth="1"/>
    <col min="4" max="4" width="19.140625" style="51" customWidth="1"/>
    <col min="5" max="5" width="50.28515625" style="51" customWidth="1"/>
    <col min="6" max="16384" width="9.140625" style="51"/>
  </cols>
  <sheetData>
    <row r="1" spans="1:5" ht="42" customHeight="1" thickBot="1" x14ac:dyDescent="0.25">
      <c r="A1" s="806" t="s">
        <v>1154</v>
      </c>
      <c r="B1" s="808"/>
      <c r="C1" s="807"/>
    </row>
    <row r="2" spans="1:5" s="61" customFormat="1" ht="47.25" x14ac:dyDescent="0.2">
      <c r="A2" s="60" t="s">
        <v>161</v>
      </c>
      <c r="B2" s="161" t="s">
        <v>43</v>
      </c>
      <c r="C2" s="93" t="s">
        <v>44</v>
      </c>
    </row>
    <row r="3" spans="1:5" ht="38.25" customHeight="1" x14ac:dyDescent="0.2">
      <c r="A3" s="81" t="s">
        <v>160</v>
      </c>
      <c r="B3" s="162" t="s">
        <v>1155</v>
      </c>
      <c r="C3" s="95" t="s">
        <v>1156</v>
      </c>
      <c r="D3" s="178"/>
    </row>
    <row r="4" spans="1:5" s="57" customFormat="1" ht="106.5" customHeight="1" x14ac:dyDescent="0.2">
      <c r="A4" s="81" t="s">
        <v>154</v>
      </c>
      <c r="B4" s="162" t="s">
        <v>608</v>
      </c>
      <c r="C4" s="95" t="s">
        <v>937</v>
      </c>
      <c r="D4" s="178"/>
    </row>
    <row r="5" spans="1:5" s="57" customFormat="1" ht="46.5" customHeight="1" x14ac:dyDescent="0.2">
      <c r="A5" s="81" t="s">
        <v>55</v>
      </c>
      <c r="B5" s="162" t="s">
        <v>613</v>
      </c>
      <c r="C5" s="165" t="s">
        <v>934</v>
      </c>
    </row>
    <row r="6" spans="1:5" ht="71.25" customHeight="1" x14ac:dyDescent="0.2">
      <c r="A6" s="81" t="s">
        <v>22</v>
      </c>
      <c r="B6" s="163" t="s">
        <v>1309</v>
      </c>
      <c r="C6" s="104" t="s">
        <v>1335</v>
      </c>
      <c r="D6" s="178"/>
    </row>
    <row r="7" spans="1:5" ht="63" x14ac:dyDescent="0.2">
      <c r="A7" s="81" t="s">
        <v>224</v>
      </c>
      <c r="B7" s="162" t="s">
        <v>1330</v>
      </c>
      <c r="C7" s="95" t="s">
        <v>1336</v>
      </c>
      <c r="D7" s="178"/>
    </row>
    <row r="8" spans="1:5" ht="106.5" customHeight="1" x14ac:dyDescent="0.2">
      <c r="A8" s="81" t="s">
        <v>15</v>
      </c>
      <c r="B8" s="541" t="s">
        <v>1326</v>
      </c>
      <c r="C8" s="95" t="s">
        <v>1325</v>
      </c>
      <c r="D8" s="178"/>
    </row>
    <row r="9" spans="1:5" ht="33.75" customHeight="1" x14ac:dyDescent="0.2">
      <c r="A9" s="81" t="s">
        <v>153</v>
      </c>
      <c r="B9" s="162" t="s">
        <v>1324</v>
      </c>
      <c r="C9" s="95" t="s">
        <v>837</v>
      </c>
      <c r="D9" s="61"/>
    </row>
    <row r="10" spans="1:5" ht="42" customHeight="1" x14ac:dyDescent="0.2">
      <c r="A10" s="81" t="s">
        <v>734</v>
      </c>
      <c r="B10" s="162" t="s">
        <v>1323</v>
      </c>
      <c r="C10" s="95" t="s">
        <v>935</v>
      </c>
      <c r="D10" s="61"/>
      <c r="E10" s="178"/>
    </row>
    <row r="11" spans="1:5" ht="75" customHeight="1" x14ac:dyDescent="0.2">
      <c r="A11" s="81" t="s">
        <v>108</v>
      </c>
      <c r="B11" s="162" t="s">
        <v>1158</v>
      </c>
      <c r="C11" s="95" t="s">
        <v>1157</v>
      </c>
      <c r="D11" s="61"/>
    </row>
    <row r="12" spans="1:5" ht="32.450000000000003" customHeight="1" x14ac:dyDescent="0.2">
      <c r="A12" s="81" t="s">
        <v>16</v>
      </c>
      <c r="B12" s="162" t="s">
        <v>1337</v>
      </c>
      <c r="C12" s="95" t="s">
        <v>1338</v>
      </c>
      <c r="D12" s="61"/>
    </row>
    <row r="13" spans="1:5" ht="63" x14ac:dyDescent="0.2">
      <c r="A13" s="81" t="s">
        <v>118</v>
      </c>
      <c r="B13" s="162" t="s">
        <v>1159</v>
      </c>
      <c r="C13" s="95" t="s">
        <v>1160</v>
      </c>
      <c r="D13" s="61"/>
    </row>
    <row r="14" spans="1:5" ht="75.75" customHeight="1" x14ac:dyDescent="0.2">
      <c r="A14" s="81" t="s">
        <v>190</v>
      </c>
      <c r="B14" s="162" t="s">
        <v>1161</v>
      </c>
      <c r="C14" s="95" t="s">
        <v>1162</v>
      </c>
      <c r="D14" s="61"/>
    </row>
    <row r="15" spans="1:5" s="178" customFormat="1" ht="78.75" x14ac:dyDescent="0.2">
      <c r="A15" s="81" t="s">
        <v>849</v>
      </c>
      <c r="B15" s="163" t="s">
        <v>1163</v>
      </c>
      <c r="C15" s="95" t="s">
        <v>1249</v>
      </c>
      <c r="D15" s="61"/>
    </row>
    <row r="16" spans="1:5" ht="41.25" customHeight="1" x14ac:dyDescent="0.2">
      <c r="A16" s="81" t="s">
        <v>17</v>
      </c>
      <c r="B16" s="162" t="s">
        <v>1164</v>
      </c>
      <c r="C16" s="95" t="s">
        <v>1165</v>
      </c>
      <c r="D16" s="61"/>
    </row>
    <row r="17" spans="1:5" ht="72.75" customHeight="1" x14ac:dyDescent="0.2">
      <c r="A17" s="81" t="s">
        <v>178</v>
      </c>
      <c r="B17" s="162" t="s">
        <v>1166</v>
      </c>
      <c r="C17" s="95" t="s">
        <v>936</v>
      </c>
      <c r="D17" s="61"/>
    </row>
    <row r="18" spans="1:5" ht="54" customHeight="1" x14ac:dyDescent="0.2">
      <c r="A18" s="81" t="s">
        <v>223</v>
      </c>
      <c r="B18" s="162" t="s">
        <v>1167</v>
      </c>
      <c r="C18" s="95" t="s">
        <v>1250</v>
      </c>
      <c r="D18" s="61"/>
    </row>
    <row r="19" spans="1:5" ht="40.5" customHeight="1" x14ac:dyDescent="0.2">
      <c r="A19" s="81" t="s">
        <v>136</v>
      </c>
      <c r="B19" s="162" t="s">
        <v>96</v>
      </c>
      <c r="C19" s="95" t="s">
        <v>652</v>
      </c>
      <c r="D19" s="61"/>
    </row>
    <row r="20" spans="1:5" ht="42.75" customHeight="1" x14ac:dyDescent="0.2">
      <c r="A20" s="81" t="s">
        <v>279</v>
      </c>
      <c r="B20" s="162" t="s">
        <v>1233</v>
      </c>
      <c r="C20" s="95" t="s">
        <v>716</v>
      </c>
      <c r="D20" s="61"/>
    </row>
    <row r="21" spans="1:5" ht="41.25" customHeight="1" x14ac:dyDescent="0.2">
      <c r="A21" s="81" t="s">
        <v>18</v>
      </c>
      <c r="B21" s="162" t="s">
        <v>689</v>
      </c>
      <c r="C21" s="95" t="s">
        <v>1168</v>
      </c>
      <c r="D21" s="61"/>
    </row>
    <row r="22" spans="1:5" ht="57" customHeight="1" x14ac:dyDescent="0.2">
      <c r="A22" s="81" t="s">
        <v>619</v>
      </c>
      <c r="B22" s="162" t="s">
        <v>715</v>
      </c>
      <c r="C22" s="104" t="s">
        <v>711</v>
      </c>
      <c r="D22" s="61"/>
    </row>
    <row r="23" spans="1:5" ht="38.25" customHeight="1" x14ac:dyDescent="0.2">
      <c r="A23" s="81" t="s">
        <v>620</v>
      </c>
      <c r="B23" s="162" t="s">
        <v>1091</v>
      </c>
      <c r="C23" s="104" t="s">
        <v>614</v>
      </c>
      <c r="D23" s="61"/>
    </row>
    <row r="24" spans="1:5" ht="31.5" customHeight="1" x14ac:dyDescent="0.2">
      <c r="A24" s="81" t="s">
        <v>621</v>
      </c>
      <c r="B24" s="162" t="s">
        <v>615</v>
      </c>
      <c r="C24" s="104" t="s">
        <v>616</v>
      </c>
      <c r="D24" s="61"/>
    </row>
    <row r="25" spans="1:5" ht="37.5" customHeight="1" x14ac:dyDescent="0.2">
      <c r="A25" s="81" t="s">
        <v>622</v>
      </c>
      <c r="B25" s="162" t="s">
        <v>617</v>
      </c>
      <c r="C25" s="104" t="s">
        <v>618</v>
      </c>
      <c r="D25" s="61"/>
    </row>
    <row r="26" spans="1:5" ht="72.75" customHeight="1" x14ac:dyDescent="0.2">
      <c r="A26" s="81" t="s">
        <v>19</v>
      </c>
      <c r="B26" s="163" t="s">
        <v>1180</v>
      </c>
      <c r="C26" s="104" t="s">
        <v>771</v>
      </c>
      <c r="D26" s="217"/>
    </row>
    <row r="27" spans="1:5" ht="127.15" customHeight="1" x14ac:dyDescent="0.2">
      <c r="A27" s="81" t="s">
        <v>263</v>
      </c>
      <c r="B27" s="162" t="s">
        <v>1284</v>
      </c>
      <c r="C27" s="95" t="s">
        <v>1287</v>
      </c>
      <c r="D27" s="217"/>
    </row>
    <row r="28" spans="1:5" ht="65.25" customHeight="1" x14ac:dyDescent="0.2">
      <c r="A28" s="81" t="s">
        <v>253</v>
      </c>
      <c r="B28" s="162" t="s">
        <v>1429</v>
      </c>
      <c r="C28" s="95" t="s">
        <v>1430</v>
      </c>
      <c r="D28" s="61"/>
    </row>
    <row r="29" spans="1:5" ht="30" customHeight="1" x14ac:dyDescent="0.2">
      <c r="A29" s="81" t="s">
        <v>39</v>
      </c>
      <c r="B29" s="163" t="s">
        <v>1344</v>
      </c>
      <c r="C29" s="95" t="s">
        <v>1345</v>
      </c>
      <c r="D29" s="61"/>
      <c r="E29" s="51" t="s">
        <v>110</v>
      </c>
    </row>
    <row r="30" spans="1:5" ht="141.75" x14ac:dyDescent="0.2">
      <c r="A30" s="81" t="s">
        <v>41</v>
      </c>
      <c r="B30" s="163" t="s">
        <v>1251</v>
      </c>
      <c r="C30" s="95" t="s">
        <v>1252</v>
      </c>
    </row>
    <row r="31" spans="1:5" ht="28.5" customHeight="1" x14ac:dyDescent="0.2">
      <c r="A31" s="81" t="s">
        <v>40</v>
      </c>
      <c r="B31" s="163" t="s">
        <v>1339</v>
      </c>
      <c r="C31" s="104" t="s">
        <v>1340</v>
      </c>
      <c r="D31" s="102"/>
    </row>
    <row r="32" spans="1:5" ht="39.75" customHeight="1" x14ac:dyDescent="0.2">
      <c r="A32" s="81" t="s">
        <v>42</v>
      </c>
      <c r="B32" s="163" t="s">
        <v>1341</v>
      </c>
      <c r="C32" s="95" t="s">
        <v>933</v>
      </c>
      <c r="D32" s="178"/>
    </row>
    <row r="33" spans="1:4" s="178" customFormat="1" ht="110.25" x14ac:dyDescent="0.2">
      <c r="A33" s="81" t="s">
        <v>717</v>
      </c>
      <c r="B33" s="162" t="s">
        <v>1285</v>
      </c>
      <c r="C33" s="95" t="s">
        <v>1099</v>
      </c>
      <c r="D33" s="102" t="s">
        <v>1286</v>
      </c>
    </row>
    <row r="34" spans="1:4" s="178" customFormat="1" ht="39.75" customHeight="1" x14ac:dyDescent="0.2">
      <c r="A34" s="81" t="s">
        <v>892</v>
      </c>
      <c r="B34" s="162"/>
      <c r="C34" s="95" t="s">
        <v>1169</v>
      </c>
      <c r="D34" s="102"/>
    </row>
    <row r="35" spans="1:4" s="178" customFormat="1" ht="39.75" customHeight="1" x14ac:dyDescent="0.2">
      <c r="A35" s="81" t="s">
        <v>856</v>
      </c>
      <c r="B35" s="162"/>
      <c r="C35" s="95" t="s">
        <v>1170</v>
      </c>
      <c r="D35" s="102"/>
    </row>
    <row r="36" spans="1:4" ht="49.5" customHeight="1" x14ac:dyDescent="0.2">
      <c r="A36" s="81" t="s">
        <v>109</v>
      </c>
      <c r="B36" s="163" t="s">
        <v>833</v>
      </c>
      <c r="C36" s="244" t="s">
        <v>1047</v>
      </c>
      <c r="D36" s="102"/>
    </row>
    <row r="37" spans="1:4" ht="51" customHeight="1" x14ac:dyDescent="0.2">
      <c r="A37" s="81" t="s">
        <v>111</v>
      </c>
      <c r="B37" s="162"/>
      <c r="C37" s="95" t="s">
        <v>1171</v>
      </c>
      <c r="D37" s="102"/>
    </row>
    <row r="38" spans="1:4" ht="70.5" customHeight="1" x14ac:dyDescent="0.2">
      <c r="A38" s="81" t="s">
        <v>203</v>
      </c>
      <c r="B38" s="164"/>
      <c r="C38" s="165" t="s">
        <v>1172</v>
      </c>
      <c r="D38" s="102"/>
    </row>
    <row r="39" spans="1:4" ht="94.9" customHeight="1" x14ac:dyDescent="0.2">
      <c r="A39" s="81" t="s">
        <v>191</v>
      </c>
      <c r="B39" s="162" t="s">
        <v>1288</v>
      </c>
      <c r="C39" s="165" t="s">
        <v>1274</v>
      </c>
      <c r="D39" s="102"/>
    </row>
    <row r="40" spans="1:4" ht="65.25" customHeight="1" x14ac:dyDescent="0.2">
      <c r="A40" s="81" t="s">
        <v>32</v>
      </c>
      <c r="B40" s="163" t="s">
        <v>1173</v>
      </c>
      <c r="C40" s="165" t="s">
        <v>722</v>
      </c>
    </row>
    <row r="41" spans="1:4" s="178" customFormat="1" ht="94.5" x14ac:dyDescent="0.2">
      <c r="A41" s="81" t="s">
        <v>885</v>
      </c>
      <c r="B41" s="541" t="s">
        <v>1269</v>
      </c>
      <c r="C41" s="165" t="s">
        <v>1270</v>
      </c>
      <c r="D41" s="102" t="s">
        <v>873</v>
      </c>
    </row>
    <row r="42" spans="1:4" s="178" customFormat="1" ht="63" x14ac:dyDescent="0.2">
      <c r="A42" s="81" t="s">
        <v>895</v>
      </c>
      <c r="B42" s="162" t="s">
        <v>1275</v>
      </c>
      <c r="C42" s="165" t="s">
        <v>1276</v>
      </c>
      <c r="D42" s="102" t="s">
        <v>873</v>
      </c>
    </row>
    <row r="43" spans="1:4" ht="108" customHeight="1" x14ac:dyDescent="0.2">
      <c r="A43" s="81" t="s">
        <v>210</v>
      </c>
      <c r="B43" s="162" t="s">
        <v>1260</v>
      </c>
      <c r="C43" s="95" t="s">
        <v>1261</v>
      </c>
      <c r="D43" s="178"/>
    </row>
    <row r="44" spans="1:4" ht="38.25" customHeight="1" x14ac:dyDescent="0.2">
      <c r="A44" s="81" t="s">
        <v>210</v>
      </c>
      <c r="B44" s="162" t="s">
        <v>1342</v>
      </c>
      <c r="C44" s="165" t="s">
        <v>1343</v>
      </c>
      <c r="D44" s="178"/>
    </row>
    <row r="45" spans="1:4" ht="47.25" customHeight="1" x14ac:dyDescent="0.2">
      <c r="A45" s="81" t="s">
        <v>210</v>
      </c>
      <c r="B45" s="162" t="s">
        <v>609</v>
      </c>
      <c r="C45" s="165" t="s">
        <v>1174</v>
      </c>
      <c r="D45" s="178"/>
    </row>
    <row r="46" spans="1:4" ht="33" customHeight="1" x14ac:dyDescent="0.25">
      <c r="A46" s="81" t="s">
        <v>437</v>
      </c>
      <c r="B46" s="287" t="s">
        <v>1334</v>
      </c>
      <c r="C46" s="286" t="s">
        <v>1063</v>
      </c>
      <c r="D46" s="174"/>
    </row>
    <row r="47" spans="1:4" s="178" customFormat="1" ht="33" customHeight="1" x14ac:dyDescent="0.25">
      <c r="A47" s="517" t="s">
        <v>438</v>
      </c>
      <c r="B47" s="518" t="s">
        <v>1346</v>
      </c>
      <c r="C47" s="519" t="s">
        <v>1063</v>
      </c>
      <c r="D47" s="174"/>
    </row>
    <row r="48" spans="1:4" ht="33" customHeight="1" thickBot="1" x14ac:dyDescent="0.25">
      <c r="A48" s="542" t="s">
        <v>1068</v>
      </c>
      <c r="B48" s="543"/>
      <c r="C48" s="544" t="s">
        <v>1075</v>
      </c>
      <c r="D48" s="102"/>
    </row>
    <row r="49" spans="2:4" x14ac:dyDescent="0.2">
      <c r="B49" s="53"/>
      <c r="D49" s="178"/>
    </row>
    <row r="50" spans="2:4" x14ac:dyDescent="0.2">
      <c r="B50" s="53"/>
      <c r="D50" s="178"/>
    </row>
    <row r="51" spans="2:4" x14ac:dyDescent="0.2">
      <c r="B51" s="53"/>
    </row>
    <row r="52" spans="2:4" x14ac:dyDescent="0.2">
      <c r="B52" s="171"/>
    </row>
    <row r="53" spans="2:4" x14ac:dyDescent="0.2">
      <c r="B53" s="53"/>
    </row>
    <row r="54" spans="2:4" x14ac:dyDescent="0.2">
      <c r="B54" s="53"/>
    </row>
    <row r="55" spans="2:4" x14ac:dyDescent="0.2">
      <c r="B55" s="53"/>
    </row>
    <row r="56" spans="2:4" x14ac:dyDescent="0.2">
      <c r="B56" s="53"/>
    </row>
    <row r="57" spans="2:4" x14ac:dyDescent="0.2">
      <c r="B57" s="53"/>
    </row>
    <row r="58" spans="2:4" x14ac:dyDescent="0.2">
      <c r="B58" s="53"/>
    </row>
    <row r="59" spans="2:4" x14ac:dyDescent="0.2">
      <c r="B59" s="53"/>
    </row>
    <row r="60" spans="2:4" x14ac:dyDescent="0.2">
      <c r="B60" s="53"/>
    </row>
    <row r="61" spans="2:4" x14ac:dyDescent="0.2">
      <c r="B61" s="53"/>
    </row>
    <row r="62" spans="2:4" x14ac:dyDescent="0.2">
      <c r="B62" s="53"/>
    </row>
    <row r="63" spans="2:4" x14ac:dyDescent="0.2">
      <c r="B63" s="53"/>
    </row>
  </sheetData>
  <autoFilter ref="A2:C48" xr:uid="{00000000-0009-0000-0000-000003000000}"/>
  <mergeCells count="1">
    <mergeCell ref="A1:C1"/>
  </mergeCells>
  <phoneticPr fontId="6"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rowBreaks count="1" manualBreakCount="1">
    <brk id="1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24"/>
  <sheetViews>
    <sheetView zoomScaleNormal="100" workbookViewId="0">
      <selection sqref="A1:C1"/>
    </sheetView>
  </sheetViews>
  <sheetFormatPr defaultRowHeight="12.75" x14ac:dyDescent="0.2"/>
  <cols>
    <col min="2" max="2" width="58.85546875" customWidth="1"/>
    <col min="3" max="3" width="22" customWidth="1"/>
    <col min="4" max="4" width="10" customWidth="1"/>
    <col min="5" max="5" width="19.42578125" bestFit="1" customWidth="1"/>
  </cols>
  <sheetData>
    <row r="1" spans="1:5" ht="30.75" customHeight="1" thickBot="1" x14ac:dyDescent="0.25">
      <c r="A1" s="809" t="s">
        <v>673</v>
      </c>
      <c r="B1" s="810"/>
      <c r="C1" s="811"/>
      <c r="D1" s="283" t="s">
        <v>873</v>
      </c>
    </row>
    <row r="2" spans="1:5" ht="29.25" customHeight="1" thickBot="1" x14ac:dyDescent="0.25">
      <c r="A2" s="137" t="s">
        <v>663</v>
      </c>
      <c r="B2" s="138" t="s">
        <v>664</v>
      </c>
      <c r="C2" s="139" t="s">
        <v>665</v>
      </c>
    </row>
    <row r="3" spans="1:5" ht="24" customHeight="1" x14ac:dyDescent="0.2">
      <c r="A3" s="561">
        <v>1</v>
      </c>
      <c r="B3" s="146" t="s">
        <v>667</v>
      </c>
      <c r="C3" s="140">
        <v>38623</v>
      </c>
    </row>
    <row r="4" spans="1:5" ht="31.5" x14ac:dyDescent="0.2">
      <c r="A4" s="562">
        <v>4</v>
      </c>
      <c r="B4" s="145" t="s">
        <v>862</v>
      </c>
      <c r="C4" s="141">
        <v>41275</v>
      </c>
    </row>
    <row r="5" spans="1:5" ht="31.5" x14ac:dyDescent="0.2">
      <c r="A5" s="562">
        <v>5</v>
      </c>
      <c r="B5" s="145" t="s">
        <v>863</v>
      </c>
      <c r="C5" s="141">
        <v>41275</v>
      </c>
    </row>
    <row r="6" spans="1:5" ht="31.5" x14ac:dyDescent="0.2">
      <c r="A6" s="562">
        <v>6</v>
      </c>
      <c r="B6" s="145" t="s">
        <v>864</v>
      </c>
      <c r="C6" s="141">
        <v>41275</v>
      </c>
    </row>
    <row r="7" spans="1:5" ht="32.25" customHeight="1" x14ac:dyDescent="0.2">
      <c r="A7" s="562">
        <v>7</v>
      </c>
      <c r="B7" s="145" t="s">
        <v>865</v>
      </c>
      <c r="C7" s="141">
        <v>41275</v>
      </c>
    </row>
    <row r="8" spans="1:5" ht="31.5" x14ac:dyDescent="0.2">
      <c r="A8" s="562">
        <v>8</v>
      </c>
      <c r="B8" s="145" t="s">
        <v>866</v>
      </c>
      <c r="C8" s="141">
        <v>41275</v>
      </c>
    </row>
    <row r="9" spans="1:5" ht="31.9" customHeight="1" x14ac:dyDescent="0.2">
      <c r="A9" s="562">
        <v>9</v>
      </c>
      <c r="B9" s="135" t="s">
        <v>669</v>
      </c>
      <c r="C9" s="141">
        <v>39326</v>
      </c>
    </row>
    <row r="10" spans="1:5" ht="21.6" customHeight="1" x14ac:dyDescent="0.2">
      <c r="A10" s="563">
        <v>13</v>
      </c>
      <c r="B10" s="549" t="s">
        <v>671</v>
      </c>
      <c r="C10" s="141">
        <v>40245</v>
      </c>
      <c r="D10" s="136" t="s">
        <v>675</v>
      </c>
    </row>
    <row r="11" spans="1:5" ht="22.9" customHeight="1" x14ac:dyDescent="0.2">
      <c r="A11" s="562">
        <v>14</v>
      </c>
      <c r="B11" s="144" t="s">
        <v>1241</v>
      </c>
      <c r="C11" s="141">
        <v>40245</v>
      </c>
      <c r="D11" s="136" t="s">
        <v>675</v>
      </c>
    </row>
    <row r="12" spans="1:5" ht="1.1499999999999999" hidden="1" customHeight="1" x14ac:dyDescent="0.2">
      <c r="A12" s="562">
        <v>15</v>
      </c>
      <c r="B12" s="225" t="s">
        <v>672</v>
      </c>
      <c r="C12" s="141">
        <v>40245</v>
      </c>
      <c r="D12" s="218" t="s">
        <v>675</v>
      </c>
      <c r="E12" s="172" t="s">
        <v>772</v>
      </c>
    </row>
    <row r="13" spans="1:5" ht="24" customHeight="1" x14ac:dyDescent="0.2">
      <c r="A13" s="562">
        <v>16</v>
      </c>
      <c r="B13" s="144" t="s">
        <v>773</v>
      </c>
      <c r="C13" s="141">
        <v>40245</v>
      </c>
      <c r="D13" s="136" t="s">
        <v>675</v>
      </c>
      <c r="E13" s="508"/>
    </row>
    <row r="14" spans="1:5" ht="24" customHeight="1" x14ac:dyDescent="0.2">
      <c r="A14" s="562">
        <v>17</v>
      </c>
      <c r="B14" s="144" t="s">
        <v>668</v>
      </c>
      <c r="C14" s="141">
        <v>40245</v>
      </c>
      <c r="D14" s="136" t="s">
        <v>675</v>
      </c>
    </row>
    <row r="15" spans="1:5" ht="24" customHeight="1" x14ac:dyDescent="0.2">
      <c r="A15" s="562">
        <v>18</v>
      </c>
      <c r="B15" s="135" t="s">
        <v>670</v>
      </c>
      <c r="C15" s="141">
        <v>40245</v>
      </c>
    </row>
    <row r="16" spans="1:5" ht="24" customHeight="1" x14ac:dyDescent="0.2">
      <c r="A16" s="564">
        <v>19</v>
      </c>
      <c r="B16" s="274" t="s">
        <v>666</v>
      </c>
      <c r="C16" s="275">
        <v>41275</v>
      </c>
    </row>
    <row r="17" spans="1:3" ht="24" customHeight="1" x14ac:dyDescent="0.2">
      <c r="A17" s="562">
        <v>20</v>
      </c>
      <c r="B17" s="135" t="s">
        <v>867</v>
      </c>
      <c r="C17" s="275">
        <v>43647</v>
      </c>
    </row>
    <row r="18" spans="1:3" ht="24" customHeight="1" x14ac:dyDescent="0.2">
      <c r="A18" s="562">
        <v>21</v>
      </c>
      <c r="B18" s="135" t="s">
        <v>846</v>
      </c>
      <c r="C18" s="141">
        <v>44287</v>
      </c>
    </row>
    <row r="19" spans="1:3" ht="30.6" customHeight="1" x14ac:dyDescent="0.2">
      <c r="A19" s="562">
        <v>22</v>
      </c>
      <c r="B19" s="135" t="s">
        <v>868</v>
      </c>
      <c r="C19" s="141">
        <v>44603</v>
      </c>
    </row>
    <row r="20" spans="1:3" ht="24.6" customHeight="1" x14ac:dyDescent="0.2">
      <c r="A20" s="562">
        <v>23</v>
      </c>
      <c r="B20" s="135" t="s">
        <v>869</v>
      </c>
      <c r="C20" s="141">
        <v>44623</v>
      </c>
    </row>
    <row r="21" spans="1:3" ht="24" customHeight="1" x14ac:dyDescent="0.2">
      <c r="A21" s="562">
        <v>24</v>
      </c>
      <c r="B21" s="135" t="s">
        <v>870</v>
      </c>
      <c r="C21" s="141">
        <v>44796</v>
      </c>
    </row>
    <row r="22" spans="1:3" ht="24" customHeight="1" x14ac:dyDescent="0.2">
      <c r="A22" s="562">
        <v>25</v>
      </c>
      <c r="B22" s="135" t="s">
        <v>871</v>
      </c>
      <c r="C22" s="141">
        <v>44796</v>
      </c>
    </row>
    <row r="23" spans="1:3" ht="31.5" x14ac:dyDescent="0.2">
      <c r="A23" s="562">
        <v>26</v>
      </c>
      <c r="B23" s="135" t="s">
        <v>872</v>
      </c>
      <c r="C23" s="141">
        <v>44896</v>
      </c>
    </row>
    <row r="24" spans="1:3" ht="31.15" customHeight="1" thickBot="1" x14ac:dyDescent="0.25">
      <c r="A24" s="565">
        <v>27</v>
      </c>
      <c r="B24" s="559" t="s">
        <v>1225</v>
      </c>
      <c r="C24" s="560">
        <v>45197</v>
      </c>
    </row>
  </sheetData>
  <mergeCells count="1">
    <mergeCell ref="A1:C1"/>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E23"/>
  <sheetViews>
    <sheetView tabSelected="1" zoomScaleNormal="100" workbookViewId="0">
      <pane xSplit="2" ySplit="4" topLeftCell="C5" activePane="bottomRight" state="frozen"/>
      <selection sqref="A1:E1"/>
      <selection pane="topRight" sqref="A1:E1"/>
      <selection pane="bottomLeft" sqref="A1:E1"/>
      <selection pane="bottomRight" activeCell="H11" sqref="H11"/>
    </sheetView>
  </sheetViews>
  <sheetFormatPr defaultColWidth="9.140625" defaultRowHeight="15.75" x14ac:dyDescent="0.2"/>
  <cols>
    <col min="1" max="1" width="9.140625" style="18" customWidth="1"/>
    <col min="2" max="2" width="77.85546875" style="27" customWidth="1"/>
    <col min="3" max="5" width="17.42578125" style="13" customWidth="1"/>
    <col min="6" max="16384" width="9.140625" style="13"/>
  </cols>
  <sheetData>
    <row r="1" spans="1:5" s="320" customFormat="1" ht="87" customHeight="1" thickBot="1" x14ac:dyDescent="0.25">
      <c r="A1" s="812" t="s">
        <v>1175</v>
      </c>
      <c r="B1" s="813"/>
      <c r="C1" s="813"/>
      <c r="D1" s="813"/>
      <c r="E1" s="814"/>
    </row>
    <row r="2" spans="1:5" s="320" customFormat="1" ht="35.1" customHeight="1" x14ac:dyDescent="0.2">
      <c r="A2" s="815" t="s">
        <v>1357</v>
      </c>
      <c r="B2" s="816"/>
      <c r="C2" s="816"/>
      <c r="D2" s="816"/>
      <c r="E2" s="817"/>
    </row>
    <row r="3" spans="1:5" s="323" customFormat="1" ht="43.5" customHeight="1" x14ac:dyDescent="0.2">
      <c r="A3" s="321" t="s">
        <v>142</v>
      </c>
      <c r="B3" s="305" t="s">
        <v>141</v>
      </c>
      <c r="C3" s="305" t="s">
        <v>230</v>
      </c>
      <c r="D3" s="305" t="s">
        <v>231</v>
      </c>
      <c r="E3" s="322" t="s">
        <v>164</v>
      </c>
    </row>
    <row r="4" spans="1:5" s="323" customFormat="1" ht="17.25" customHeight="1" x14ac:dyDescent="0.2">
      <c r="A4" s="324"/>
      <c r="B4" s="306"/>
      <c r="C4" s="325" t="s">
        <v>212</v>
      </c>
      <c r="D4" s="325" t="s">
        <v>213</v>
      </c>
      <c r="E4" s="326" t="s">
        <v>25</v>
      </c>
    </row>
    <row r="5" spans="1:5" x14ac:dyDescent="0.2">
      <c r="A5" s="20">
        <v>1</v>
      </c>
      <c r="B5" s="306" t="s">
        <v>274</v>
      </c>
      <c r="C5" s="28">
        <f>C6</f>
        <v>11225844</v>
      </c>
      <c r="D5" s="28">
        <f>D6</f>
        <v>200000</v>
      </c>
      <c r="E5" s="29">
        <f>SUM(C5:D5)</f>
        <v>11425844</v>
      </c>
    </row>
    <row r="6" spans="1:5" x14ac:dyDescent="0.2">
      <c r="A6" s="20">
        <f>A5+1</f>
        <v>2</v>
      </c>
      <c r="B6" s="307" t="s">
        <v>197</v>
      </c>
      <c r="C6" s="75">
        <v>11225844</v>
      </c>
      <c r="D6" s="75">
        <v>200000</v>
      </c>
      <c r="E6" s="29">
        <f>SUM(C6:D6)</f>
        <v>11425844</v>
      </c>
    </row>
    <row r="7" spans="1:5" ht="15.75" customHeight="1" x14ac:dyDescent="0.2">
      <c r="A7" s="20">
        <f>A6+1</f>
        <v>3</v>
      </c>
      <c r="B7" s="306" t="s">
        <v>275</v>
      </c>
      <c r="C7" s="28">
        <f>SUM(C8:C12)</f>
        <v>3884289</v>
      </c>
      <c r="D7" s="28">
        <f>SUM(D8:D12)</f>
        <v>0</v>
      </c>
      <c r="E7" s="29">
        <f>SUM(C7:D7)</f>
        <v>3884289</v>
      </c>
    </row>
    <row r="8" spans="1:5" x14ac:dyDescent="0.2">
      <c r="A8" s="20">
        <f t="shared" ref="A8:A19" si="0">A7+1</f>
        <v>4</v>
      </c>
      <c r="B8" s="307" t="s">
        <v>198</v>
      </c>
      <c r="C8" s="30">
        <v>3529847</v>
      </c>
      <c r="D8" s="148" t="s">
        <v>240</v>
      </c>
      <c r="E8" s="29">
        <f t="shared" ref="E8:E19" si="1">SUM(C8:D8)</f>
        <v>3529847</v>
      </c>
    </row>
    <row r="9" spans="1:5" x14ac:dyDescent="0.2">
      <c r="A9" s="20">
        <f t="shared" si="0"/>
        <v>5</v>
      </c>
      <c r="B9" s="307" t="s">
        <v>199</v>
      </c>
      <c r="C9" s="30">
        <v>251785</v>
      </c>
      <c r="D9" s="148" t="s">
        <v>240</v>
      </c>
      <c r="E9" s="29">
        <f t="shared" si="1"/>
        <v>251785</v>
      </c>
    </row>
    <row r="10" spans="1:5" x14ac:dyDescent="0.2">
      <c r="A10" s="20">
        <f t="shared" si="0"/>
        <v>6</v>
      </c>
      <c r="B10" s="307" t="s">
        <v>200</v>
      </c>
      <c r="C10" s="148" t="s">
        <v>240</v>
      </c>
      <c r="D10" s="148" t="s">
        <v>240</v>
      </c>
      <c r="E10" s="29">
        <f t="shared" si="1"/>
        <v>0</v>
      </c>
    </row>
    <row r="11" spans="1:5" x14ac:dyDescent="0.2">
      <c r="A11" s="20">
        <f t="shared" si="0"/>
        <v>7</v>
      </c>
      <c r="B11" s="307" t="s">
        <v>201</v>
      </c>
      <c r="C11" s="148" t="s">
        <v>240</v>
      </c>
      <c r="D11" s="148" t="s">
        <v>240</v>
      </c>
      <c r="E11" s="29">
        <f t="shared" si="1"/>
        <v>0</v>
      </c>
    </row>
    <row r="12" spans="1:5" x14ac:dyDescent="0.2">
      <c r="A12" s="20">
        <f t="shared" si="0"/>
        <v>8</v>
      </c>
      <c r="B12" s="307" t="s">
        <v>97</v>
      </c>
      <c r="C12" s="30">
        <v>102657</v>
      </c>
      <c r="D12" s="148" t="s">
        <v>240</v>
      </c>
      <c r="E12" s="29">
        <f t="shared" si="1"/>
        <v>102657</v>
      </c>
    </row>
    <row r="13" spans="1:5" ht="15.75" customHeight="1" x14ac:dyDescent="0.2">
      <c r="A13" s="20">
        <f t="shared" si="0"/>
        <v>9</v>
      </c>
      <c r="B13" s="306" t="s">
        <v>276</v>
      </c>
      <c r="C13" s="28">
        <f>C14</f>
        <v>0</v>
      </c>
      <c r="D13" s="28">
        <f>D14</f>
        <v>0</v>
      </c>
      <c r="E13" s="29">
        <f t="shared" si="1"/>
        <v>0</v>
      </c>
    </row>
    <row r="14" spans="1:5" x14ac:dyDescent="0.2">
      <c r="A14" s="20">
        <f t="shared" si="0"/>
        <v>10</v>
      </c>
      <c r="B14" s="307" t="s">
        <v>98</v>
      </c>
      <c r="C14" s="30">
        <v>0</v>
      </c>
      <c r="D14" s="30">
        <v>0</v>
      </c>
      <c r="E14" s="29">
        <f t="shared" si="1"/>
        <v>0</v>
      </c>
    </row>
    <row r="15" spans="1:5" x14ac:dyDescent="0.2">
      <c r="A15" s="20">
        <f t="shared" si="0"/>
        <v>11</v>
      </c>
      <c r="B15" s="306" t="s">
        <v>277</v>
      </c>
      <c r="C15" s="28">
        <f>SUM(C16:C18)</f>
        <v>784214</v>
      </c>
      <c r="D15" s="28">
        <f>SUM(D16:D18)</f>
        <v>0</v>
      </c>
      <c r="E15" s="29">
        <f t="shared" si="1"/>
        <v>784214</v>
      </c>
    </row>
    <row r="16" spans="1:5" x14ac:dyDescent="0.2">
      <c r="A16" s="20">
        <f t="shared" si="0"/>
        <v>12</v>
      </c>
      <c r="B16" s="307" t="s">
        <v>860</v>
      </c>
      <c r="C16" s="30">
        <v>241977</v>
      </c>
      <c r="D16" s="148" t="s">
        <v>240</v>
      </c>
      <c r="E16" s="29">
        <f t="shared" si="1"/>
        <v>241977</v>
      </c>
    </row>
    <row r="17" spans="1:5" x14ac:dyDescent="0.2">
      <c r="A17" s="20">
        <f t="shared" si="0"/>
        <v>13</v>
      </c>
      <c r="B17" s="307" t="s">
        <v>99</v>
      </c>
      <c r="C17" s="30">
        <v>248860</v>
      </c>
      <c r="D17" s="148" t="s">
        <v>240</v>
      </c>
      <c r="E17" s="29">
        <f t="shared" si="1"/>
        <v>248860</v>
      </c>
    </row>
    <row r="18" spans="1:5" x14ac:dyDescent="0.2">
      <c r="A18" s="20">
        <f t="shared" si="0"/>
        <v>14</v>
      </c>
      <c r="B18" s="307" t="s">
        <v>100</v>
      </c>
      <c r="C18" s="30">
        <v>293377</v>
      </c>
      <c r="D18" s="148" t="s">
        <v>240</v>
      </c>
      <c r="E18" s="29">
        <f t="shared" si="1"/>
        <v>293377</v>
      </c>
    </row>
    <row r="19" spans="1:5" ht="16.5" thickBot="1" x14ac:dyDescent="0.25">
      <c r="A19" s="21">
        <f t="shared" si="0"/>
        <v>15</v>
      </c>
      <c r="B19" s="308" t="s">
        <v>278</v>
      </c>
      <c r="C19" s="31">
        <f>C5+C7+C13+C15</f>
        <v>15894347</v>
      </c>
      <c r="D19" s="31">
        <f>D5+D7+D13+D15</f>
        <v>200000</v>
      </c>
      <c r="E19" s="32">
        <f t="shared" si="1"/>
        <v>16094347</v>
      </c>
    </row>
    <row r="20" spans="1:5" x14ac:dyDescent="0.2">
      <c r="A20" s="277" t="s">
        <v>853</v>
      </c>
      <c r="B20" s="278" t="s">
        <v>915</v>
      </c>
      <c r="C20" s="16"/>
      <c r="D20" s="16"/>
    </row>
    <row r="21" spans="1:5" x14ac:dyDescent="0.2">
      <c r="A21" s="17"/>
      <c r="B21" s="62"/>
    </row>
    <row r="23" spans="1:5" x14ac:dyDescent="0.2">
      <c r="B23" s="27" t="s">
        <v>110</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I40"/>
  <sheetViews>
    <sheetView zoomScaleNormal="100" workbookViewId="0">
      <pane xSplit="2" ySplit="4" topLeftCell="C29" activePane="bottomRight" state="frozen"/>
      <selection pane="topRight" activeCell="C1" sqref="C1"/>
      <selection pane="bottomLeft" activeCell="A5" sqref="A5"/>
      <selection pane="bottomRight" activeCell="I36" sqref="I36"/>
    </sheetView>
  </sheetViews>
  <sheetFormatPr defaultColWidth="9.140625" defaultRowHeight="15.75" x14ac:dyDescent="0.25"/>
  <cols>
    <col min="1" max="1" width="10.140625" style="3" customWidth="1"/>
    <col min="2" max="2" width="83" style="36" customWidth="1"/>
    <col min="3" max="3" width="17.28515625" style="1" customWidth="1"/>
    <col min="4" max="4" width="14.28515625" style="1" customWidth="1"/>
    <col min="5" max="5" width="16.5703125" style="1" customWidth="1"/>
    <col min="6" max="16384" width="9.140625" style="1"/>
  </cols>
  <sheetData>
    <row r="1" spans="1:9" s="327" customFormat="1" ht="50.1" customHeight="1" thickBot="1" x14ac:dyDescent="0.3">
      <c r="A1" s="818" t="s">
        <v>1176</v>
      </c>
      <c r="B1" s="819"/>
      <c r="C1" s="819"/>
      <c r="D1" s="819"/>
      <c r="E1" s="820"/>
      <c r="F1" s="328"/>
      <c r="G1" s="328"/>
      <c r="H1" s="328"/>
      <c r="I1" s="328"/>
    </row>
    <row r="2" spans="1:9" s="320" customFormat="1" ht="38.25" customHeight="1" x14ac:dyDescent="0.2">
      <c r="A2" s="821" t="s">
        <v>1360</v>
      </c>
      <c r="B2" s="822"/>
      <c r="C2" s="822"/>
      <c r="D2" s="822"/>
      <c r="E2" s="823"/>
    </row>
    <row r="3" spans="1:9" s="328" customFormat="1" ht="35.25" customHeight="1" x14ac:dyDescent="0.25">
      <c r="A3" s="321" t="s">
        <v>142</v>
      </c>
      <c r="B3" s="305" t="s">
        <v>254</v>
      </c>
      <c r="C3" s="305" t="s">
        <v>230</v>
      </c>
      <c r="D3" s="305" t="s">
        <v>231</v>
      </c>
      <c r="E3" s="322" t="s">
        <v>164</v>
      </c>
    </row>
    <row r="4" spans="1:9" s="323" customFormat="1" ht="17.25" customHeight="1" x14ac:dyDescent="0.2">
      <c r="A4" s="324"/>
      <c r="B4" s="306"/>
      <c r="C4" s="325" t="s">
        <v>212</v>
      </c>
      <c r="D4" s="325" t="s">
        <v>213</v>
      </c>
      <c r="E4" s="326" t="s">
        <v>25</v>
      </c>
    </row>
    <row r="5" spans="1:9" ht="31.5" x14ac:dyDescent="0.25">
      <c r="A5" s="22">
        <v>1</v>
      </c>
      <c r="B5" s="33" t="s">
        <v>1048</v>
      </c>
      <c r="C5" s="37">
        <f>SUM(C6:C14)</f>
        <v>205227.77000000002</v>
      </c>
      <c r="D5" s="37">
        <f>SUM(D6:D7)</f>
        <v>0</v>
      </c>
      <c r="E5" s="650">
        <f>C5+D5</f>
        <v>205227.77000000002</v>
      </c>
      <c r="F5" s="103"/>
    </row>
    <row r="6" spans="1:9" ht="31.5" x14ac:dyDescent="0.25">
      <c r="A6" s="22" t="s">
        <v>244</v>
      </c>
      <c r="B6" s="34" t="s">
        <v>1361</v>
      </c>
      <c r="C6" s="30">
        <v>4200</v>
      </c>
      <c r="D6" s="30">
        <v>0</v>
      </c>
      <c r="E6" s="650">
        <f t="shared" ref="E6:E37" si="0">C6+D6</f>
        <v>4200</v>
      </c>
    </row>
    <row r="7" spans="1:9" x14ac:dyDescent="0.25">
      <c r="A7" s="22" t="s">
        <v>296</v>
      </c>
      <c r="B7" s="34" t="s">
        <v>1362</v>
      </c>
      <c r="C7" s="30">
        <v>24526</v>
      </c>
      <c r="D7" s="30">
        <v>0</v>
      </c>
      <c r="E7" s="650">
        <f t="shared" si="0"/>
        <v>24526</v>
      </c>
    </row>
    <row r="8" spans="1:9" ht="31.5" x14ac:dyDescent="0.25">
      <c r="A8" s="22" t="s">
        <v>1383</v>
      </c>
      <c r="B8" s="34" t="s">
        <v>1370</v>
      </c>
      <c r="C8" s="30">
        <v>10566</v>
      </c>
      <c r="D8" s="30">
        <v>0</v>
      </c>
      <c r="E8" s="650">
        <f t="shared" si="0"/>
        <v>10566</v>
      </c>
    </row>
    <row r="9" spans="1:9" ht="17.25" customHeight="1" x14ac:dyDescent="0.25">
      <c r="A9" s="22" t="s">
        <v>1384</v>
      </c>
      <c r="B9" s="34" t="s">
        <v>1371</v>
      </c>
      <c r="C9" s="30">
        <v>5000</v>
      </c>
      <c r="D9" s="30">
        <v>0</v>
      </c>
      <c r="E9" s="650">
        <f t="shared" si="0"/>
        <v>5000</v>
      </c>
    </row>
    <row r="10" spans="1:9" ht="31.5" x14ac:dyDescent="0.25">
      <c r="A10" s="22" t="s">
        <v>1385</v>
      </c>
      <c r="B10" s="34" t="s">
        <v>1372</v>
      </c>
      <c r="C10" s="30">
        <v>3441</v>
      </c>
      <c r="D10" s="30">
        <v>0</v>
      </c>
      <c r="E10" s="650">
        <f t="shared" si="0"/>
        <v>3441</v>
      </c>
    </row>
    <row r="11" spans="1:9" ht="31.5" x14ac:dyDescent="0.25">
      <c r="A11" s="22" t="s">
        <v>1386</v>
      </c>
      <c r="B11" s="34" t="s">
        <v>1373</v>
      </c>
      <c r="C11" s="30">
        <v>5961</v>
      </c>
      <c r="D11" s="30">
        <v>0</v>
      </c>
      <c r="E11" s="650">
        <f t="shared" si="0"/>
        <v>5961</v>
      </c>
    </row>
    <row r="12" spans="1:9" ht="31.5" x14ac:dyDescent="0.25">
      <c r="A12" s="22" t="s">
        <v>1387</v>
      </c>
      <c r="B12" s="34" t="s">
        <v>1376</v>
      </c>
      <c r="C12" s="30">
        <v>16625</v>
      </c>
      <c r="D12" s="30">
        <v>0</v>
      </c>
      <c r="E12" s="650">
        <f t="shared" si="0"/>
        <v>16625</v>
      </c>
    </row>
    <row r="13" spans="1:9" ht="63" x14ac:dyDescent="0.25">
      <c r="A13" s="22" t="s">
        <v>1388</v>
      </c>
      <c r="B13" s="34" t="s">
        <v>1378</v>
      </c>
      <c r="C13" s="30">
        <v>4500</v>
      </c>
      <c r="D13" s="30">
        <v>0</v>
      </c>
      <c r="E13" s="650">
        <f t="shared" si="0"/>
        <v>4500</v>
      </c>
    </row>
    <row r="14" spans="1:9" ht="31.5" x14ac:dyDescent="0.25">
      <c r="A14" s="22" t="s">
        <v>1389</v>
      </c>
      <c r="B14" s="34" t="s">
        <v>1382</v>
      </c>
      <c r="C14" s="30">
        <v>130408.77</v>
      </c>
      <c r="D14" s="30">
        <v>0</v>
      </c>
      <c r="E14" s="650">
        <f t="shared" si="0"/>
        <v>130408.77</v>
      </c>
    </row>
    <row r="15" spans="1:9" x14ac:dyDescent="0.25">
      <c r="A15" s="22"/>
      <c r="B15" s="34"/>
      <c r="C15" s="30"/>
      <c r="D15" s="30"/>
      <c r="E15" s="650">
        <f t="shared" si="0"/>
        <v>0</v>
      </c>
    </row>
    <row r="16" spans="1:9" x14ac:dyDescent="0.25">
      <c r="A16" s="22">
        <v>2</v>
      </c>
      <c r="B16" s="33" t="s">
        <v>63</v>
      </c>
      <c r="C16" s="37">
        <f>SUM(C17:C17)</f>
        <v>805</v>
      </c>
      <c r="D16" s="37">
        <f>SUM(D17:D17)</f>
        <v>0</v>
      </c>
      <c r="E16" s="650">
        <f t="shared" si="0"/>
        <v>805</v>
      </c>
    </row>
    <row r="17" spans="1:5" x14ac:dyDescent="0.25">
      <c r="A17" s="22" t="s">
        <v>245</v>
      </c>
      <c r="B17" s="34" t="s">
        <v>1379</v>
      </c>
      <c r="C17" s="30">
        <v>805</v>
      </c>
      <c r="D17" s="30">
        <v>0</v>
      </c>
      <c r="E17" s="650">
        <f t="shared" si="0"/>
        <v>805</v>
      </c>
    </row>
    <row r="18" spans="1:5" x14ac:dyDescent="0.25">
      <c r="A18" s="22"/>
      <c r="B18" s="34"/>
      <c r="C18" s="30"/>
      <c r="D18" s="30"/>
      <c r="E18" s="650">
        <f t="shared" si="0"/>
        <v>0</v>
      </c>
    </row>
    <row r="19" spans="1:5" x14ac:dyDescent="0.25">
      <c r="A19" s="22">
        <v>3</v>
      </c>
      <c r="B19" s="33" t="s">
        <v>194</v>
      </c>
      <c r="C19" s="37">
        <f>SUM(C20:C23)</f>
        <v>19033.37</v>
      </c>
      <c r="D19" s="37">
        <f>SUM(D20:D21)</f>
        <v>0</v>
      </c>
      <c r="E19" s="650">
        <f t="shared" si="0"/>
        <v>19033.37</v>
      </c>
    </row>
    <row r="20" spans="1:5" ht="31.5" x14ac:dyDescent="0.25">
      <c r="A20" s="22" t="s">
        <v>246</v>
      </c>
      <c r="B20" s="74" t="s">
        <v>1363</v>
      </c>
      <c r="C20" s="30">
        <v>9598.31</v>
      </c>
      <c r="D20" s="30">
        <v>0</v>
      </c>
      <c r="E20" s="650">
        <f t="shared" si="0"/>
        <v>9598.31</v>
      </c>
    </row>
    <row r="21" spans="1:5" ht="31.5" x14ac:dyDescent="0.25">
      <c r="A21" s="22" t="s">
        <v>297</v>
      </c>
      <c r="B21" s="74" t="s">
        <v>1391</v>
      </c>
      <c r="C21" s="30">
        <v>4460.0600000000004</v>
      </c>
      <c r="D21" s="30">
        <v>0</v>
      </c>
      <c r="E21" s="650">
        <f t="shared" si="0"/>
        <v>4460.0600000000004</v>
      </c>
    </row>
    <row r="22" spans="1:5" ht="47.25" x14ac:dyDescent="0.25">
      <c r="A22" s="22" t="s">
        <v>1390</v>
      </c>
      <c r="B22" s="74" t="s">
        <v>1401</v>
      </c>
      <c r="C22" s="30">
        <v>2500</v>
      </c>
      <c r="D22" s="30">
        <v>0</v>
      </c>
      <c r="E22" s="650">
        <f t="shared" si="0"/>
        <v>2500</v>
      </c>
    </row>
    <row r="23" spans="1:5" ht="31.5" x14ac:dyDescent="0.25">
      <c r="A23" s="22" t="s">
        <v>1400</v>
      </c>
      <c r="B23" s="74" t="s">
        <v>1380</v>
      </c>
      <c r="C23" s="30">
        <v>2475</v>
      </c>
      <c r="D23" s="30">
        <v>0</v>
      </c>
      <c r="E23" s="650">
        <f t="shared" si="0"/>
        <v>2475</v>
      </c>
    </row>
    <row r="24" spans="1:5" x14ac:dyDescent="0.25">
      <c r="A24" s="22"/>
      <c r="B24" s="74"/>
      <c r="C24" s="30"/>
      <c r="D24" s="30"/>
      <c r="E24" s="650"/>
    </row>
    <row r="25" spans="1:5" x14ac:dyDescent="0.25">
      <c r="A25" s="22">
        <v>4</v>
      </c>
      <c r="B25" s="33" t="s">
        <v>195</v>
      </c>
      <c r="C25" s="37">
        <f>SUM(C26:C35)</f>
        <v>866543.48</v>
      </c>
      <c r="D25" s="37">
        <f>SUM(D26:D27)</f>
        <v>0</v>
      </c>
      <c r="E25" s="650">
        <f t="shared" si="0"/>
        <v>866543.48</v>
      </c>
    </row>
    <row r="26" spans="1:5" ht="31.5" x14ac:dyDescent="0.25">
      <c r="A26" s="22" t="s">
        <v>179</v>
      </c>
      <c r="B26" s="632" t="s">
        <v>1364</v>
      </c>
      <c r="C26" s="30">
        <v>584.39</v>
      </c>
      <c r="D26" s="651">
        <v>0</v>
      </c>
      <c r="E26" s="650">
        <f t="shared" si="0"/>
        <v>584.39</v>
      </c>
    </row>
    <row r="27" spans="1:5" ht="47.25" x14ac:dyDescent="0.25">
      <c r="A27" s="22" t="s">
        <v>298</v>
      </c>
      <c r="B27" s="632" t="s">
        <v>1365</v>
      </c>
      <c r="C27" s="30">
        <v>104521</v>
      </c>
      <c r="D27" s="651">
        <v>0</v>
      </c>
      <c r="E27" s="650">
        <f t="shared" si="0"/>
        <v>104521</v>
      </c>
    </row>
    <row r="28" spans="1:5" ht="47.25" x14ac:dyDescent="0.25">
      <c r="A28" s="22" t="s">
        <v>1392</v>
      </c>
      <c r="B28" s="633" t="s">
        <v>1366</v>
      </c>
      <c r="C28" s="30">
        <v>15716</v>
      </c>
      <c r="D28" s="651">
        <v>0</v>
      </c>
      <c r="E28" s="650">
        <f t="shared" si="0"/>
        <v>15716</v>
      </c>
    </row>
    <row r="29" spans="1:5" ht="47.25" x14ac:dyDescent="0.25">
      <c r="A29" s="22" t="s">
        <v>1393</v>
      </c>
      <c r="B29" s="632" t="s">
        <v>1367</v>
      </c>
      <c r="C29" s="30">
        <v>100000</v>
      </c>
      <c r="D29" s="651">
        <v>0</v>
      </c>
      <c r="E29" s="650">
        <f t="shared" si="0"/>
        <v>100000</v>
      </c>
    </row>
    <row r="30" spans="1:5" ht="47.25" x14ac:dyDescent="0.25">
      <c r="A30" s="22" t="s">
        <v>1394</v>
      </c>
      <c r="B30" s="632" t="s">
        <v>1368</v>
      </c>
      <c r="C30" s="30">
        <v>100000</v>
      </c>
      <c r="D30" s="651">
        <v>0</v>
      </c>
      <c r="E30" s="650">
        <f t="shared" si="0"/>
        <v>100000</v>
      </c>
    </row>
    <row r="31" spans="1:5" ht="31.5" x14ac:dyDescent="0.25">
      <c r="A31" s="22" t="s">
        <v>1395</v>
      </c>
      <c r="B31" s="74" t="s">
        <v>1369</v>
      </c>
      <c r="C31" s="30">
        <v>3000</v>
      </c>
      <c r="D31" s="651">
        <v>0</v>
      </c>
      <c r="E31" s="650">
        <f t="shared" si="0"/>
        <v>3000</v>
      </c>
    </row>
    <row r="32" spans="1:5" ht="47.25" x14ac:dyDescent="0.25">
      <c r="A32" s="22" t="s">
        <v>1396</v>
      </c>
      <c r="B32" s="74" t="s">
        <v>1374</v>
      </c>
      <c r="C32" s="651">
        <v>5597.55</v>
      </c>
      <c r="D32" s="651">
        <v>0</v>
      </c>
      <c r="E32" s="650">
        <f t="shared" si="0"/>
        <v>5597.55</v>
      </c>
    </row>
    <row r="33" spans="1:6" ht="31.5" x14ac:dyDescent="0.25">
      <c r="A33" s="22" t="s">
        <v>1397</v>
      </c>
      <c r="B33" s="34" t="s">
        <v>1375</v>
      </c>
      <c r="C33" s="651">
        <v>899.54</v>
      </c>
      <c r="D33" s="651">
        <v>0</v>
      </c>
      <c r="E33" s="650">
        <f t="shared" si="0"/>
        <v>899.54</v>
      </c>
    </row>
    <row r="34" spans="1:6" ht="31.5" x14ac:dyDescent="0.25">
      <c r="A34" s="22" t="s">
        <v>1398</v>
      </c>
      <c r="B34" s="34" t="s">
        <v>1377</v>
      </c>
      <c r="C34" s="651">
        <v>5000</v>
      </c>
      <c r="D34" s="651">
        <v>0</v>
      </c>
      <c r="E34" s="650">
        <f t="shared" si="0"/>
        <v>5000</v>
      </c>
    </row>
    <row r="35" spans="1:6" ht="31.5" x14ac:dyDescent="0.25">
      <c r="A35" s="22" t="s">
        <v>1399</v>
      </c>
      <c r="B35" s="34" t="s">
        <v>1381</v>
      </c>
      <c r="C35" s="651">
        <v>531225</v>
      </c>
      <c r="D35" s="651">
        <v>0</v>
      </c>
      <c r="E35" s="650">
        <f t="shared" si="0"/>
        <v>531225</v>
      </c>
    </row>
    <row r="36" spans="1:6" x14ac:dyDescent="0.25">
      <c r="A36" s="22"/>
      <c r="B36" s="34"/>
      <c r="C36" s="30"/>
      <c r="D36" s="30"/>
      <c r="E36" s="650">
        <f t="shared" si="0"/>
        <v>0</v>
      </c>
    </row>
    <row r="37" spans="1:6" ht="16.5" thickBot="1" x14ac:dyDescent="0.3">
      <c r="A37" s="23">
        <v>5</v>
      </c>
      <c r="B37" s="35" t="s">
        <v>232</v>
      </c>
      <c r="C37" s="652">
        <f>C5+C16+C19+C25</f>
        <v>1091609.6200000001</v>
      </c>
      <c r="D37" s="652">
        <f>D5+D16+D19+D25</f>
        <v>0</v>
      </c>
      <c r="E37" s="653">
        <f t="shared" si="0"/>
        <v>1091609.6200000001</v>
      </c>
    </row>
    <row r="39" spans="1:6" s="107" customFormat="1" ht="31.5" x14ac:dyDescent="0.25">
      <c r="A39" s="106"/>
      <c r="B39" s="510" t="s">
        <v>1049</v>
      </c>
      <c r="F39" s="1"/>
    </row>
    <row r="40" spans="1:6" x14ac:dyDescent="0.25">
      <c r="B40" s="288"/>
    </row>
  </sheetData>
  <mergeCells count="2">
    <mergeCell ref="A1:E1"/>
    <mergeCell ref="A2:E2"/>
  </mergeCells>
  <phoneticPr fontId="0" type="noConversion"/>
  <printOptions gridLines="1"/>
  <pageMargins left="0.74803149606299213" right="0.74803149606299213" top="0.59055118110236227" bottom="0" header="0.51181102362204722" footer="0.51181102362204722"/>
  <pageSetup paperSize="9"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I85"/>
  <sheetViews>
    <sheetView zoomScaleNormal="100" workbookViewId="0">
      <pane xSplit="2" ySplit="5" topLeftCell="C69" activePane="bottomRight" state="frozen"/>
      <selection sqref="A1:E1"/>
      <selection pane="topRight" sqref="A1:E1"/>
      <selection pane="bottomLeft" sqref="A1:E1"/>
      <selection pane="bottomRight" activeCell="L69" sqref="L69"/>
    </sheetView>
  </sheetViews>
  <sheetFormatPr defaultColWidth="9.140625" defaultRowHeight="15.75" x14ac:dyDescent="0.25"/>
  <cols>
    <col min="1" max="1" width="7.85546875" style="3" customWidth="1"/>
    <col min="2" max="2" width="82.140625" style="68" customWidth="1"/>
    <col min="3" max="3" width="16.42578125" style="69" customWidth="1"/>
    <col min="4" max="4" width="16.5703125" style="69" customWidth="1"/>
    <col min="5" max="5" width="16.42578125" style="69" customWidth="1"/>
    <col min="6" max="6" width="17.7109375" style="69" customWidth="1"/>
    <col min="7" max="7" width="16.85546875" style="69" customWidth="1"/>
    <col min="8" max="8" width="20.140625" style="69" customWidth="1"/>
    <col min="9" max="9" width="20.42578125" style="1" bestFit="1" customWidth="1"/>
    <col min="10" max="16384" width="9.140625" style="1"/>
  </cols>
  <sheetData>
    <row r="1" spans="1:9" s="327" customFormat="1" ht="35.1" customHeight="1" thickBot="1" x14ac:dyDescent="0.3">
      <c r="A1" s="830" t="s">
        <v>1177</v>
      </c>
      <c r="B1" s="831"/>
      <c r="C1" s="831"/>
      <c r="D1" s="831"/>
      <c r="E1" s="831"/>
      <c r="F1" s="831"/>
      <c r="G1" s="831"/>
      <c r="H1" s="832"/>
    </row>
    <row r="2" spans="1:9" s="327" customFormat="1" ht="31.9" customHeight="1" x14ac:dyDescent="0.25">
      <c r="A2" s="815" t="s">
        <v>1360</v>
      </c>
      <c r="B2" s="816"/>
      <c r="C2" s="816"/>
      <c r="D2" s="816"/>
      <c r="E2" s="816"/>
      <c r="F2" s="816"/>
      <c r="G2" s="816"/>
      <c r="H2" s="817"/>
    </row>
    <row r="3" spans="1:9" s="327" customFormat="1" ht="24" customHeight="1" x14ac:dyDescent="0.25">
      <c r="A3" s="833" t="s">
        <v>142</v>
      </c>
      <c r="B3" s="834" t="s">
        <v>254</v>
      </c>
      <c r="C3" s="836">
        <v>2022</v>
      </c>
      <c r="D3" s="837"/>
      <c r="E3" s="836">
        <v>2023</v>
      </c>
      <c r="F3" s="837"/>
      <c r="G3" s="836" t="s">
        <v>1178</v>
      </c>
      <c r="H3" s="838"/>
    </row>
    <row r="4" spans="1:9" s="328" customFormat="1" ht="31.5" x14ac:dyDescent="0.25">
      <c r="A4" s="833"/>
      <c r="B4" s="835"/>
      <c r="C4" s="305" t="s">
        <v>255</v>
      </c>
      <c r="D4" s="305" t="s">
        <v>256</v>
      </c>
      <c r="E4" s="305" t="s">
        <v>255</v>
      </c>
      <c r="F4" s="305" t="s">
        <v>256</v>
      </c>
      <c r="G4" s="305" t="s">
        <v>255</v>
      </c>
      <c r="H4" s="329" t="s">
        <v>256</v>
      </c>
      <c r="I4" s="327"/>
    </row>
    <row r="5" spans="1:9" s="328" customFormat="1" x14ac:dyDescent="0.25">
      <c r="A5" s="321"/>
      <c r="B5" s="306"/>
      <c r="C5" s="305" t="s">
        <v>212</v>
      </c>
      <c r="D5" s="305" t="s">
        <v>213</v>
      </c>
      <c r="E5" s="305" t="s">
        <v>214</v>
      </c>
      <c r="F5" s="305" t="s">
        <v>221</v>
      </c>
      <c r="G5" s="305" t="s">
        <v>26</v>
      </c>
      <c r="H5" s="329" t="s">
        <v>27</v>
      </c>
      <c r="I5" s="330"/>
    </row>
    <row r="6" spans="1:9" x14ac:dyDescent="0.25">
      <c r="A6" s="22">
        <v>1</v>
      </c>
      <c r="B6" s="309" t="s">
        <v>192</v>
      </c>
      <c r="C6" s="28">
        <f>SUM(C7:C10)</f>
        <v>0</v>
      </c>
      <c r="D6" s="28">
        <f>SUM(D7:D10)</f>
        <v>0</v>
      </c>
      <c r="E6" s="28">
        <f>SUM(E7:E10)</f>
        <v>0</v>
      </c>
      <c r="F6" s="28">
        <f>SUM(F7:F10)</f>
        <v>0</v>
      </c>
      <c r="G6" s="654">
        <f>E6-C6</f>
        <v>0</v>
      </c>
      <c r="H6" s="655">
        <f t="shared" ref="G6:H78" si="0">F6-D6</f>
        <v>0</v>
      </c>
    </row>
    <row r="7" spans="1:9" x14ac:dyDescent="0.25">
      <c r="A7" s="22">
        <f>A6+1</f>
        <v>2</v>
      </c>
      <c r="B7" s="310" t="s">
        <v>205</v>
      </c>
      <c r="C7" s="75">
        <v>0</v>
      </c>
      <c r="D7" s="75">
        <v>0</v>
      </c>
      <c r="E7" s="75">
        <v>0</v>
      </c>
      <c r="F7" s="75">
        <v>0</v>
      </c>
      <c r="G7" s="654">
        <f t="shared" si="0"/>
        <v>0</v>
      </c>
      <c r="H7" s="655">
        <f t="shared" si="0"/>
        <v>0</v>
      </c>
      <c r="I7" s="174"/>
    </row>
    <row r="8" spans="1:9" x14ac:dyDescent="0.25">
      <c r="A8" s="22">
        <f t="shared" ref="A8:A69" si="1">A7+1</f>
        <v>3</v>
      </c>
      <c r="B8" s="310" t="s">
        <v>228</v>
      </c>
      <c r="C8" s="75">
        <v>0</v>
      </c>
      <c r="D8" s="75">
        <v>0</v>
      </c>
      <c r="E8" s="75">
        <v>0</v>
      </c>
      <c r="F8" s="75">
        <v>0</v>
      </c>
      <c r="G8" s="654">
        <f t="shared" si="0"/>
        <v>0</v>
      </c>
      <c r="H8" s="655">
        <f t="shared" si="0"/>
        <v>0</v>
      </c>
      <c r="I8" s="174"/>
    </row>
    <row r="9" spans="1:9" x14ac:dyDescent="0.25">
      <c r="A9" s="22">
        <f t="shared" si="1"/>
        <v>4</v>
      </c>
      <c r="B9" s="310" t="s">
        <v>48</v>
      </c>
      <c r="C9" s="75">
        <v>0</v>
      </c>
      <c r="D9" s="75">
        <v>0</v>
      </c>
      <c r="E9" s="75">
        <v>0</v>
      </c>
      <c r="F9" s="75">
        <v>0</v>
      </c>
      <c r="G9" s="654">
        <f t="shared" si="0"/>
        <v>0</v>
      </c>
      <c r="H9" s="655">
        <f t="shared" si="0"/>
        <v>0</v>
      </c>
      <c r="I9" s="174"/>
    </row>
    <row r="10" spans="1:9" x14ac:dyDescent="0.25">
      <c r="A10" s="22">
        <f t="shared" si="1"/>
        <v>5</v>
      </c>
      <c r="B10" s="310" t="s">
        <v>227</v>
      </c>
      <c r="C10" s="75">
        <v>0</v>
      </c>
      <c r="D10" s="75">
        <v>0</v>
      </c>
      <c r="E10" s="75">
        <v>0</v>
      </c>
      <c r="F10" s="75">
        <v>0</v>
      </c>
      <c r="G10" s="654">
        <f t="shared" si="0"/>
        <v>0</v>
      </c>
      <c r="H10" s="655">
        <f t="shared" si="0"/>
        <v>0</v>
      </c>
      <c r="I10" s="174"/>
    </row>
    <row r="11" spans="1:9" x14ac:dyDescent="0.25">
      <c r="A11" s="22">
        <f t="shared" si="1"/>
        <v>6</v>
      </c>
      <c r="B11" s="311" t="s">
        <v>658</v>
      </c>
      <c r="C11" s="28">
        <f>SUM(C12:C15)</f>
        <v>406307.26</v>
      </c>
      <c r="D11" s="28">
        <f>SUM(D12:D15)</f>
        <v>138151.22</v>
      </c>
      <c r="E11" s="28">
        <f>SUM(E12:E15)</f>
        <v>399288.68</v>
      </c>
      <c r="F11" s="28">
        <f>SUM(F12:F15)</f>
        <v>111558.29</v>
      </c>
      <c r="G11" s="654">
        <f t="shared" si="0"/>
        <v>-7018.5800000000163</v>
      </c>
      <c r="H11" s="655">
        <f t="shared" si="0"/>
        <v>-26592.930000000008</v>
      </c>
    </row>
    <row r="12" spans="1:9" x14ac:dyDescent="0.25">
      <c r="A12" s="22">
        <f t="shared" si="1"/>
        <v>7</v>
      </c>
      <c r="B12" s="312" t="s">
        <v>73</v>
      </c>
      <c r="C12" s="75">
        <v>241575.5</v>
      </c>
      <c r="D12" s="75">
        <v>0</v>
      </c>
      <c r="E12" s="75">
        <v>233764</v>
      </c>
      <c r="F12" s="75">
        <v>0</v>
      </c>
      <c r="G12" s="654">
        <f t="shared" si="0"/>
        <v>-7811.5</v>
      </c>
      <c r="H12" s="655">
        <f t="shared" si="0"/>
        <v>0</v>
      </c>
    </row>
    <row r="13" spans="1:9" x14ac:dyDescent="0.25">
      <c r="A13" s="22">
        <f t="shared" si="1"/>
        <v>8</v>
      </c>
      <c r="B13" s="312" t="s">
        <v>74</v>
      </c>
      <c r="C13" s="75">
        <v>45971.9</v>
      </c>
      <c r="D13" s="75">
        <v>0</v>
      </c>
      <c r="E13" s="75">
        <v>39156.9</v>
      </c>
      <c r="F13" s="75">
        <v>0</v>
      </c>
      <c r="G13" s="654">
        <f t="shared" si="0"/>
        <v>-6815</v>
      </c>
      <c r="H13" s="655">
        <f t="shared" si="0"/>
        <v>0</v>
      </c>
    </row>
    <row r="14" spans="1:9" x14ac:dyDescent="0.25">
      <c r="A14" s="22">
        <f>A13+1</f>
        <v>9</v>
      </c>
      <c r="B14" s="312" t="s">
        <v>938</v>
      </c>
      <c r="C14" s="75">
        <v>93744.33</v>
      </c>
      <c r="D14" s="75">
        <v>40797.800000000003</v>
      </c>
      <c r="E14" s="75">
        <v>94818.67</v>
      </c>
      <c r="F14" s="75">
        <v>28968.34</v>
      </c>
      <c r="G14" s="654">
        <f t="shared" si="0"/>
        <v>1074.3399999999965</v>
      </c>
      <c r="H14" s="655">
        <f t="shared" si="0"/>
        <v>-11829.460000000003</v>
      </c>
    </row>
    <row r="15" spans="1:9" ht="31.5" x14ac:dyDescent="0.25">
      <c r="A15" s="127">
        <f t="shared" si="1"/>
        <v>10</v>
      </c>
      <c r="B15" s="614" t="s">
        <v>1316</v>
      </c>
      <c r="C15" s="75">
        <v>25015.53</v>
      </c>
      <c r="D15" s="75">
        <v>97353.42</v>
      </c>
      <c r="E15" s="75">
        <v>31549.11</v>
      </c>
      <c r="F15" s="75">
        <v>82589.95</v>
      </c>
      <c r="G15" s="654">
        <f t="shared" si="0"/>
        <v>6533.5800000000017</v>
      </c>
      <c r="H15" s="655">
        <f t="shared" si="0"/>
        <v>-14763.470000000001</v>
      </c>
      <c r="I15" s="249"/>
    </row>
    <row r="16" spans="1:9" x14ac:dyDescent="0.25">
      <c r="A16" s="22">
        <f t="shared" si="1"/>
        <v>11</v>
      </c>
      <c r="B16" s="311" t="s">
        <v>23</v>
      </c>
      <c r="C16" s="75">
        <v>0</v>
      </c>
      <c r="D16" s="75">
        <v>19568.599999999999</v>
      </c>
      <c r="E16" s="75">
        <v>0</v>
      </c>
      <c r="F16" s="75">
        <v>17994.349999999999</v>
      </c>
      <c r="G16" s="654">
        <f t="shared" si="0"/>
        <v>0</v>
      </c>
      <c r="H16" s="655">
        <f t="shared" si="0"/>
        <v>-1574.25</v>
      </c>
      <c r="I16" s="249"/>
    </row>
    <row r="17" spans="1:9" x14ac:dyDescent="0.25">
      <c r="A17" s="22">
        <f t="shared" si="1"/>
        <v>12</v>
      </c>
      <c r="B17" s="311" t="s">
        <v>705</v>
      </c>
      <c r="C17" s="75">
        <v>0</v>
      </c>
      <c r="D17" s="75">
        <v>0</v>
      </c>
      <c r="E17" s="75">
        <v>0</v>
      </c>
      <c r="F17" s="75">
        <v>0</v>
      </c>
      <c r="G17" s="654">
        <f t="shared" si="0"/>
        <v>0</v>
      </c>
      <c r="H17" s="655">
        <f t="shared" si="0"/>
        <v>0</v>
      </c>
    </row>
    <row r="18" spans="1:9" x14ac:dyDescent="0.25">
      <c r="A18" s="22">
        <f t="shared" si="1"/>
        <v>13</v>
      </c>
      <c r="B18" s="311" t="s">
        <v>1050</v>
      </c>
      <c r="C18" s="75">
        <v>0</v>
      </c>
      <c r="D18" s="75">
        <v>0</v>
      </c>
      <c r="E18" s="75">
        <v>0</v>
      </c>
      <c r="F18" s="75">
        <v>0</v>
      </c>
      <c r="G18" s="654">
        <f t="shared" si="0"/>
        <v>0</v>
      </c>
      <c r="H18" s="655">
        <f t="shared" si="0"/>
        <v>0</v>
      </c>
    </row>
    <row r="19" spans="1:9" x14ac:dyDescent="0.25">
      <c r="A19" s="22">
        <f t="shared" si="1"/>
        <v>14</v>
      </c>
      <c r="B19" s="311" t="s">
        <v>939</v>
      </c>
      <c r="C19" s="75">
        <v>1813.84</v>
      </c>
      <c r="D19" s="75">
        <v>156.44999999999999</v>
      </c>
      <c r="E19" s="75">
        <v>2571.7199999999998</v>
      </c>
      <c r="F19" s="75">
        <v>406.89</v>
      </c>
      <c r="G19" s="654">
        <f t="shared" si="0"/>
        <v>757.87999999999988</v>
      </c>
      <c r="H19" s="655">
        <f t="shared" si="0"/>
        <v>250.44</v>
      </c>
    </row>
    <row r="20" spans="1:9" x14ac:dyDescent="0.25">
      <c r="A20" s="22">
        <f t="shared" si="1"/>
        <v>15</v>
      </c>
      <c r="B20" s="311" t="s">
        <v>940</v>
      </c>
      <c r="C20" s="75">
        <v>0</v>
      </c>
      <c r="D20" s="75">
        <v>0</v>
      </c>
      <c r="E20" s="75">
        <v>0</v>
      </c>
      <c r="F20" s="75">
        <v>0</v>
      </c>
      <c r="G20" s="654">
        <f t="shared" si="0"/>
        <v>0</v>
      </c>
      <c r="H20" s="655">
        <f t="shared" si="0"/>
        <v>0</v>
      </c>
    </row>
    <row r="21" spans="1:9" x14ac:dyDescent="0.25">
      <c r="A21" s="22">
        <f t="shared" si="1"/>
        <v>16</v>
      </c>
      <c r="B21" s="311" t="s">
        <v>659</v>
      </c>
      <c r="C21" s="28">
        <f>SUM(C22:C23)</f>
        <v>0</v>
      </c>
      <c r="D21" s="28">
        <f>SUM(D22:D23)</f>
        <v>0</v>
      </c>
      <c r="E21" s="28">
        <f>SUM(E22:E23)</f>
        <v>0</v>
      </c>
      <c r="F21" s="28">
        <f>SUM(F22:F23)</f>
        <v>775.14</v>
      </c>
      <c r="G21" s="654">
        <f t="shared" si="0"/>
        <v>0</v>
      </c>
      <c r="H21" s="655">
        <f t="shared" si="0"/>
        <v>775.14</v>
      </c>
    </row>
    <row r="22" spans="1:9" x14ac:dyDescent="0.25">
      <c r="A22" s="22">
        <f t="shared" si="1"/>
        <v>17</v>
      </c>
      <c r="B22" s="312" t="s">
        <v>941</v>
      </c>
      <c r="C22" s="75">
        <v>0</v>
      </c>
      <c r="D22" s="75">
        <v>0</v>
      </c>
      <c r="E22" s="75">
        <v>0</v>
      </c>
      <c r="F22" s="75">
        <v>0</v>
      </c>
      <c r="G22" s="654">
        <f t="shared" si="0"/>
        <v>0</v>
      </c>
      <c r="H22" s="655">
        <f t="shared" si="0"/>
        <v>0</v>
      </c>
    </row>
    <row r="23" spans="1:9" x14ac:dyDescent="0.25">
      <c r="A23" s="22">
        <f t="shared" si="1"/>
        <v>18</v>
      </c>
      <c r="B23" s="312" t="s">
        <v>942</v>
      </c>
      <c r="C23" s="75">
        <v>0</v>
      </c>
      <c r="D23" s="75">
        <v>0</v>
      </c>
      <c r="E23" s="75">
        <v>0</v>
      </c>
      <c r="F23" s="656">
        <v>775.14</v>
      </c>
      <c r="G23" s="654">
        <f t="shared" si="0"/>
        <v>0</v>
      </c>
      <c r="H23" s="655">
        <f t="shared" si="0"/>
        <v>775.14</v>
      </c>
    </row>
    <row r="24" spans="1:9" x14ac:dyDescent="0.25">
      <c r="A24" s="22">
        <f t="shared" si="1"/>
        <v>19</v>
      </c>
      <c r="B24" s="311" t="s">
        <v>943</v>
      </c>
      <c r="C24" s="75">
        <v>81.14</v>
      </c>
      <c r="D24" s="75">
        <v>0</v>
      </c>
      <c r="E24" s="75">
        <v>29.69</v>
      </c>
      <c r="F24" s="75">
        <v>0</v>
      </c>
      <c r="G24" s="654">
        <f t="shared" si="0"/>
        <v>-51.45</v>
      </c>
      <c r="H24" s="655">
        <f t="shared" si="0"/>
        <v>0</v>
      </c>
    </row>
    <row r="25" spans="1:9" x14ac:dyDescent="0.25">
      <c r="A25" s="22">
        <f t="shared" si="1"/>
        <v>20</v>
      </c>
      <c r="B25" s="313" t="s">
        <v>1306</v>
      </c>
      <c r="C25" s="28">
        <f>SUM(C26:C36)</f>
        <v>1282587.82</v>
      </c>
      <c r="D25" s="28">
        <f t="shared" ref="D25:F25" si="2">SUM(D26:D36)</f>
        <v>45245.84</v>
      </c>
      <c r="E25" s="28">
        <f t="shared" si="2"/>
        <v>1301050.54</v>
      </c>
      <c r="F25" s="28">
        <f t="shared" si="2"/>
        <v>39790.97</v>
      </c>
      <c r="G25" s="654">
        <f t="shared" si="0"/>
        <v>18462.719999999972</v>
      </c>
      <c r="H25" s="655">
        <f t="shared" si="0"/>
        <v>-5454.8699999999953</v>
      </c>
      <c r="I25" s="239"/>
    </row>
    <row r="26" spans="1:9" x14ac:dyDescent="0.25">
      <c r="A26" s="22">
        <f t="shared" si="1"/>
        <v>21</v>
      </c>
      <c r="B26" s="314" t="s">
        <v>944</v>
      </c>
      <c r="C26" s="75">
        <v>207996.98</v>
      </c>
      <c r="D26" s="75">
        <v>0</v>
      </c>
      <c r="E26" s="75">
        <v>194744.19</v>
      </c>
      <c r="F26" s="75">
        <v>0</v>
      </c>
      <c r="G26" s="654">
        <f t="shared" si="0"/>
        <v>-13252.790000000008</v>
      </c>
      <c r="H26" s="655">
        <f t="shared" si="0"/>
        <v>0</v>
      </c>
    </row>
    <row r="27" spans="1:9" x14ac:dyDescent="0.25">
      <c r="A27" s="22">
        <f t="shared" si="1"/>
        <v>22</v>
      </c>
      <c r="B27" s="314" t="s">
        <v>948</v>
      </c>
      <c r="C27" s="75">
        <v>733.33</v>
      </c>
      <c r="D27" s="75">
        <v>0</v>
      </c>
      <c r="E27" s="75">
        <v>0</v>
      </c>
      <c r="F27" s="75">
        <v>0</v>
      </c>
      <c r="G27" s="654">
        <f t="shared" si="0"/>
        <v>-733.33</v>
      </c>
      <c r="H27" s="655">
        <f t="shared" si="0"/>
        <v>0</v>
      </c>
    </row>
    <row r="28" spans="1:9" x14ac:dyDescent="0.25">
      <c r="A28" s="22">
        <f t="shared" si="1"/>
        <v>23</v>
      </c>
      <c r="B28" s="314" t="s">
        <v>945</v>
      </c>
      <c r="C28" s="75">
        <v>0</v>
      </c>
      <c r="D28" s="75">
        <v>0</v>
      </c>
      <c r="E28" s="75">
        <v>0</v>
      </c>
      <c r="F28" s="75">
        <v>0</v>
      </c>
      <c r="G28" s="654">
        <f t="shared" si="0"/>
        <v>0</v>
      </c>
      <c r="H28" s="655">
        <f t="shared" si="0"/>
        <v>0</v>
      </c>
      <c r="I28" s="103"/>
    </row>
    <row r="29" spans="1:9" x14ac:dyDescent="0.25">
      <c r="A29" s="22">
        <f t="shared" si="1"/>
        <v>24</v>
      </c>
      <c r="B29" s="314" t="s">
        <v>946</v>
      </c>
      <c r="C29" s="75">
        <v>1026604.66</v>
      </c>
      <c r="D29" s="75">
        <v>0</v>
      </c>
      <c r="E29" s="75">
        <v>1060499</v>
      </c>
      <c r="F29" s="75">
        <v>0</v>
      </c>
      <c r="G29" s="654">
        <f t="shared" si="0"/>
        <v>33894.339999999967</v>
      </c>
      <c r="H29" s="655">
        <f t="shared" si="0"/>
        <v>0</v>
      </c>
      <c r="I29" s="103"/>
    </row>
    <row r="30" spans="1:9" x14ac:dyDescent="0.25">
      <c r="A30" s="22">
        <f t="shared" si="1"/>
        <v>25</v>
      </c>
      <c r="B30" s="314" t="s">
        <v>947</v>
      </c>
      <c r="C30" s="75">
        <v>1593.06</v>
      </c>
      <c r="D30" s="75">
        <v>0</v>
      </c>
      <c r="E30" s="75">
        <v>1450.04</v>
      </c>
      <c r="F30" s="75">
        <v>0</v>
      </c>
      <c r="G30" s="654">
        <f t="shared" si="0"/>
        <v>-143.01999999999998</v>
      </c>
      <c r="H30" s="655">
        <f t="shared" si="0"/>
        <v>0</v>
      </c>
    </row>
    <row r="31" spans="1:9" x14ac:dyDescent="0.25">
      <c r="A31" s="619">
        <v>26</v>
      </c>
      <c r="B31" s="618" t="s">
        <v>1299</v>
      </c>
      <c r="C31" s="75">
        <v>37417.79</v>
      </c>
      <c r="D31" s="75">
        <v>0</v>
      </c>
      <c r="E31" s="75">
        <v>44190.31</v>
      </c>
      <c r="F31" s="75">
        <v>0</v>
      </c>
      <c r="G31" s="654">
        <f t="shared" si="0"/>
        <v>6772.5199999999968</v>
      </c>
      <c r="H31" s="655">
        <f t="shared" si="0"/>
        <v>0</v>
      </c>
    </row>
    <row r="32" spans="1:9" x14ac:dyDescent="0.25">
      <c r="A32" s="619">
        <v>27</v>
      </c>
      <c r="B32" s="618" t="s">
        <v>1300</v>
      </c>
      <c r="C32" s="75">
        <v>0</v>
      </c>
      <c r="D32" s="75">
        <v>0</v>
      </c>
      <c r="E32" s="75">
        <v>0</v>
      </c>
      <c r="F32" s="75">
        <v>0</v>
      </c>
      <c r="G32" s="654">
        <f t="shared" si="0"/>
        <v>0</v>
      </c>
      <c r="H32" s="655">
        <f t="shared" si="0"/>
        <v>0</v>
      </c>
    </row>
    <row r="33" spans="1:9" x14ac:dyDescent="0.25">
      <c r="A33" s="619">
        <v>28</v>
      </c>
      <c r="B33" s="618" t="s">
        <v>1301</v>
      </c>
      <c r="C33" s="75">
        <v>0</v>
      </c>
      <c r="D33" s="75">
        <v>0</v>
      </c>
      <c r="E33" s="75">
        <v>0</v>
      </c>
      <c r="F33" s="75">
        <v>0</v>
      </c>
      <c r="G33" s="654">
        <f t="shared" si="0"/>
        <v>0</v>
      </c>
      <c r="H33" s="655">
        <f t="shared" si="0"/>
        <v>0</v>
      </c>
    </row>
    <row r="34" spans="1:9" x14ac:dyDescent="0.25">
      <c r="A34" s="619">
        <v>29</v>
      </c>
      <c r="B34" s="618" t="s">
        <v>1302</v>
      </c>
      <c r="C34" s="75">
        <v>0</v>
      </c>
      <c r="D34" s="75">
        <v>0</v>
      </c>
      <c r="E34" s="75">
        <v>0</v>
      </c>
      <c r="F34" s="75">
        <v>0</v>
      </c>
      <c r="G34" s="654">
        <f t="shared" si="0"/>
        <v>0</v>
      </c>
      <c r="H34" s="655">
        <f t="shared" si="0"/>
        <v>0</v>
      </c>
    </row>
    <row r="35" spans="1:9" x14ac:dyDescent="0.25">
      <c r="A35" s="619">
        <v>30</v>
      </c>
      <c r="B35" s="618" t="s">
        <v>1303</v>
      </c>
      <c r="C35" s="75">
        <v>0</v>
      </c>
      <c r="D35" s="75">
        <v>45245.84</v>
      </c>
      <c r="E35" s="75">
        <v>0</v>
      </c>
      <c r="F35" s="75">
        <v>39790.97</v>
      </c>
      <c r="G35" s="654">
        <f t="shared" si="0"/>
        <v>0</v>
      </c>
      <c r="H35" s="655">
        <f t="shared" si="0"/>
        <v>-5454.8699999999953</v>
      </c>
    </row>
    <row r="36" spans="1:9" x14ac:dyDescent="0.25">
      <c r="A36" s="619">
        <v>31</v>
      </c>
      <c r="B36" s="618" t="s">
        <v>1304</v>
      </c>
      <c r="C36" s="75">
        <v>8242</v>
      </c>
      <c r="D36" s="75">
        <v>0</v>
      </c>
      <c r="E36" s="75">
        <v>167</v>
      </c>
      <c r="F36" s="75">
        <v>0</v>
      </c>
      <c r="G36" s="654">
        <f t="shared" si="0"/>
        <v>-8075</v>
      </c>
      <c r="H36" s="655">
        <f t="shared" si="0"/>
        <v>0</v>
      </c>
    </row>
    <row r="37" spans="1:9" x14ac:dyDescent="0.25">
      <c r="A37" s="22">
        <v>32</v>
      </c>
      <c r="B37" s="306" t="s">
        <v>1427</v>
      </c>
      <c r="C37" s="28">
        <f>SUM(C38:C43)</f>
        <v>278457.43</v>
      </c>
      <c r="D37" s="28">
        <f>SUM(D38:D43)</f>
        <v>0</v>
      </c>
      <c r="E37" s="28">
        <f>SUM(E38:E43)</f>
        <v>304295.62</v>
      </c>
      <c r="F37" s="28">
        <f>SUM(F38:F43)</f>
        <v>0</v>
      </c>
      <c r="G37" s="654">
        <f t="shared" si="0"/>
        <v>25838.190000000002</v>
      </c>
      <c r="H37" s="655">
        <f t="shared" si="0"/>
        <v>0</v>
      </c>
      <c r="I37" s="269"/>
    </row>
    <row r="38" spans="1:9" x14ac:dyDescent="0.25">
      <c r="A38" s="22">
        <f t="shared" si="1"/>
        <v>33</v>
      </c>
      <c r="B38" s="296" t="s">
        <v>954</v>
      </c>
      <c r="C38" s="75">
        <v>158041.93</v>
      </c>
      <c r="D38" s="75">
        <v>0</v>
      </c>
      <c r="E38" s="75">
        <v>173595.51</v>
      </c>
      <c r="F38" s="75">
        <v>0</v>
      </c>
      <c r="G38" s="654">
        <f t="shared" si="0"/>
        <v>15553.580000000016</v>
      </c>
      <c r="H38" s="655">
        <f t="shared" si="0"/>
        <v>0</v>
      </c>
    </row>
    <row r="39" spans="1:9" x14ac:dyDescent="0.25">
      <c r="A39" s="22">
        <f t="shared" si="1"/>
        <v>34</v>
      </c>
      <c r="B39" s="296" t="s">
        <v>949</v>
      </c>
      <c r="C39" s="75">
        <v>44290</v>
      </c>
      <c r="D39" s="75">
        <v>0</v>
      </c>
      <c r="E39" s="75">
        <v>53550</v>
      </c>
      <c r="F39" s="75">
        <v>0</v>
      </c>
      <c r="G39" s="654">
        <f t="shared" si="0"/>
        <v>9260</v>
      </c>
      <c r="H39" s="655">
        <f t="shared" si="0"/>
        <v>0</v>
      </c>
    </row>
    <row r="40" spans="1:9" x14ac:dyDescent="0.25">
      <c r="A40" s="22">
        <f t="shared" si="1"/>
        <v>35</v>
      </c>
      <c r="B40" s="296" t="s">
        <v>950</v>
      </c>
      <c r="C40" s="75">
        <v>6450</v>
      </c>
      <c r="D40" s="75">
        <v>0</v>
      </c>
      <c r="E40" s="75">
        <v>6400</v>
      </c>
      <c r="F40" s="75">
        <v>0</v>
      </c>
      <c r="G40" s="654">
        <f t="shared" si="0"/>
        <v>-50</v>
      </c>
      <c r="H40" s="655">
        <f t="shared" si="0"/>
        <v>0</v>
      </c>
    </row>
    <row r="41" spans="1:9" x14ac:dyDescent="0.25">
      <c r="A41" s="22">
        <f t="shared" si="1"/>
        <v>36</v>
      </c>
      <c r="B41" s="296" t="s">
        <v>951</v>
      </c>
      <c r="C41" s="75">
        <v>69675.5</v>
      </c>
      <c r="D41" s="75">
        <v>0</v>
      </c>
      <c r="E41" s="75">
        <v>70750.11</v>
      </c>
      <c r="F41" s="75">
        <v>0</v>
      </c>
      <c r="G41" s="654">
        <f t="shared" si="0"/>
        <v>1074.6100000000006</v>
      </c>
      <c r="H41" s="655">
        <f t="shared" si="0"/>
        <v>0</v>
      </c>
    </row>
    <row r="42" spans="1:9" x14ac:dyDescent="0.25">
      <c r="A42" s="22">
        <f t="shared" si="1"/>
        <v>37</v>
      </c>
      <c r="B42" s="296" t="s">
        <v>952</v>
      </c>
      <c r="C42" s="75">
        <v>0</v>
      </c>
      <c r="D42" s="75">
        <v>0</v>
      </c>
      <c r="E42" s="75">
        <v>0</v>
      </c>
      <c r="F42" s="75">
        <v>0</v>
      </c>
      <c r="G42" s="654">
        <f t="shared" si="0"/>
        <v>0</v>
      </c>
      <c r="H42" s="655">
        <f t="shared" si="0"/>
        <v>0</v>
      </c>
    </row>
    <row r="43" spans="1:9" ht="15.75" customHeight="1" x14ac:dyDescent="0.25">
      <c r="A43" s="22">
        <f t="shared" si="1"/>
        <v>38</v>
      </c>
      <c r="B43" s="296" t="s">
        <v>953</v>
      </c>
      <c r="C43" s="75">
        <v>0</v>
      </c>
      <c r="D43" s="75">
        <v>0</v>
      </c>
      <c r="E43" s="75">
        <v>0</v>
      </c>
      <c r="F43" s="75">
        <v>0</v>
      </c>
      <c r="G43" s="654">
        <f t="shared" si="0"/>
        <v>0</v>
      </c>
      <c r="H43" s="655">
        <f t="shared" si="0"/>
        <v>0</v>
      </c>
    </row>
    <row r="44" spans="1:9" ht="15.75" customHeight="1" x14ac:dyDescent="0.25">
      <c r="A44" s="22">
        <f t="shared" si="1"/>
        <v>39</v>
      </c>
      <c r="B44" s="296" t="s">
        <v>1425</v>
      </c>
      <c r="C44" s="75">
        <v>6848.77</v>
      </c>
      <c r="D44" s="75">
        <v>5797.18</v>
      </c>
      <c r="E44" s="75">
        <v>25444.46</v>
      </c>
      <c r="F44" s="75">
        <v>6316.73</v>
      </c>
      <c r="G44" s="654">
        <f t="shared" si="0"/>
        <v>18595.689999999999</v>
      </c>
      <c r="H44" s="655">
        <f t="shared" si="0"/>
        <v>519.54999999999927</v>
      </c>
      <c r="I44" s="250"/>
    </row>
    <row r="45" spans="1:9" ht="15.75" customHeight="1" x14ac:dyDescent="0.25">
      <c r="A45" s="619">
        <v>40</v>
      </c>
      <c r="B45" s="618" t="s">
        <v>1298</v>
      </c>
      <c r="C45" s="75">
        <v>0</v>
      </c>
      <c r="D45" s="75">
        <v>0</v>
      </c>
      <c r="E45" s="75">
        <v>0</v>
      </c>
      <c r="F45" s="75">
        <v>0</v>
      </c>
      <c r="G45" s="654">
        <f t="shared" ref="G45" si="3">E45-C45</f>
        <v>0</v>
      </c>
      <c r="H45" s="655">
        <f t="shared" ref="H45" si="4">F45-D45</f>
        <v>0</v>
      </c>
      <c r="I45" s="250"/>
    </row>
    <row r="46" spans="1:9" s="173" customFormat="1" ht="15.75" customHeight="1" x14ac:dyDescent="0.3">
      <c r="A46" s="22">
        <v>41</v>
      </c>
      <c r="B46" s="315" t="s">
        <v>1307</v>
      </c>
      <c r="C46" s="28">
        <f>SUM(C47:C56)</f>
        <v>395442.76000000007</v>
      </c>
      <c r="D46" s="28">
        <f>SUM(D47:D56)</f>
        <v>0</v>
      </c>
      <c r="E46" s="28">
        <f>SUM(E47:E56)</f>
        <v>451303.05999999994</v>
      </c>
      <c r="F46" s="28">
        <f>SUM(F47:F56)</f>
        <v>0.16</v>
      </c>
      <c r="G46" s="654">
        <f t="shared" si="0"/>
        <v>55860.299999999872</v>
      </c>
      <c r="H46" s="655">
        <f t="shared" si="0"/>
        <v>0.16</v>
      </c>
      <c r="I46" s="1"/>
    </row>
    <row r="47" spans="1:9" x14ac:dyDescent="0.25">
      <c r="A47" s="22">
        <f t="shared" si="1"/>
        <v>42</v>
      </c>
      <c r="B47" s="296" t="s">
        <v>955</v>
      </c>
      <c r="C47" s="75">
        <v>0</v>
      </c>
      <c r="D47" s="75">
        <v>0</v>
      </c>
      <c r="E47" s="75">
        <v>0</v>
      </c>
      <c r="F47" s="75">
        <v>0</v>
      </c>
      <c r="G47" s="654">
        <f t="shared" si="0"/>
        <v>0</v>
      </c>
      <c r="H47" s="655">
        <f t="shared" si="0"/>
        <v>0</v>
      </c>
    </row>
    <row r="48" spans="1:9" x14ac:dyDescent="0.25">
      <c r="A48" s="22">
        <f t="shared" si="1"/>
        <v>43</v>
      </c>
      <c r="B48" s="296" t="s">
        <v>956</v>
      </c>
      <c r="C48" s="75">
        <v>0</v>
      </c>
      <c r="D48" s="75">
        <v>0</v>
      </c>
      <c r="E48" s="75">
        <v>0</v>
      </c>
      <c r="F48" s="75">
        <v>0</v>
      </c>
      <c r="G48" s="654">
        <f t="shared" si="0"/>
        <v>0</v>
      </c>
      <c r="H48" s="655">
        <f t="shared" si="0"/>
        <v>0</v>
      </c>
    </row>
    <row r="49" spans="1:9" x14ac:dyDescent="0.25">
      <c r="A49" s="22">
        <f t="shared" si="1"/>
        <v>44</v>
      </c>
      <c r="B49" s="296" t="s">
        <v>77</v>
      </c>
      <c r="C49" s="75">
        <v>0</v>
      </c>
      <c r="D49" s="75">
        <v>0</v>
      </c>
      <c r="E49" s="75">
        <v>0</v>
      </c>
      <c r="F49" s="75">
        <v>0</v>
      </c>
      <c r="G49" s="654">
        <f t="shared" si="0"/>
        <v>0</v>
      </c>
      <c r="H49" s="655">
        <f t="shared" si="0"/>
        <v>0</v>
      </c>
    </row>
    <row r="50" spans="1:9" x14ac:dyDescent="0.25">
      <c r="A50" s="22">
        <f t="shared" si="1"/>
        <v>45</v>
      </c>
      <c r="B50" s="296" t="s">
        <v>78</v>
      </c>
      <c r="C50" s="75">
        <v>-9753.91</v>
      </c>
      <c r="D50" s="75">
        <v>0</v>
      </c>
      <c r="E50" s="75">
        <v>-3679.83</v>
      </c>
      <c r="F50" s="75">
        <v>0</v>
      </c>
      <c r="G50" s="654">
        <f t="shared" si="0"/>
        <v>6074.08</v>
      </c>
      <c r="H50" s="655">
        <f t="shared" si="0"/>
        <v>0</v>
      </c>
    </row>
    <row r="51" spans="1:9" x14ac:dyDescent="0.25">
      <c r="A51" s="22">
        <f t="shared" si="1"/>
        <v>46</v>
      </c>
      <c r="B51" s="296" t="s">
        <v>79</v>
      </c>
      <c r="C51" s="75">
        <v>0</v>
      </c>
      <c r="D51" s="75">
        <v>0</v>
      </c>
      <c r="E51" s="75">
        <v>0</v>
      </c>
      <c r="F51" s="75">
        <v>0</v>
      </c>
      <c r="G51" s="654">
        <f t="shared" si="0"/>
        <v>0</v>
      </c>
      <c r="H51" s="655">
        <f t="shared" si="0"/>
        <v>0</v>
      </c>
    </row>
    <row r="52" spans="1:9" x14ac:dyDescent="0.25">
      <c r="A52" s="22">
        <f t="shared" si="1"/>
        <v>47</v>
      </c>
      <c r="B52" s="296" t="s">
        <v>957</v>
      </c>
      <c r="C52" s="75">
        <v>402379.46</v>
      </c>
      <c r="D52" s="75">
        <v>0</v>
      </c>
      <c r="E52" s="75">
        <v>407574.42</v>
      </c>
      <c r="F52" s="75">
        <v>0</v>
      </c>
      <c r="G52" s="654">
        <f t="shared" si="0"/>
        <v>5194.9599999999627</v>
      </c>
      <c r="H52" s="655">
        <f t="shared" si="0"/>
        <v>0</v>
      </c>
    </row>
    <row r="53" spans="1:9" ht="15.75" customHeight="1" x14ac:dyDescent="0.25">
      <c r="A53" s="22">
        <f t="shared" si="1"/>
        <v>48</v>
      </c>
      <c r="B53" s="316" t="s">
        <v>958</v>
      </c>
      <c r="C53" s="75">
        <v>0</v>
      </c>
      <c r="D53" s="75">
        <v>0</v>
      </c>
      <c r="E53" s="75">
        <v>0</v>
      </c>
      <c r="F53" s="75">
        <v>0</v>
      </c>
      <c r="G53" s="654">
        <f t="shared" si="0"/>
        <v>0</v>
      </c>
      <c r="H53" s="655">
        <f t="shared" si="0"/>
        <v>0</v>
      </c>
    </row>
    <row r="54" spans="1:9" x14ac:dyDescent="0.25">
      <c r="A54" s="22">
        <f t="shared" si="1"/>
        <v>49</v>
      </c>
      <c r="B54" s="296" t="s">
        <v>80</v>
      </c>
      <c r="C54" s="75">
        <v>0</v>
      </c>
      <c r="D54" s="75">
        <v>0</v>
      </c>
      <c r="E54" s="75">
        <v>0</v>
      </c>
      <c r="F54" s="75">
        <v>0</v>
      </c>
      <c r="G54" s="654">
        <f t="shared" si="0"/>
        <v>0</v>
      </c>
      <c r="H54" s="655">
        <f t="shared" si="0"/>
        <v>0</v>
      </c>
    </row>
    <row r="55" spans="1:9" x14ac:dyDescent="0.25">
      <c r="A55" s="22">
        <f t="shared" si="1"/>
        <v>50</v>
      </c>
      <c r="B55" s="296" t="s">
        <v>959</v>
      </c>
      <c r="C55" s="75">
        <v>0</v>
      </c>
      <c r="D55" s="75">
        <v>0</v>
      </c>
      <c r="E55" s="75">
        <v>0</v>
      </c>
      <c r="F55" s="75">
        <v>0</v>
      </c>
      <c r="G55" s="654">
        <f t="shared" si="0"/>
        <v>0</v>
      </c>
      <c r="H55" s="655">
        <f t="shared" si="0"/>
        <v>0</v>
      </c>
    </row>
    <row r="56" spans="1:9" ht="15.75" customHeight="1" x14ac:dyDescent="0.25">
      <c r="A56" s="22">
        <f t="shared" si="1"/>
        <v>51</v>
      </c>
      <c r="B56" s="296" t="s">
        <v>1317</v>
      </c>
      <c r="C56" s="75">
        <v>2817.21</v>
      </c>
      <c r="D56" s="75">
        <v>0</v>
      </c>
      <c r="E56" s="75">
        <v>47408.47</v>
      </c>
      <c r="F56" s="75">
        <v>0.16</v>
      </c>
      <c r="G56" s="654">
        <f t="shared" si="0"/>
        <v>44591.26</v>
      </c>
      <c r="H56" s="655">
        <f t="shared" si="0"/>
        <v>0.16</v>
      </c>
      <c r="I56" s="174"/>
    </row>
    <row r="57" spans="1:9" ht="15.75" customHeight="1" x14ac:dyDescent="0.25">
      <c r="A57" s="22">
        <f t="shared" si="1"/>
        <v>52</v>
      </c>
      <c r="B57" s="315" t="s">
        <v>266</v>
      </c>
      <c r="C57" s="75">
        <v>0</v>
      </c>
      <c r="D57" s="75">
        <v>6666.67</v>
      </c>
      <c r="E57" s="75">
        <v>0</v>
      </c>
      <c r="F57" s="75">
        <v>4324.17</v>
      </c>
      <c r="G57" s="654">
        <f t="shared" si="0"/>
        <v>0</v>
      </c>
      <c r="H57" s="655">
        <f t="shared" si="0"/>
        <v>-2342.5</v>
      </c>
    </row>
    <row r="58" spans="1:9" ht="15.75" customHeight="1" x14ac:dyDescent="0.25">
      <c r="A58" s="22">
        <f t="shared" si="1"/>
        <v>53</v>
      </c>
      <c r="B58" s="315" t="s">
        <v>93</v>
      </c>
      <c r="C58" s="75">
        <v>0</v>
      </c>
      <c r="D58" s="75">
        <v>0</v>
      </c>
      <c r="E58" s="75">
        <v>0</v>
      </c>
      <c r="F58" s="75">
        <v>0</v>
      </c>
      <c r="G58" s="654">
        <f t="shared" si="0"/>
        <v>0</v>
      </c>
      <c r="H58" s="655">
        <f t="shared" si="0"/>
        <v>0</v>
      </c>
    </row>
    <row r="59" spans="1:9" ht="15.75" customHeight="1" x14ac:dyDescent="0.25">
      <c r="A59" s="22">
        <f t="shared" si="1"/>
        <v>54</v>
      </c>
      <c r="B59" s="315" t="s">
        <v>92</v>
      </c>
      <c r="C59" s="75">
        <v>0</v>
      </c>
      <c r="D59" s="75">
        <v>0</v>
      </c>
      <c r="E59" s="75">
        <v>0</v>
      </c>
      <c r="F59" s="75">
        <v>0</v>
      </c>
      <c r="G59" s="654">
        <f t="shared" si="0"/>
        <v>0</v>
      </c>
      <c r="H59" s="655">
        <f t="shared" si="0"/>
        <v>0</v>
      </c>
    </row>
    <row r="60" spans="1:9" ht="15.75" customHeight="1" x14ac:dyDescent="0.25">
      <c r="A60" s="22">
        <f t="shared" si="1"/>
        <v>55</v>
      </c>
      <c r="B60" s="315" t="s">
        <v>249</v>
      </c>
      <c r="C60" s="75">
        <v>0</v>
      </c>
      <c r="D60" s="75">
        <v>50.33</v>
      </c>
      <c r="E60" s="75">
        <v>0</v>
      </c>
      <c r="F60" s="75">
        <v>2228.3200000000002</v>
      </c>
      <c r="G60" s="654">
        <f t="shared" si="0"/>
        <v>0</v>
      </c>
      <c r="H60" s="655">
        <f t="shared" si="0"/>
        <v>2177.9900000000002</v>
      </c>
    </row>
    <row r="61" spans="1:9" ht="15.75" customHeight="1" x14ac:dyDescent="0.25">
      <c r="A61" s="22">
        <f t="shared" si="1"/>
        <v>56</v>
      </c>
      <c r="B61" s="315" t="s">
        <v>960</v>
      </c>
      <c r="C61" s="75">
        <v>0</v>
      </c>
      <c r="D61" s="75">
        <v>0</v>
      </c>
      <c r="E61" s="75">
        <v>0</v>
      </c>
      <c r="F61" s="75">
        <v>0</v>
      </c>
      <c r="G61" s="654">
        <f t="shared" si="0"/>
        <v>0</v>
      </c>
      <c r="H61" s="655">
        <f t="shared" si="0"/>
        <v>0</v>
      </c>
    </row>
    <row r="62" spans="1:9" ht="18.75" customHeight="1" x14ac:dyDescent="0.25">
      <c r="A62" s="22">
        <f t="shared" si="1"/>
        <v>57</v>
      </c>
      <c r="B62" s="313" t="s">
        <v>1308</v>
      </c>
      <c r="C62" s="657">
        <f>SUM(C63:C67)</f>
        <v>213675.68</v>
      </c>
      <c r="D62" s="657">
        <f>SUM(D63:D67)</f>
        <v>0</v>
      </c>
      <c r="E62" s="657">
        <f>SUM(E63:E67)</f>
        <v>169914.96</v>
      </c>
      <c r="F62" s="657">
        <f>SUM(F63:F67)</f>
        <v>0</v>
      </c>
      <c r="G62" s="654">
        <f t="shared" si="0"/>
        <v>-43760.72</v>
      </c>
      <c r="H62" s="655">
        <f t="shared" si="0"/>
        <v>0</v>
      </c>
      <c r="I62" s="174"/>
    </row>
    <row r="63" spans="1:9" ht="15.75" customHeight="1" x14ac:dyDescent="0.25">
      <c r="A63" s="22">
        <f t="shared" si="1"/>
        <v>58</v>
      </c>
      <c r="B63" s="296" t="s">
        <v>176</v>
      </c>
      <c r="C63" s="75">
        <v>0</v>
      </c>
      <c r="D63" s="148" t="s">
        <v>240</v>
      </c>
      <c r="E63" s="75">
        <v>0</v>
      </c>
      <c r="F63" s="148" t="s">
        <v>240</v>
      </c>
      <c r="G63" s="654">
        <f t="shared" si="0"/>
        <v>0</v>
      </c>
      <c r="H63" s="655" t="s">
        <v>240</v>
      </c>
    </row>
    <row r="64" spans="1:9" ht="15.75" customHeight="1" x14ac:dyDescent="0.25">
      <c r="A64" s="22">
        <f t="shared" si="1"/>
        <v>59</v>
      </c>
      <c r="B64" s="296" t="s">
        <v>81</v>
      </c>
      <c r="C64" s="75">
        <v>144331</v>
      </c>
      <c r="D64" s="148" t="s">
        <v>240</v>
      </c>
      <c r="E64" s="75">
        <v>126382.5</v>
      </c>
      <c r="F64" s="148" t="s">
        <v>240</v>
      </c>
      <c r="G64" s="654">
        <f t="shared" si="0"/>
        <v>-17948.5</v>
      </c>
      <c r="H64" s="655" t="s">
        <v>240</v>
      </c>
    </row>
    <row r="65" spans="1:9" ht="15.75" customHeight="1" x14ac:dyDescent="0.25">
      <c r="A65" s="22">
        <f t="shared" si="1"/>
        <v>60</v>
      </c>
      <c r="B65" s="296" t="s">
        <v>961</v>
      </c>
      <c r="C65" s="75">
        <v>3187.67</v>
      </c>
      <c r="D65" s="148" t="s">
        <v>240</v>
      </c>
      <c r="E65" s="75">
        <v>21737.91</v>
      </c>
      <c r="F65" s="148" t="s">
        <v>240</v>
      </c>
      <c r="G65" s="654">
        <f t="shared" si="0"/>
        <v>18550.239999999998</v>
      </c>
      <c r="H65" s="655" t="s">
        <v>240</v>
      </c>
    </row>
    <row r="66" spans="1:9" ht="15.75" customHeight="1" x14ac:dyDescent="0.25">
      <c r="A66" s="22">
        <f t="shared" si="1"/>
        <v>61</v>
      </c>
      <c r="B66" s="296" t="s">
        <v>743</v>
      </c>
      <c r="C66" s="75">
        <v>0</v>
      </c>
      <c r="D66" s="148" t="s">
        <v>240</v>
      </c>
      <c r="E66" s="75">
        <v>0</v>
      </c>
      <c r="F66" s="148" t="s">
        <v>240</v>
      </c>
      <c r="G66" s="654">
        <f t="shared" si="0"/>
        <v>0</v>
      </c>
      <c r="H66" s="655" t="s">
        <v>240</v>
      </c>
    </row>
    <row r="67" spans="1:9" ht="15.75" customHeight="1" x14ac:dyDescent="0.25">
      <c r="A67" s="22">
        <f t="shared" si="1"/>
        <v>62</v>
      </c>
      <c r="B67" s="615" t="s">
        <v>1318</v>
      </c>
      <c r="C67" s="75">
        <v>66157.009999999995</v>
      </c>
      <c r="D67" s="148" t="s">
        <v>240</v>
      </c>
      <c r="E67" s="75">
        <v>21794.55</v>
      </c>
      <c r="F67" s="148" t="s">
        <v>240</v>
      </c>
      <c r="G67" s="654">
        <f t="shared" si="0"/>
        <v>-44362.459999999992</v>
      </c>
      <c r="H67" s="655" t="s">
        <v>240</v>
      </c>
    </row>
    <row r="68" spans="1:9" x14ac:dyDescent="0.25">
      <c r="A68" s="22">
        <f t="shared" si="1"/>
        <v>63</v>
      </c>
      <c r="B68" s="315" t="s">
        <v>267</v>
      </c>
      <c r="C68" s="75">
        <v>0</v>
      </c>
      <c r="D68" s="75">
        <v>0</v>
      </c>
      <c r="E68" s="75">
        <v>0</v>
      </c>
      <c r="F68" s="75">
        <v>0</v>
      </c>
      <c r="G68" s="654">
        <f t="shared" si="0"/>
        <v>0</v>
      </c>
      <c r="H68" s="655">
        <f t="shared" si="0"/>
        <v>0</v>
      </c>
    </row>
    <row r="69" spans="1:9" x14ac:dyDescent="0.25">
      <c r="A69" s="22">
        <f t="shared" si="1"/>
        <v>64</v>
      </c>
      <c r="B69" s="315" t="s">
        <v>962</v>
      </c>
      <c r="C69" s="75">
        <v>0</v>
      </c>
      <c r="D69" s="75">
        <v>31394.53</v>
      </c>
      <c r="E69" s="75">
        <v>0</v>
      </c>
      <c r="F69" s="75">
        <v>31896.44</v>
      </c>
      <c r="G69" s="654">
        <f t="shared" si="0"/>
        <v>0</v>
      </c>
      <c r="H69" s="655">
        <f t="shared" si="0"/>
        <v>501.90999999999985</v>
      </c>
    </row>
    <row r="70" spans="1:9" x14ac:dyDescent="0.25">
      <c r="A70" s="619">
        <v>65</v>
      </c>
      <c r="B70" s="621" t="s">
        <v>1294</v>
      </c>
      <c r="C70" s="75">
        <v>0</v>
      </c>
      <c r="D70" s="75">
        <v>0</v>
      </c>
      <c r="E70" s="75">
        <v>0</v>
      </c>
      <c r="F70" s="75">
        <v>0</v>
      </c>
      <c r="G70" s="654">
        <f t="shared" si="0"/>
        <v>0</v>
      </c>
      <c r="H70" s="655">
        <f t="shared" si="0"/>
        <v>0</v>
      </c>
    </row>
    <row r="71" spans="1:9" x14ac:dyDescent="0.25">
      <c r="A71" s="22">
        <v>66</v>
      </c>
      <c r="B71" s="317" t="s">
        <v>94</v>
      </c>
      <c r="C71" s="75">
        <v>0</v>
      </c>
      <c r="D71" s="75">
        <v>0</v>
      </c>
      <c r="E71" s="75">
        <v>0</v>
      </c>
      <c r="F71" s="75">
        <v>0</v>
      </c>
      <c r="G71" s="654">
        <f t="shared" si="0"/>
        <v>0</v>
      </c>
      <c r="H71" s="655">
        <f t="shared" si="0"/>
        <v>0</v>
      </c>
      <c r="I71" s="103"/>
    </row>
    <row r="72" spans="1:9" x14ac:dyDescent="0.25">
      <c r="A72" s="22">
        <v>67</v>
      </c>
      <c r="B72" s="317" t="s">
        <v>963</v>
      </c>
      <c r="C72" s="75">
        <v>0</v>
      </c>
      <c r="D72" s="75">
        <v>0</v>
      </c>
      <c r="E72" s="75">
        <v>0</v>
      </c>
      <c r="F72" s="75">
        <v>0</v>
      </c>
      <c r="G72" s="654">
        <f t="shared" si="0"/>
        <v>0</v>
      </c>
      <c r="H72" s="655">
        <f t="shared" si="0"/>
        <v>0</v>
      </c>
      <c r="I72" s="103"/>
    </row>
    <row r="73" spans="1:9" x14ac:dyDescent="0.25">
      <c r="A73" s="22">
        <v>68</v>
      </c>
      <c r="B73" s="318" t="s">
        <v>706</v>
      </c>
      <c r="C73" s="75">
        <v>0</v>
      </c>
      <c r="D73" s="75">
        <v>0</v>
      </c>
      <c r="E73" s="75">
        <v>0</v>
      </c>
      <c r="F73" s="75">
        <v>0</v>
      </c>
      <c r="G73" s="654">
        <f>E73-C73</f>
        <v>0</v>
      </c>
      <c r="H73" s="655">
        <f t="shared" si="0"/>
        <v>0</v>
      </c>
      <c r="I73" s="103"/>
    </row>
    <row r="74" spans="1:9" x14ac:dyDescent="0.25">
      <c r="A74" s="22">
        <v>69</v>
      </c>
      <c r="B74" s="318" t="s">
        <v>838</v>
      </c>
      <c r="C74" s="75">
        <v>0</v>
      </c>
      <c r="D74" s="75">
        <v>0</v>
      </c>
      <c r="E74" s="75">
        <v>0</v>
      </c>
      <c r="F74" s="75">
        <v>0</v>
      </c>
      <c r="G74" s="654">
        <f>E74-C74</f>
        <v>0</v>
      </c>
      <c r="H74" s="655">
        <f t="shared" si="0"/>
        <v>0</v>
      </c>
      <c r="I74" s="174"/>
    </row>
    <row r="75" spans="1:9" x14ac:dyDescent="0.25">
      <c r="A75" s="22">
        <v>70</v>
      </c>
      <c r="B75" s="317" t="s">
        <v>839</v>
      </c>
      <c r="C75" s="75">
        <v>0</v>
      </c>
      <c r="D75" s="75">
        <v>11071.53</v>
      </c>
      <c r="E75" s="75">
        <v>0</v>
      </c>
      <c r="F75" s="75">
        <v>7964.82</v>
      </c>
      <c r="G75" s="654">
        <f>E75-C75</f>
        <v>0</v>
      </c>
      <c r="H75" s="655">
        <f t="shared" si="0"/>
        <v>-3106.7100000000009</v>
      </c>
      <c r="I75" s="270"/>
    </row>
    <row r="76" spans="1:9" x14ac:dyDescent="0.25">
      <c r="A76" s="22">
        <v>71</v>
      </c>
      <c r="B76" s="315" t="s">
        <v>95</v>
      </c>
      <c r="C76" s="75">
        <v>16934260.989999998</v>
      </c>
      <c r="D76" s="75">
        <v>0</v>
      </c>
      <c r="E76" s="75">
        <v>18719292.280000001</v>
      </c>
      <c r="F76" s="75">
        <v>0</v>
      </c>
      <c r="G76" s="654">
        <f t="shared" si="0"/>
        <v>1785031.2900000028</v>
      </c>
      <c r="H76" s="655">
        <f t="shared" si="0"/>
        <v>0</v>
      </c>
    </row>
    <row r="77" spans="1:9" x14ac:dyDescent="0.25">
      <c r="A77" s="22">
        <v>72</v>
      </c>
      <c r="B77" s="319" t="s">
        <v>229</v>
      </c>
      <c r="C77" s="658"/>
      <c r="D77" s="658"/>
      <c r="E77" s="658"/>
      <c r="F77" s="658"/>
      <c r="G77" s="654">
        <f t="shared" si="0"/>
        <v>0</v>
      </c>
      <c r="H77" s="655">
        <f t="shared" si="0"/>
        <v>0</v>
      </c>
    </row>
    <row r="78" spans="1:9" x14ac:dyDescent="0.25">
      <c r="A78" s="22">
        <v>73</v>
      </c>
      <c r="B78" s="319" t="s">
        <v>112</v>
      </c>
      <c r="C78" s="659">
        <v>485467.95</v>
      </c>
      <c r="D78" s="659">
        <v>0</v>
      </c>
      <c r="E78" s="659">
        <v>471743.66</v>
      </c>
      <c r="F78" s="659">
        <v>0</v>
      </c>
      <c r="G78" s="654">
        <f t="shared" si="0"/>
        <v>-13724.290000000037</v>
      </c>
      <c r="H78" s="655">
        <f t="shared" si="0"/>
        <v>0</v>
      </c>
      <c r="I78" s="174"/>
    </row>
    <row r="79" spans="1:9" s="66" customFormat="1" ht="49.5" customHeight="1" thickBot="1" x14ac:dyDescent="0.3">
      <c r="A79" s="22">
        <v>74</v>
      </c>
      <c r="B79" s="620" t="s">
        <v>1329</v>
      </c>
      <c r="C79" s="652">
        <f>C6+C11+C16+C17+C18+C19+C20+C21+C24+C25+C37+C46+C57+C58+C59+C60+C61+C62+C68+C69+C70+C71+C72+C73+C74+C76+C44+C45</f>
        <v>19519475.689999998</v>
      </c>
      <c r="D79" s="652">
        <f t="shared" ref="D79:F79" si="5">D6+D11+D16+D17+D18+D19+D20+D21+D24+D25+D37+D46+D57+D58+D59+D60+D61+D62+D68+D69+D70+D71+D72+D73+D74+D76+D44+D45</f>
        <v>247030.82</v>
      </c>
      <c r="E79" s="652">
        <f t="shared" si="5"/>
        <v>21373191.010000002</v>
      </c>
      <c r="F79" s="652">
        <f t="shared" si="5"/>
        <v>215291.46000000002</v>
      </c>
      <c r="G79" s="652">
        <f t="shared" ref="G79:H79" si="6">G6+G11+G16+G17+G18+G19+G20+G21+G24+G25+G37+G46+G57+G58+G59+G60+G61+G62+G68+G69+G70+G71+G72+G73+G74+G76</f>
        <v>1835119.6300000027</v>
      </c>
      <c r="H79" s="652">
        <f t="shared" si="6"/>
        <v>-32258.910000000003</v>
      </c>
    </row>
    <row r="80" spans="1:9" ht="21" customHeight="1" x14ac:dyDescent="0.25">
      <c r="B80" s="3"/>
      <c r="C80" s="3"/>
      <c r="D80" s="168">
        <f>C79+D79</f>
        <v>19766506.509999998</v>
      </c>
      <c r="E80" s="169"/>
      <c r="F80" s="168">
        <f>E79+F79</f>
        <v>21588482.470000003</v>
      </c>
      <c r="G80" s="3"/>
      <c r="H80" s="3"/>
      <c r="I80" s="170" t="s">
        <v>699</v>
      </c>
    </row>
    <row r="81" spans="1:9" ht="15.75" customHeight="1" x14ac:dyDescent="0.25">
      <c r="A81" s="824" t="s">
        <v>1328</v>
      </c>
      <c r="B81" s="825"/>
      <c r="C81" s="825"/>
      <c r="D81" s="825"/>
      <c r="E81" s="825"/>
      <c r="F81" s="825"/>
      <c r="G81" s="825"/>
      <c r="H81" s="826"/>
      <c r="I81" s="174"/>
    </row>
    <row r="82" spans="1:9" ht="15.75" customHeight="1" x14ac:dyDescent="0.25">
      <c r="A82" s="827" t="s">
        <v>1041</v>
      </c>
      <c r="B82" s="828"/>
      <c r="C82" s="828"/>
      <c r="D82" s="828"/>
      <c r="E82" s="828"/>
      <c r="F82" s="828"/>
      <c r="G82" s="828"/>
      <c r="H82" s="829"/>
      <c r="I82" s="103"/>
    </row>
    <row r="85" spans="1:9" ht="18.75" customHeight="1" x14ac:dyDescent="0.25"/>
  </sheetData>
  <mergeCells count="9">
    <mergeCell ref="A81:H81"/>
    <mergeCell ref="A82:H82"/>
    <mergeCell ref="A1:H1"/>
    <mergeCell ref="A2:H2"/>
    <mergeCell ref="A3:A4"/>
    <mergeCell ref="B3:B4"/>
    <mergeCell ref="C3:D3"/>
    <mergeCell ref="E3:F3"/>
    <mergeCell ref="G3:H3"/>
  </mergeCells>
  <printOptions gridLines="1"/>
  <pageMargins left="0.59055118110236227" right="0.31496062992125984" top="0.43307086614173229" bottom="0.47244094488188981" header="0.39370078740157483" footer="0.23622047244094491"/>
  <pageSetup paperSize="9" scale="65" fitToWidth="2" fitToHeight="2" orientation="landscape" r:id="rId1"/>
  <headerFooter alignWithMargins="0">
    <oddFooter>&amp;C&amp;P z &amp;N</oddFooter>
  </headerFooter>
  <rowBreaks count="1" manualBreakCount="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3"/>
  <sheetViews>
    <sheetView zoomScaleNormal="100" workbookViewId="0">
      <selection activeCell="I12" sqref="I12"/>
    </sheetView>
  </sheetViews>
  <sheetFormatPr defaultColWidth="9.140625" defaultRowHeight="15.75" x14ac:dyDescent="0.25"/>
  <cols>
    <col min="1" max="1" width="7.85546875" style="3" customWidth="1"/>
    <col min="2" max="2" width="98.28515625" style="5" customWidth="1"/>
    <col min="3" max="3" width="16.85546875" style="1" customWidth="1"/>
    <col min="4" max="4" width="17.28515625" style="1" customWidth="1"/>
    <col min="5" max="6" width="9.140625" style="1"/>
    <col min="7" max="7" width="9.140625" style="1" customWidth="1"/>
    <col min="8" max="16384" width="9.140625" style="1"/>
  </cols>
  <sheetData>
    <row r="1" spans="1:9" s="327" customFormat="1" ht="45.75" customHeight="1" thickBot="1" x14ac:dyDescent="0.3">
      <c r="A1" s="818" t="s">
        <v>1179</v>
      </c>
      <c r="B1" s="819"/>
      <c r="C1" s="819"/>
      <c r="D1" s="820"/>
    </row>
    <row r="2" spans="1:9" s="327" customFormat="1" ht="37.5" customHeight="1" x14ac:dyDescent="0.25">
      <c r="A2" s="839" t="s">
        <v>1357</v>
      </c>
      <c r="B2" s="840"/>
      <c r="C2" s="840"/>
      <c r="D2" s="841"/>
    </row>
    <row r="3" spans="1:9" s="328" customFormat="1" ht="31.5" x14ac:dyDescent="0.25">
      <c r="A3" s="612" t="s">
        <v>142</v>
      </c>
      <c r="B3" s="613" t="s">
        <v>254</v>
      </c>
      <c r="C3" s="613">
        <v>2022</v>
      </c>
      <c r="D3" s="331">
        <v>2023</v>
      </c>
    </row>
    <row r="4" spans="1:9" s="328" customFormat="1" x14ac:dyDescent="0.25">
      <c r="A4" s="612"/>
      <c r="B4" s="613"/>
      <c r="C4" s="613" t="s">
        <v>212</v>
      </c>
      <c r="D4" s="331" t="s">
        <v>213</v>
      </c>
      <c r="E4" s="332"/>
    </row>
    <row r="5" spans="1:9" x14ac:dyDescent="0.25">
      <c r="A5" s="22">
        <v>1</v>
      </c>
      <c r="B5" s="311" t="s">
        <v>1305</v>
      </c>
      <c r="C5" s="660">
        <f>SUM(C6:C15)</f>
        <v>1282587.82</v>
      </c>
      <c r="D5" s="661">
        <f>SUM(D6:D15)</f>
        <v>1301050.54</v>
      </c>
      <c r="E5" s="150"/>
    </row>
    <row r="6" spans="1:9" x14ac:dyDescent="0.25">
      <c r="A6" s="22">
        <v>2</v>
      </c>
      <c r="B6" s="307" t="s">
        <v>964</v>
      </c>
      <c r="C6" s="30">
        <v>1593.06</v>
      </c>
      <c r="D6" s="662">
        <v>1450.04</v>
      </c>
      <c r="E6" s="8"/>
      <c r="G6" s="103"/>
    </row>
    <row r="7" spans="1:9" x14ac:dyDescent="0.25">
      <c r="A7" s="22">
        <v>3</v>
      </c>
      <c r="B7" s="307" t="s">
        <v>965</v>
      </c>
      <c r="C7" s="30">
        <v>207996.98</v>
      </c>
      <c r="D7" s="662">
        <v>194744.19</v>
      </c>
      <c r="E7" s="8"/>
      <c r="G7" s="103"/>
    </row>
    <row r="8" spans="1:9" x14ac:dyDescent="0.25">
      <c r="A8" s="22">
        <v>4</v>
      </c>
      <c r="B8" s="307" t="s">
        <v>966</v>
      </c>
      <c r="C8" s="30">
        <v>733.33</v>
      </c>
      <c r="D8" s="662">
        <v>0</v>
      </c>
      <c r="E8" s="8"/>
      <c r="G8" s="103"/>
    </row>
    <row r="9" spans="1:9" x14ac:dyDescent="0.25">
      <c r="A9" s="22">
        <v>5</v>
      </c>
      <c r="B9" s="312" t="s">
        <v>967</v>
      </c>
      <c r="C9" s="30">
        <v>1026604.66</v>
      </c>
      <c r="D9" s="662">
        <v>1060499</v>
      </c>
      <c r="E9" s="8"/>
      <c r="G9" s="103"/>
    </row>
    <row r="10" spans="1:9" x14ac:dyDescent="0.25">
      <c r="A10" s="22">
        <v>6</v>
      </c>
      <c r="B10" s="618" t="s">
        <v>1299</v>
      </c>
      <c r="C10" s="30">
        <v>37417.79</v>
      </c>
      <c r="D10" s="662">
        <v>44190.31</v>
      </c>
      <c r="E10" s="8"/>
      <c r="G10" s="103"/>
    </row>
    <row r="11" spans="1:9" x14ac:dyDescent="0.25">
      <c r="A11" s="22">
        <v>7</v>
      </c>
      <c r="B11" s="618" t="s">
        <v>1300</v>
      </c>
      <c r="C11" s="30">
        <v>0</v>
      </c>
      <c r="D11" s="662">
        <v>0</v>
      </c>
      <c r="E11" s="8"/>
      <c r="G11" s="103"/>
    </row>
    <row r="12" spans="1:9" x14ac:dyDescent="0.25">
      <c r="A12" s="22">
        <v>8</v>
      </c>
      <c r="B12" s="618" t="s">
        <v>1301</v>
      </c>
      <c r="C12" s="30">
        <v>0</v>
      </c>
      <c r="D12" s="662">
        <v>0</v>
      </c>
      <c r="E12" s="8"/>
      <c r="G12" s="103"/>
    </row>
    <row r="13" spans="1:9" x14ac:dyDescent="0.25">
      <c r="A13" s="22">
        <v>9</v>
      </c>
      <c r="B13" s="618" t="s">
        <v>1302</v>
      </c>
      <c r="C13" s="30">
        <v>0</v>
      </c>
      <c r="D13" s="662">
        <v>0</v>
      </c>
      <c r="E13" s="8"/>
      <c r="G13" s="103"/>
    </row>
    <row r="14" spans="1:9" x14ac:dyDescent="0.25">
      <c r="A14" s="22">
        <v>10</v>
      </c>
      <c r="B14" s="618" t="s">
        <v>1303</v>
      </c>
      <c r="C14" s="30">
        <v>0</v>
      </c>
      <c r="D14" s="662">
        <v>0</v>
      </c>
      <c r="E14" s="8"/>
      <c r="F14" s="26"/>
      <c r="G14" s="649"/>
      <c r="H14" s="26"/>
      <c r="I14" s="26"/>
    </row>
    <row r="15" spans="1:9" x14ac:dyDescent="0.25">
      <c r="A15" s="22">
        <v>11</v>
      </c>
      <c r="B15" s="618" t="s">
        <v>1304</v>
      </c>
      <c r="C15" s="30">
        <v>8242</v>
      </c>
      <c r="D15" s="662">
        <v>167</v>
      </c>
      <c r="E15" s="8"/>
      <c r="F15" s="26"/>
      <c r="G15" s="649"/>
      <c r="H15" s="26"/>
      <c r="I15" s="26"/>
    </row>
    <row r="16" spans="1:9" x14ac:dyDescent="0.25">
      <c r="A16" s="22">
        <v>12</v>
      </c>
      <c r="B16" s="309" t="s">
        <v>1428</v>
      </c>
      <c r="C16" s="37">
        <f>SUM(C17:C22)</f>
        <v>278457.43</v>
      </c>
      <c r="D16" s="37">
        <f>SUM(D17:D22)</f>
        <v>304295.62</v>
      </c>
      <c r="F16" s="26"/>
      <c r="G16" s="26"/>
      <c r="H16" s="26"/>
      <c r="I16" s="26"/>
    </row>
    <row r="17" spans="1:9" x14ac:dyDescent="0.25">
      <c r="A17" s="22">
        <v>13</v>
      </c>
      <c r="B17" s="307" t="s">
        <v>730</v>
      </c>
      <c r="C17" s="30">
        <v>158041.93</v>
      </c>
      <c r="D17" s="662">
        <v>173595.51</v>
      </c>
      <c r="F17" s="26"/>
      <c r="G17" s="26"/>
      <c r="H17" s="26"/>
      <c r="I17" s="26"/>
    </row>
    <row r="18" spans="1:9" x14ac:dyDescent="0.25">
      <c r="A18" s="22">
        <v>14</v>
      </c>
      <c r="B18" s="307" t="s">
        <v>731</v>
      </c>
      <c r="C18" s="30">
        <v>44290</v>
      </c>
      <c r="D18" s="662">
        <v>53550</v>
      </c>
      <c r="F18" s="26"/>
      <c r="G18" s="26"/>
      <c r="H18" s="26"/>
      <c r="I18" s="26"/>
    </row>
    <row r="19" spans="1:9" x14ac:dyDescent="0.25">
      <c r="A19" s="22">
        <v>15</v>
      </c>
      <c r="B19" s="307" t="s">
        <v>968</v>
      </c>
      <c r="C19" s="30">
        <v>6450</v>
      </c>
      <c r="D19" s="662">
        <v>6400</v>
      </c>
      <c r="F19" s="26"/>
      <c r="G19" s="26"/>
      <c r="H19" s="26"/>
      <c r="I19" s="26"/>
    </row>
    <row r="20" spans="1:9" x14ac:dyDescent="0.25">
      <c r="A20" s="22">
        <v>16</v>
      </c>
      <c r="B20" s="307" t="s">
        <v>732</v>
      </c>
      <c r="C20" s="30">
        <v>69675.5</v>
      </c>
      <c r="D20" s="662">
        <v>70750.11</v>
      </c>
      <c r="F20" s="26"/>
      <c r="G20" s="26"/>
      <c r="H20" s="26"/>
      <c r="I20" s="26"/>
    </row>
    <row r="21" spans="1:9" ht="31.5" x14ac:dyDescent="0.25">
      <c r="A21" s="22">
        <v>17</v>
      </c>
      <c r="B21" s="307" t="s">
        <v>733</v>
      </c>
      <c r="C21" s="30">
        <v>0</v>
      </c>
      <c r="D21" s="662">
        <v>0</v>
      </c>
      <c r="F21" s="26"/>
      <c r="G21" s="26"/>
      <c r="H21" s="26"/>
      <c r="I21" s="26"/>
    </row>
    <row r="22" spans="1:9" x14ac:dyDescent="0.25">
      <c r="A22" s="22">
        <v>18</v>
      </c>
      <c r="B22" s="307" t="s">
        <v>969</v>
      </c>
      <c r="C22" s="30">
        <v>0</v>
      </c>
      <c r="D22" s="662">
        <v>0</v>
      </c>
      <c r="F22" s="26"/>
      <c r="G22" s="26"/>
      <c r="H22" s="26"/>
      <c r="I22" s="26"/>
    </row>
    <row r="23" spans="1:9" x14ac:dyDescent="0.25">
      <c r="A23" s="22">
        <v>19</v>
      </c>
      <c r="B23" s="618" t="s">
        <v>1298</v>
      </c>
      <c r="C23" s="30">
        <v>0</v>
      </c>
      <c r="D23" s="662">
        <v>0</v>
      </c>
      <c r="F23" s="26"/>
      <c r="G23" s="26"/>
      <c r="H23" s="26"/>
      <c r="I23" s="26"/>
    </row>
    <row r="24" spans="1:9" x14ac:dyDescent="0.25">
      <c r="A24" s="22">
        <v>20</v>
      </c>
      <c r="B24" s="309" t="s">
        <v>180</v>
      </c>
      <c r="C24" s="37">
        <f>(C6+C7)*0.2</f>
        <v>41918.008000000002</v>
      </c>
      <c r="D24" s="663">
        <f>(D6+D7)*0.2</f>
        <v>39238.846000000005</v>
      </c>
      <c r="F24" s="26"/>
      <c r="G24" s="26"/>
      <c r="H24" s="26"/>
      <c r="I24" s="26"/>
    </row>
    <row r="25" spans="1:9" ht="16.5" thickBot="1" x14ac:dyDescent="0.3">
      <c r="A25" s="23">
        <v>21</v>
      </c>
      <c r="B25" s="333" t="s">
        <v>260</v>
      </c>
      <c r="C25" s="664">
        <v>41918.01</v>
      </c>
      <c r="D25" s="665">
        <v>39238.85</v>
      </c>
      <c r="F25" s="26"/>
      <c r="G25" s="26"/>
      <c r="H25" s="26"/>
      <c r="I25" s="26"/>
    </row>
    <row r="26" spans="1:9" x14ac:dyDescent="0.25">
      <c r="B26" s="7"/>
    </row>
    <row r="27" spans="1:9" x14ac:dyDescent="0.25">
      <c r="A27" s="128"/>
      <c r="B27" s="151"/>
    </row>
    <row r="28" spans="1:9" x14ac:dyDescent="0.25">
      <c r="B28" s="143"/>
    </row>
    <row r="29" spans="1:9" x14ac:dyDescent="0.25">
      <c r="B29" s="143"/>
    </row>
    <row r="30" spans="1:9" x14ac:dyDescent="0.25">
      <c r="B30" s="7"/>
    </row>
    <row r="31" spans="1:9" x14ac:dyDescent="0.25">
      <c r="B31" s="7"/>
    </row>
    <row r="32" spans="1:9" x14ac:dyDescent="0.25">
      <c r="B32" s="7"/>
    </row>
    <row r="33" spans="2:2" x14ac:dyDescent="0.25">
      <c r="B33" s="7"/>
    </row>
  </sheetData>
  <mergeCells count="2">
    <mergeCell ref="A1:D1"/>
    <mergeCell ref="A2:D2"/>
  </mergeCells>
  <pageMargins left="0.70866141732283472" right="0.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94"/>
  <sheetViews>
    <sheetView zoomScaleNormal="100" zoomScaleSheetLayoutView="80" workbookViewId="0">
      <pane xSplit="2" ySplit="5" topLeftCell="C92" activePane="bottomRight" state="frozen"/>
      <selection sqref="A1:K1"/>
      <selection pane="topRight" sqref="A1:K1"/>
      <selection pane="bottomLeft" sqref="A1:K1"/>
      <selection pane="bottomRight" activeCell="O98" sqref="O98"/>
    </sheetView>
  </sheetViews>
  <sheetFormatPr defaultColWidth="9.140625" defaultRowHeight="15.75" x14ac:dyDescent="0.25"/>
  <cols>
    <col min="1" max="1" width="8.42578125" style="267" customWidth="1"/>
    <col min="2" max="2" width="74.140625" style="268" customWidth="1"/>
    <col min="3" max="3" width="18" style="252" customWidth="1"/>
    <col min="4" max="7" width="17" style="252" customWidth="1"/>
    <col min="8" max="8" width="18" style="252" customWidth="1"/>
    <col min="9" max="9" width="17.42578125" style="253" customWidth="1"/>
    <col min="10" max="10" width="9.140625" style="252"/>
    <col min="11" max="11" width="8.85546875" style="252" customWidth="1"/>
    <col min="12" max="16384" width="9.140625" style="252"/>
  </cols>
  <sheetData>
    <row r="1" spans="1:9" s="334" customFormat="1" ht="35.1" customHeight="1" thickBot="1" x14ac:dyDescent="0.3">
      <c r="A1" s="843" t="s">
        <v>1181</v>
      </c>
      <c r="B1" s="844"/>
      <c r="C1" s="844"/>
      <c r="D1" s="844"/>
      <c r="E1" s="844"/>
      <c r="F1" s="844"/>
      <c r="G1" s="844"/>
      <c r="H1" s="845"/>
      <c r="I1" s="335"/>
    </row>
    <row r="2" spans="1:9" s="334" customFormat="1" ht="32.450000000000003" customHeight="1" x14ac:dyDescent="0.25">
      <c r="A2" s="846" t="s">
        <v>1357</v>
      </c>
      <c r="B2" s="847"/>
      <c r="C2" s="847"/>
      <c r="D2" s="847"/>
      <c r="E2" s="847"/>
      <c r="F2" s="847"/>
      <c r="G2" s="847"/>
      <c r="H2" s="848"/>
      <c r="I2" s="335"/>
    </row>
    <row r="3" spans="1:9" s="337" customFormat="1" ht="31.5" customHeight="1" x14ac:dyDescent="0.25">
      <c r="A3" s="849" t="s">
        <v>142</v>
      </c>
      <c r="B3" s="850" t="s">
        <v>254</v>
      </c>
      <c r="C3" s="852">
        <v>2022</v>
      </c>
      <c r="D3" s="852"/>
      <c r="E3" s="852">
        <v>2023</v>
      </c>
      <c r="F3" s="852"/>
      <c r="G3" s="853" t="s">
        <v>1178</v>
      </c>
      <c r="H3" s="854"/>
      <c r="I3" s="336"/>
    </row>
    <row r="4" spans="1:9" s="334" customFormat="1" ht="31.5" customHeight="1" x14ac:dyDescent="0.25">
      <c r="A4" s="849"/>
      <c r="B4" s="851"/>
      <c r="C4" s="338" t="s">
        <v>255</v>
      </c>
      <c r="D4" s="338" t="s">
        <v>256</v>
      </c>
      <c r="E4" s="338" t="s">
        <v>255</v>
      </c>
      <c r="F4" s="338" t="s">
        <v>256</v>
      </c>
      <c r="G4" s="338" t="s">
        <v>255</v>
      </c>
      <c r="H4" s="339" t="s">
        <v>256</v>
      </c>
      <c r="I4" s="335"/>
    </row>
    <row r="5" spans="1:9" s="334" customFormat="1" x14ac:dyDescent="0.25">
      <c r="A5" s="340"/>
      <c r="B5" s="341"/>
      <c r="C5" s="342" t="s">
        <v>212</v>
      </c>
      <c r="D5" s="342" t="s">
        <v>213</v>
      </c>
      <c r="E5" s="342" t="s">
        <v>214</v>
      </c>
      <c r="F5" s="342" t="s">
        <v>221</v>
      </c>
      <c r="G5" s="342" t="s">
        <v>26</v>
      </c>
      <c r="H5" s="343" t="s">
        <v>27</v>
      </c>
      <c r="I5" s="335"/>
    </row>
    <row r="6" spans="1:9" x14ac:dyDescent="0.25">
      <c r="A6" s="254">
        <v>1</v>
      </c>
      <c r="B6" s="344" t="s">
        <v>748</v>
      </c>
      <c r="C6" s="666">
        <f>SUM(C7:C18)</f>
        <v>658189.51</v>
      </c>
      <c r="D6" s="666">
        <f>SUM(D7:D18)</f>
        <v>7575.39</v>
      </c>
      <c r="E6" s="666">
        <f>SUM(E7:E18)</f>
        <v>698465.97000000009</v>
      </c>
      <c r="F6" s="666">
        <f>SUM(F7:F18)</f>
        <v>13894.41</v>
      </c>
      <c r="G6" s="666">
        <f>E6-C6</f>
        <v>40276.460000000079</v>
      </c>
      <c r="H6" s="667">
        <f>F6-D6</f>
        <v>6319.0199999999995</v>
      </c>
    </row>
    <row r="7" spans="1:9" ht="17.25" customHeight="1" x14ac:dyDescent="0.25">
      <c r="A7" s="254">
        <f>A6+1</f>
        <v>2</v>
      </c>
      <c r="B7" s="345" t="s">
        <v>970</v>
      </c>
      <c r="C7" s="668">
        <v>38139.620000000003</v>
      </c>
      <c r="D7" s="668">
        <v>6.9</v>
      </c>
      <c r="E7" s="668">
        <v>41287.64</v>
      </c>
      <c r="F7" s="668">
        <v>163.30000000000001</v>
      </c>
      <c r="G7" s="669">
        <f>E7-C7</f>
        <v>3148.0199999999968</v>
      </c>
      <c r="H7" s="670">
        <f>F7-D7</f>
        <v>156.4</v>
      </c>
    </row>
    <row r="8" spans="1:9" ht="30.6" customHeight="1" x14ac:dyDescent="0.25">
      <c r="A8" s="254">
        <f t="shared" ref="A8:A72" si="0">A7+1</f>
        <v>3</v>
      </c>
      <c r="B8" s="346" t="s">
        <v>971</v>
      </c>
      <c r="C8" s="668">
        <v>94655.32</v>
      </c>
      <c r="D8" s="668">
        <v>0</v>
      </c>
      <c r="E8" s="668">
        <v>220632.68</v>
      </c>
      <c r="F8" s="668">
        <v>30.4</v>
      </c>
      <c r="G8" s="669">
        <f t="shared" ref="G8:H72" si="1">E8-C8</f>
        <v>125977.35999999999</v>
      </c>
      <c r="H8" s="670">
        <f t="shared" si="1"/>
        <v>30.4</v>
      </c>
    </row>
    <row r="9" spans="1:9" x14ac:dyDescent="0.25">
      <c r="A9" s="254">
        <f t="shared" si="0"/>
        <v>4</v>
      </c>
      <c r="B9" s="345" t="s">
        <v>972</v>
      </c>
      <c r="C9" s="668">
        <v>23415.759999999998</v>
      </c>
      <c r="D9" s="668">
        <v>403.71</v>
      </c>
      <c r="E9" s="668">
        <v>25220.02</v>
      </c>
      <c r="F9" s="668">
        <v>51.67</v>
      </c>
      <c r="G9" s="669">
        <f t="shared" si="1"/>
        <v>1804.260000000002</v>
      </c>
      <c r="H9" s="670">
        <f t="shared" si="1"/>
        <v>-352.03999999999996</v>
      </c>
    </row>
    <row r="10" spans="1:9" x14ac:dyDescent="0.25">
      <c r="A10" s="254">
        <f t="shared" si="0"/>
        <v>5</v>
      </c>
      <c r="B10" s="345" t="s">
        <v>973</v>
      </c>
      <c r="C10" s="668">
        <v>9445.66</v>
      </c>
      <c r="D10" s="668">
        <v>46.09</v>
      </c>
      <c r="E10" s="668">
        <v>6847.19</v>
      </c>
      <c r="F10" s="668">
        <v>0</v>
      </c>
      <c r="G10" s="669">
        <f t="shared" si="1"/>
        <v>-2598.4700000000003</v>
      </c>
      <c r="H10" s="670">
        <f t="shared" si="1"/>
        <v>-46.09</v>
      </c>
    </row>
    <row r="11" spans="1:9" x14ac:dyDescent="0.25">
      <c r="A11" s="254">
        <f t="shared" si="0"/>
        <v>6</v>
      </c>
      <c r="B11" s="345" t="s">
        <v>974</v>
      </c>
      <c r="C11" s="668">
        <v>14909.82</v>
      </c>
      <c r="D11" s="668">
        <v>0</v>
      </c>
      <c r="E11" s="668">
        <v>16343.21</v>
      </c>
      <c r="F11" s="668">
        <v>0</v>
      </c>
      <c r="G11" s="669">
        <f t="shared" si="1"/>
        <v>1433.3899999999994</v>
      </c>
      <c r="H11" s="670">
        <f t="shared" si="1"/>
        <v>0</v>
      </c>
    </row>
    <row r="12" spans="1:9" x14ac:dyDescent="0.25">
      <c r="A12" s="254">
        <f t="shared" si="0"/>
        <v>7</v>
      </c>
      <c r="B12" s="616" t="s">
        <v>1310</v>
      </c>
      <c r="C12" s="668">
        <v>17598.97</v>
      </c>
      <c r="D12" s="668">
        <v>117.52</v>
      </c>
      <c r="E12" s="668">
        <v>23816.99</v>
      </c>
      <c r="F12" s="668">
        <v>457.49</v>
      </c>
      <c r="G12" s="669">
        <f t="shared" si="1"/>
        <v>6218.02</v>
      </c>
      <c r="H12" s="670">
        <f t="shared" si="1"/>
        <v>339.97</v>
      </c>
    </row>
    <row r="13" spans="1:9" x14ac:dyDescent="0.25">
      <c r="A13" s="254">
        <f t="shared" si="0"/>
        <v>8</v>
      </c>
      <c r="B13" s="345" t="s">
        <v>975</v>
      </c>
      <c r="C13" s="668">
        <v>6716.33</v>
      </c>
      <c r="D13" s="668">
        <v>0</v>
      </c>
      <c r="E13" s="668">
        <v>8043.53</v>
      </c>
      <c r="F13" s="668">
        <v>0</v>
      </c>
      <c r="G13" s="669">
        <f t="shared" si="1"/>
        <v>1327.1999999999998</v>
      </c>
      <c r="H13" s="670">
        <f t="shared" si="1"/>
        <v>0</v>
      </c>
    </row>
    <row r="14" spans="1:9" x14ac:dyDescent="0.25">
      <c r="A14" s="254">
        <f t="shared" si="0"/>
        <v>9</v>
      </c>
      <c r="B14" s="345" t="s">
        <v>1062</v>
      </c>
      <c r="C14" s="668">
        <v>62654.6</v>
      </c>
      <c r="D14" s="668">
        <v>3416.55</v>
      </c>
      <c r="E14" s="668">
        <v>59414.43</v>
      </c>
      <c r="F14" s="668">
        <v>6815.1</v>
      </c>
      <c r="G14" s="669">
        <f t="shared" si="1"/>
        <v>-3240.1699999999983</v>
      </c>
      <c r="H14" s="670">
        <f t="shared" si="1"/>
        <v>3398.55</v>
      </c>
      <c r="I14" s="174"/>
    </row>
    <row r="15" spans="1:9" x14ac:dyDescent="0.25">
      <c r="A15" s="254">
        <f t="shared" si="0"/>
        <v>10</v>
      </c>
      <c r="B15" s="347" t="s">
        <v>976</v>
      </c>
      <c r="C15" s="668">
        <v>125938.4</v>
      </c>
      <c r="D15" s="668">
        <v>0</v>
      </c>
      <c r="E15" s="668">
        <v>110613.02</v>
      </c>
      <c r="F15" s="668">
        <v>2408.8000000000002</v>
      </c>
      <c r="G15" s="669">
        <f t="shared" si="1"/>
        <v>-15325.37999999999</v>
      </c>
      <c r="H15" s="670">
        <f t="shared" si="1"/>
        <v>2408.8000000000002</v>
      </c>
    </row>
    <row r="16" spans="1:9" ht="16.149999999999999" customHeight="1" x14ac:dyDescent="0.25">
      <c r="A16" s="254">
        <f t="shared" si="0"/>
        <v>11</v>
      </c>
      <c r="B16" s="345" t="s">
        <v>82</v>
      </c>
      <c r="C16" s="668">
        <v>48967.17</v>
      </c>
      <c r="D16" s="668">
        <v>216.5</v>
      </c>
      <c r="E16" s="668">
        <v>41316.730000000003</v>
      </c>
      <c r="F16" s="668">
        <v>0</v>
      </c>
      <c r="G16" s="669">
        <f t="shared" si="1"/>
        <v>-7650.4399999999951</v>
      </c>
      <c r="H16" s="670">
        <f t="shared" si="1"/>
        <v>-216.5</v>
      </c>
    </row>
    <row r="17" spans="1:9" ht="31.5" x14ac:dyDescent="0.25">
      <c r="A17" s="254">
        <f t="shared" si="0"/>
        <v>12</v>
      </c>
      <c r="B17" s="347" t="s">
        <v>977</v>
      </c>
      <c r="C17" s="668">
        <v>196015.83</v>
      </c>
      <c r="D17" s="668">
        <v>3366.32</v>
      </c>
      <c r="E17" s="668">
        <v>120168.6</v>
      </c>
      <c r="F17" s="668">
        <v>3480.49</v>
      </c>
      <c r="G17" s="669">
        <f t="shared" si="1"/>
        <v>-75847.229999999981</v>
      </c>
      <c r="H17" s="670">
        <f t="shared" si="1"/>
        <v>114.16999999999962</v>
      </c>
      <c r="I17" s="255"/>
    </row>
    <row r="18" spans="1:9" ht="15.75" customHeight="1" x14ac:dyDescent="0.25">
      <c r="A18" s="254">
        <f t="shared" si="0"/>
        <v>13</v>
      </c>
      <c r="B18" s="616" t="s">
        <v>1311</v>
      </c>
      <c r="C18" s="668">
        <v>19732.03</v>
      </c>
      <c r="D18" s="668">
        <v>1.8</v>
      </c>
      <c r="E18" s="668">
        <v>24761.93</v>
      </c>
      <c r="F18" s="668">
        <v>487.16</v>
      </c>
      <c r="G18" s="669">
        <f t="shared" si="1"/>
        <v>5029.9000000000015</v>
      </c>
      <c r="H18" s="670">
        <f t="shared" si="1"/>
        <v>485.36</v>
      </c>
      <c r="I18" s="255"/>
    </row>
    <row r="19" spans="1:9" x14ac:dyDescent="0.25">
      <c r="A19" s="254">
        <f t="shared" si="0"/>
        <v>14</v>
      </c>
      <c r="B19" s="344" t="s">
        <v>749</v>
      </c>
      <c r="C19" s="666">
        <f>SUM(C20:C25)</f>
        <v>594496.72</v>
      </c>
      <c r="D19" s="666">
        <f>SUM(D20:D25)</f>
        <v>3150.54</v>
      </c>
      <c r="E19" s="666">
        <f>SUM(E20:E25)</f>
        <v>723217.82</v>
      </c>
      <c r="F19" s="666">
        <f>SUM(F20:F25)</f>
        <v>9069.3000000000011</v>
      </c>
      <c r="G19" s="666">
        <f t="shared" si="1"/>
        <v>128721.09999999998</v>
      </c>
      <c r="H19" s="667">
        <f t="shared" si="1"/>
        <v>5918.7600000000011</v>
      </c>
    </row>
    <row r="20" spans="1:9" x14ac:dyDescent="0.25">
      <c r="A20" s="254">
        <f t="shared" si="0"/>
        <v>15</v>
      </c>
      <c r="B20" s="345" t="s">
        <v>978</v>
      </c>
      <c r="C20" s="668">
        <v>407533.6</v>
      </c>
      <c r="D20" s="668">
        <v>2212.71</v>
      </c>
      <c r="E20" s="668">
        <v>451484.89</v>
      </c>
      <c r="F20" s="668">
        <v>5919.66</v>
      </c>
      <c r="G20" s="669">
        <f t="shared" si="1"/>
        <v>43951.290000000037</v>
      </c>
      <c r="H20" s="670">
        <f t="shared" si="1"/>
        <v>3706.95</v>
      </c>
    </row>
    <row r="21" spans="1:9" x14ac:dyDescent="0.25">
      <c r="A21" s="254">
        <f t="shared" si="0"/>
        <v>16</v>
      </c>
      <c r="B21" s="345" t="s">
        <v>979</v>
      </c>
      <c r="C21" s="668">
        <v>115265.47</v>
      </c>
      <c r="D21" s="668">
        <v>437.52</v>
      </c>
      <c r="E21" s="668">
        <v>117248.01</v>
      </c>
      <c r="F21" s="668">
        <v>2483.0300000000002</v>
      </c>
      <c r="G21" s="669">
        <f t="shared" si="1"/>
        <v>1982.5399999999936</v>
      </c>
      <c r="H21" s="670">
        <f t="shared" si="1"/>
        <v>2045.5100000000002</v>
      </c>
    </row>
    <row r="22" spans="1:9" x14ac:dyDescent="0.25">
      <c r="A22" s="254">
        <f t="shared" si="0"/>
        <v>17</v>
      </c>
      <c r="B22" s="345" t="s">
        <v>980</v>
      </c>
      <c r="C22" s="668">
        <v>13628.99</v>
      </c>
      <c r="D22" s="668">
        <v>433.37</v>
      </c>
      <c r="E22" s="668">
        <v>15631.95</v>
      </c>
      <c r="F22" s="668">
        <v>681.43</v>
      </c>
      <c r="G22" s="669">
        <f t="shared" si="1"/>
        <v>2002.9600000000009</v>
      </c>
      <c r="H22" s="670">
        <f t="shared" si="1"/>
        <v>248.05999999999995</v>
      </c>
    </row>
    <row r="23" spans="1:9" x14ac:dyDescent="0.25">
      <c r="A23" s="254">
        <f t="shared" si="0"/>
        <v>18</v>
      </c>
      <c r="B23" s="345" t="s">
        <v>981</v>
      </c>
      <c r="C23" s="668">
        <v>58068.66</v>
      </c>
      <c r="D23" s="668">
        <v>66.94</v>
      </c>
      <c r="E23" s="668">
        <v>138852.97</v>
      </c>
      <c r="F23" s="668">
        <v>-14.82</v>
      </c>
      <c r="G23" s="669">
        <f t="shared" si="1"/>
        <v>80784.31</v>
      </c>
      <c r="H23" s="670">
        <f t="shared" si="1"/>
        <v>-81.759999999999991</v>
      </c>
    </row>
    <row r="24" spans="1:9" x14ac:dyDescent="0.25">
      <c r="A24" s="254">
        <f t="shared" si="0"/>
        <v>19</v>
      </c>
      <c r="B24" s="345" t="s">
        <v>982</v>
      </c>
      <c r="C24" s="668">
        <v>0</v>
      </c>
      <c r="D24" s="668">
        <v>0</v>
      </c>
      <c r="E24" s="668">
        <v>0</v>
      </c>
      <c r="F24" s="668">
        <v>0</v>
      </c>
      <c r="G24" s="669">
        <f t="shared" si="1"/>
        <v>0</v>
      </c>
      <c r="H24" s="670">
        <f t="shared" si="1"/>
        <v>0</v>
      </c>
    </row>
    <row r="25" spans="1:9" x14ac:dyDescent="0.25">
      <c r="A25" s="254">
        <f t="shared" si="0"/>
        <v>20</v>
      </c>
      <c r="B25" s="345" t="s">
        <v>983</v>
      </c>
      <c r="C25" s="668">
        <v>0</v>
      </c>
      <c r="D25" s="668">
        <v>0</v>
      </c>
      <c r="E25" s="668">
        <v>0</v>
      </c>
      <c r="F25" s="668">
        <v>0</v>
      </c>
      <c r="G25" s="669">
        <f t="shared" si="1"/>
        <v>0</v>
      </c>
      <c r="H25" s="670">
        <f t="shared" si="1"/>
        <v>0</v>
      </c>
    </row>
    <row r="26" spans="1:9" x14ac:dyDescent="0.25">
      <c r="A26" s="254">
        <f t="shared" si="0"/>
        <v>21</v>
      </c>
      <c r="B26" s="344" t="s">
        <v>250</v>
      </c>
      <c r="C26" s="671" t="s">
        <v>240</v>
      </c>
      <c r="D26" s="671" t="s">
        <v>240</v>
      </c>
      <c r="E26" s="671" t="s">
        <v>240</v>
      </c>
      <c r="F26" s="671" t="s">
        <v>240</v>
      </c>
      <c r="G26" s="672" t="s">
        <v>110</v>
      </c>
      <c r="H26" s="673" t="s">
        <v>110</v>
      </c>
    </row>
    <row r="27" spans="1:9" x14ac:dyDescent="0.25">
      <c r="A27" s="254">
        <f t="shared" si="0"/>
        <v>22</v>
      </c>
      <c r="B27" s="344" t="s">
        <v>750</v>
      </c>
      <c r="C27" s="666">
        <f>SUM(C28:C31)</f>
        <v>11252.51</v>
      </c>
      <c r="D27" s="666">
        <f>SUM(D28:D31)</f>
        <v>11236.11</v>
      </c>
      <c r="E27" s="666">
        <f>SUM(E28:E31)</f>
        <v>4717.0200000000004</v>
      </c>
      <c r="F27" s="666">
        <f>SUM(F28:F31)</f>
        <v>10887.07</v>
      </c>
      <c r="G27" s="666">
        <f t="shared" si="1"/>
        <v>-6535.49</v>
      </c>
      <c r="H27" s="667">
        <f t="shared" si="1"/>
        <v>-349.04000000000087</v>
      </c>
    </row>
    <row r="28" spans="1:9" x14ac:dyDescent="0.25">
      <c r="A28" s="254">
        <f t="shared" si="0"/>
        <v>23</v>
      </c>
      <c r="B28" s="348" t="s">
        <v>205</v>
      </c>
      <c r="C28" s="668">
        <v>0</v>
      </c>
      <c r="D28" s="668">
        <v>0</v>
      </c>
      <c r="E28" s="668">
        <v>0</v>
      </c>
      <c r="F28" s="668">
        <v>0</v>
      </c>
      <c r="G28" s="669">
        <f t="shared" si="1"/>
        <v>0</v>
      </c>
      <c r="H28" s="670">
        <f t="shared" si="1"/>
        <v>0</v>
      </c>
    </row>
    <row r="29" spans="1:9" x14ac:dyDescent="0.25">
      <c r="A29" s="254">
        <f t="shared" si="0"/>
        <v>24</v>
      </c>
      <c r="B29" s="349" t="s">
        <v>228</v>
      </c>
      <c r="C29" s="668">
        <v>0</v>
      </c>
      <c r="D29" s="668">
        <v>0</v>
      </c>
      <c r="E29" s="668">
        <v>0</v>
      </c>
      <c r="F29" s="668">
        <v>0</v>
      </c>
      <c r="G29" s="669">
        <f t="shared" si="1"/>
        <v>0</v>
      </c>
      <c r="H29" s="670">
        <f t="shared" si="1"/>
        <v>0</v>
      </c>
    </row>
    <row r="30" spans="1:9" x14ac:dyDescent="0.25">
      <c r="A30" s="254">
        <f t="shared" si="0"/>
        <v>25</v>
      </c>
      <c r="B30" s="349" t="s">
        <v>48</v>
      </c>
      <c r="C30" s="668">
        <v>0.04</v>
      </c>
      <c r="D30" s="668">
        <v>4054.34</v>
      </c>
      <c r="E30" s="668">
        <v>159.46</v>
      </c>
      <c r="F30" s="668">
        <v>3593.78</v>
      </c>
      <c r="G30" s="669">
        <f t="shared" si="1"/>
        <v>159.42000000000002</v>
      </c>
      <c r="H30" s="670">
        <f t="shared" si="1"/>
        <v>-460.55999999999995</v>
      </c>
    </row>
    <row r="31" spans="1:9" x14ac:dyDescent="0.25">
      <c r="A31" s="254">
        <f t="shared" si="0"/>
        <v>26</v>
      </c>
      <c r="B31" s="348" t="s">
        <v>49</v>
      </c>
      <c r="C31" s="668">
        <v>11252.47</v>
      </c>
      <c r="D31" s="668">
        <v>7181.77</v>
      </c>
      <c r="E31" s="668">
        <v>4557.5600000000004</v>
      </c>
      <c r="F31" s="668">
        <v>7293.29</v>
      </c>
      <c r="G31" s="669">
        <f t="shared" si="1"/>
        <v>-6694.9099999999989</v>
      </c>
      <c r="H31" s="670">
        <f t="shared" si="1"/>
        <v>111.51999999999953</v>
      </c>
    </row>
    <row r="32" spans="1:9" x14ac:dyDescent="0.25">
      <c r="A32" s="254">
        <f t="shared" si="0"/>
        <v>27</v>
      </c>
      <c r="B32" s="344" t="s">
        <v>751</v>
      </c>
      <c r="C32" s="666">
        <f>SUM(C33:C39)</f>
        <v>104455.22</v>
      </c>
      <c r="D32" s="666">
        <f>SUM(D33:D39)</f>
        <v>609.9</v>
      </c>
      <c r="E32" s="666">
        <f>SUM(E33:E39)</f>
        <v>154641.88</v>
      </c>
      <c r="F32" s="666">
        <f>SUM(F33:F39)</f>
        <v>419.76</v>
      </c>
      <c r="G32" s="666">
        <f t="shared" si="1"/>
        <v>50186.66</v>
      </c>
      <c r="H32" s="667">
        <f t="shared" si="1"/>
        <v>-190.14</v>
      </c>
    </row>
    <row r="33" spans="1:9" x14ac:dyDescent="0.25">
      <c r="A33" s="254">
        <f t="shared" si="0"/>
        <v>28</v>
      </c>
      <c r="B33" s="345" t="s">
        <v>984</v>
      </c>
      <c r="C33" s="668">
        <v>47655.23</v>
      </c>
      <c r="D33" s="668">
        <v>0</v>
      </c>
      <c r="E33" s="668">
        <v>48728.35</v>
      </c>
      <c r="F33" s="668">
        <v>0</v>
      </c>
      <c r="G33" s="669">
        <f t="shared" si="1"/>
        <v>1073.1199999999953</v>
      </c>
      <c r="H33" s="670">
        <f t="shared" si="1"/>
        <v>0</v>
      </c>
    </row>
    <row r="34" spans="1:9" ht="31.5" x14ac:dyDescent="0.25">
      <c r="A34" s="254">
        <f t="shared" si="0"/>
        <v>29</v>
      </c>
      <c r="B34" s="345" t="s">
        <v>985</v>
      </c>
      <c r="C34" s="668">
        <v>30600.61</v>
      </c>
      <c r="D34" s="668">
        <v>132.59</v>
      </c>
      <c r="E34" s="668">
        <v>48448.74</v>
      </c>
      <c r="F34" s="668">
        <v>0</v>
      </c>
      <c r="G34" s="669">
        <f t="shared" si="1"/>
        <v>17848.129999999997</v>
      </c>
      <c r="H34" s="670">
        <f t="shared" si="1"/>
        <v>-132.59</v>
      </c>
      <c r="I34" s="255"/>
    </row>
    <row r="35" spans="1:9" x14ac:dyDescent="0.25">
      <c r="A35" s="254">
        <f t="shared" si="0"/>
        <v>30</v>
      </c>
      <c r="B35" s="345" t="s">
        <v>986</v>
      </c>
      <c r="C35" s="668">
        <v>3214.96</v>
      </c>
      <c r="D35" s="668">
        <v>0</v>
      </c>
      <c r="E35" s="668">
        <v>20763.23</v>
      </c>
      <c r="F35" s="668">
        <v>0</v>
      </c>
      <c r="G35" s="669">
        <f t="shared" si="1"/>
        <v>17548.27</v>
      </c>
      <c r="H35" s="670">
        <f t="shared" si="1"/>
        <v>0</v>
      </c>
    </row>
    <row r="36" spans="1:9" x14ac:dyDescent="0.25">
      <c r="A36" s="254">
        <f t="shared" si="0"/>
        <v>31</v>
      </c>
      <c r="B36" s="345" t="s">
        <v>987</v>
      </c>
      <c r="C36" s="668">
        <v>9034.7800000000007</v>
      </c>
      <c r="D36" s="668">
        <v>36.799999999999997</v>
      </c>
      <c r="E36" s="668">
        <v>3222.53</v>
      </c>
      <c r="F36" s="668">
        <v>0</v>
      </c>
      <c r="G36" s="669">
        <f t="shared" si="1"/>
        <v>-5812.25</v>
      </c>
      <c r="H36" s="670">
        <f t="shared" si="1"/>
        <v>-36.799999999999997</v>
      </c>
    </row>
    <row r="37" spans="1:9" x14ac:dyDescent="0.25">
      <c r="A37" s="254">
        <f t="shared" si="0"/>
        <v>32</v>
      </c>
      <c r="B37" s="347" t="s">
        <v>989</v>
      </c>
      <c r="C37" s="668">
        <v>0</v>
      </c>
      <c r="D37" s="668">
        <v>0</v>
      </c>
      <c r="E37" s="668">
        <v>450</v>
      </c>
      <c r="F37" s="668">
        <v>0</v>
      </c>
      <c r="G37" s="669">
        <f t="shared" si="1"/>
        <v>450</v>
      </c>
      <c r="H37" s="670">
        <f t="shared" si="1"/>
        <v>0</v>
      </c>
    </row>
    <row r="38" spans="1:9" x14ac:dyDescent="0.25">
      <c r="A38" s="254">
        <f t="shared" si="0"/>
        <v>33</v>
      </c>
      <c r="B38" s="345" t="s">
        <v>988</v>
      </c>
      <c r="C38" s="668">
        <v>11828.12</v>
      </c>
      <c r="D38" s="668">
        <v>0</v>
      </c>
      <c r="E38" s="668">
        <v>14316.36</v>
      </c>
      <c r="F38" s="668">
        <v>0</v>
      </c>
      <c r="G38" s="669">
        <f t="shared" si="1"/>
        <v>2488.2399999999998</v>
      </c>
      <c r="H38" s="670">
        <f t="shared" si="1"/>
        <v>0</v>
      </c>
    </row>
    <row r="39" spans="1:9" x14ac:dyDescent="0.25">
      <c r="A39" s="254">
        <f t="shared" si="0"/>
        <v>34</v>
      </c>
      <c r="B39" s="345" t="s">
        <v>83</v>
      </c>
      <c r="C39" s="668">
        <v>2121.52</v>
      </c>
      <c r="D39" s="668">
        <v>440.51</v>
      </c>
      <c r="E39" s="668">
        <v>18712.669999999998</v>
      </c>
      <c r="F39" s="668">
        <v>419.76</v>
      </c>
      <c r="G39" s="669">
        <f t="shared" si="1"/>
        <v>16591.149999999998</v>
      </c>
      <c r="H39" s="670">
        <f t="shared" si="1"/>
        <v>-20.75</v>
      </c>
    </row>
    <row r="40" spans="1:9" x14ac:dyDescent="0.25">
      <c r="A40" s="254">
        <f t="shared" si="0"/>
        <v>35</v>
      </c>
      <c r="B40" s="344" t="s">
        <v>752</v>
      </c>
      <c r="C40" s="666">
        <f>C41+C42</f>
        <v>195031.35</v>
      </c>
      <c r="D40" s="666">
        <f>D41+D42</f>
        <v>1215.1099999999999</v>
      </c>
      <c r="E40" s="666">
        <f>E41+E42</f>
        <v>307603.09999999998</v>
      </c>
      <c r="F40" s="666">
        <f>F41+F42</f>
        <v>1827.49</v>
      </c>
      <c r="G40" s="666">
        <f t="shared" si="1"/>
        <v>112571.74999999997</v>
      </c>
      <c r="H40" s="667">
        <f t="shared" si="1"/>
        <v>612.38000000000011</v>
      </c>
    </row>
    <row r="41" spans="1:9" x14ac:dyDescent="0.25">
      <c r="A41" s="254">
        <f t="shared" si="0"/>
        <v>36</v>
      </c>
      <c r="B41" s="345" t="s">
        <v>990</v>
      </c>
      <c r="C41" s="668">
        <v>17674.759999999998</v>
      </c>
      <c r="D41" s="668">
        <v>219.58</v>
      </c>
      <c r="E41" s="668">
        <v>26502.43</v>
      </c>
      <c r="F41" s="668">
        <v>92.32</v>
      </c>
      <c r="G41" s="669">
        <f t="shared" si="1"/>
        <v>8827.6700000000019</v>
      </c>
      <c r="H41" s="670">
        <f t="shared" si="1"/>
        <v>-127.26000000000002</v>
      </c>
    </row>
    <row r="42" spans="1:9" x14ac:dyDescent="0.25">
      <c r="A42" s="254">
        <f t="shared" si="0"/>
        <v>37</v>
      </c>
      <c r="B42" s="345" t="s">
        <v>991</v>
      </c>
      <c r="C42" s="668">
        <v>177356.59</v>
      </c>
      <c r="D42" s="668">
        <v>995.53</v>
      </c>
      <c r="E42" s="668">
        <v>281100.67</v>
      </c>
      <c r="F42" s="668">
        <v>1735.17</v>
      </c>
      <c r="G42" s="669">
        <f t="shared" si="1"/>
        <v>103744.07999999999</v>
      </c>
      <c r="H42" s="670">
        <f t="shared" si="1"/>
        <v>739.6400000000001</v>
      </c>
      <c r="I42" s="255"/>
    </row>
    <row r="43" spans="1:9" x14ac:dyDescent="0.25">
      <c r="A43" s="254">
        <f t="shared" si="0"/>
        <v>38</v>
      </c>
      <c r="B43" s="344" t="s">
        <v>251</v>
      </c>
      <c r="C43" s="674">
        <v>34062.86</v>
      </c>
      <c r="D43" s="674">
        <v>225.67</v>
      </c>
      <c r="E43" s="674">
        <v>73327.78</v>
      </c>
      <c r="F43" s="674">
        <v>1330.38</v>
      </c>
      <c r="G43" s="669">
        <f t="shared" si="1"/>
        <v>39264.92</v>
      </c>
      <c r="H43" s="670">
        <f t="shared" si="1"/>
        <v>1104.71</v>
      </c>
    </row>
    <row r="44" spans="1:9" x14ac:dyDescent="0.25">
      <c r="A44" s="254">
        <f t="shared" si="0"/>
        <v>39</v>
      </c>
      <c r="B44" s="344" t="s">
        <v>753</v>
      </c>
      <c r="C44" s="666">
        <f>SUM(C45:C59)</f>
        <v>1403500.48</v>
      </c>
      <c r="D44" s="666">
        <f>SUM(D45:D59)</f>
        <v>14079.189999999999</v>
      </c>
      <c r="E44" s="666">
        <f>SUM(E45:E59)</f>
        <v>1454183.56</v>
      </c>
      <c r="F44" s="666">
        <f>SUM(F45:F59)</f>
        <v>14480.77</v>
      </c>
      <c r="G44" s="666">
        <f t="shared" si="1"/>
        <v>50683.080000000075</v>
      </c>
      <c r="H44" s="667">
        <f t="shared" si="1"/>
        <v>401.58000000000175</v>
      </c>
    </row>
    <row r="45" spans="1:9" x14ac:dyDescent="0.25">
      <c r="A45" s="254">
        <f t="shared" si="0"/>
        <v>40</v>
      </c>
      <c r="B45" s="345" t="s">
        <v>992</v>
      </c>
      <c r="C45" s="668">
        <v>158698.09</v>
      </c>
      <c r="D45" s="668">
        <v>700</v>
      </c>
      <c r="E45" s="668">
        <v>179514.99</v>
      </c>
      <c r="F45" s="668">
        <v>0</v>
      </c>
      <c r="G45" s="669">
        <f t="shared" si="1"/>
        <v>20816.899999999994</v>
      </c>
      <c r="H45" s="670">
        <f t="shared" si="1"/>
        <v>-700</v>
      </c>
    </row>
    <row r="46" spans="1:9" x14ac:dyDescent="0.25">
      <c r="A46" s="254">
        <f t="shared" si="0"/>
        <v>41</v>
      </c>
      <c r="B46" s="345" t="s">
        <v>84</v>
      </c>
      <c r="C46" s="668">
        <v>1127.02</v>
      </c>
      <c r="D46" s="668">
        <v>0</v>
      </c>
      <c r="E46" s="668">
        <v>3604.16</v>
      </c>
      <c r="F46" s="668">
        <v>0</v>
      </c>
      <c r="G46" s="669">
        <f t="shared" si="1"/>
        <v>2477.14</v>
      </c>
      <c r="H46" s="670">
        <f t="shared" si="1"/>
        <v>0</v>
      </c>
    </row>
    <row r="47" spans="1:9" x14ac:dyDescent="0.25">
      <c r="A47" s="254">
        <f t="shared" si="0"/>
        <v>42</v>
      </c>
      <c r="B47" s="345" t="s">
        <v>993</v>
      </c>
      <c r="C47" s="668">
        <v>30183.98</v>
      </c>
      <c r="D47" s="668">
        <v>1677</v>
      </c>
      <c r="E47" s="668">
        <v>40639.85</v>
      </c>
      <c r="F47" s="668">
        <v>81.25</v>
      </c>
      <c r="G47" s="669">
        <f t="shared" si="1"/>
        <v>10455.869999999999</v>
      </c>
      <c r="H47" s="670">
        <f t="shared" si="1"/>
        <v>-1595.75</v>
      </c>
    </row>
    <row r="48" spans="1:9" x14ac:dyDescent="0.25">
      <c r="A48" s="254">
        <f t="shared" si="0"/>
        <v>43</v>
      </c>
      <c r="B48" s="345" t="s">
        <v>994</v>
      </c>
      <c r="C48" s="668">
        <v>18570.849999999999</v>
      </c>
      <c r="D48" s="668">
        <v>0</v>
      </c>
      <c r="E48" s="668">
        <v>10371.01</v>
      </c>
      <c r="F48" s="668">
        <v>225</v>
      </c>
      <c r="G48" s="669">
        <f t="shared" si="1"/>
        <v>-8199.8399999999983</v>
      </c>
      <c r="H48" s="670">
        <f t="shared" si="1"/>
        <v>225</v>
      </c>
    </row>
    <row r="49" spans="1:11" x14ac:dyDescent="0.25">
      <c r="A49" s="254">
        <f t="shared" si="0"/>
        <v>44</v>
      </c>
      <c r="B49" s="345" t="s">
        <v>995</v>
      </c>
      <c r="C49" s="668">
        <v>27192.45</v>
      </c>
      <c r="D49" s="668">
        <v>0</v>
      </c>
      <c r="E49" s="668">
        <v>33950.68</v>
      </c>
      <c r="F49" s="668">
        <v>0</v>
      </c>
      <c r="G49" s="669">
        <f t="shared" si="1"/>
        <v>6758.23</v>
      </c>
      <c r="H49" s="670">
        <f t="shared" si="1"/>
        <v>0</v>
      </c>
    </row>
    <row r="50" spans="1:11" x14ac:dyDescent="0.25">
      <c r="A50" s="254">
        <f t="shared" si="0"/>
        <v>45</v>
      </c>
      <c r="B50" s="616" t="s">
        <v>1332</v>
      </c>
      <c r="C50" s="668">
        <v>85784.29</v>
      </c>
      <c r="D50" s="668">
        <v>0</v>
      </c>
      <c r="E50" s="668">
        <v>114682.73</v>
      </c>
      <c r="F50" s="668">
        <v>0</v>
      </c>
      <c r="G50" s="669">
        <f t="shared" si="1"/>
        <v>28898.440000000002</v>
      </c>
      <c r="H50" s="670">
        <f t="shared" si="1"/>
        <v>0</v>
      </c>
    </row>
    <row r="51" spans="1:11" x14ac:dyDescent="0.25">
      <c r="A51" s="254">
        <f t="shared" si="0"/>
        <v>46</v>
      </c>
      <c r="B51" s="345" t="s">
        <v>996</v>
      </c>
      <c r="C51" s="668">
        <v>33543.42</v>
      </c>
      <c r="D51" s="668">
        <v>19.8</v>
      </c>
      <c r="E51" s="668">
        <v>33860.25</v>
      </c>
      <c r="F51" s="668">
        <v>0</v>
      </c>
      <c r="G51" s="669">
        <f t="shared" si="1"/>
        <v>316.83000000000175</v>
      </c>
      <c r="H51" s="670">
        <f t="shared" si="1"/>
        <v>-19.8</v>
      </c>
    </row>
    <row r="52" spans="1:11" x14ac:dyDescent="0.25">
      <c r="A52" s="254">
        <f t="shared" si="0"/>
        <v>47</v>
      </c>
      <c r="B52" s="345" t="s">
        <v>997</v>
      </c>
      <c r="C52" s="668">
        <v>3796.57</v>
      </c>
      <c r="D52" s="668">
        <v>0</v>
      </c>
      <c r="E52" s="668">
        <v>3428.97</v>
      </c>
      <c r="F52" s="668">
        <v>0</v>
      </c>
      <c r="G52" s="669">
        <f t="shared" si="1"/>
        <v>-367.60000000000036</v>
      </c>
      <c r="H52" s="670">
        <f t="shared" si="1"/>
        <v>0</v>
      </c>
    </row>
    <row r="53" spans="1:11" x14ac:dyDescent="0.25">
      <c r="A53" s="254">
        <f t="shared" si="0"/>
        <v>48</v>
      </c>
      <c r="B53" s="345" t="s">
        <v>85</v>
      </c>
      <c r="C53" s="668">
        <v>54473.73</v>
      </c>
      <c r="D53" s="668">
        <v>0</v>
      </c>
      <c r="E53" s="668">
        <v>51015.39</v>
      </c>
      <c r="F53" s="668">
        <v>1821.17</v>
      </c>
      <c r="G53" s="669">
        <f t="shared" si="1"/>
        <v>-3458.3400000000038</v>
      </c>
      <c r="H53" s="670">
        <f t="shared" si="1"/>
        <v>1821.17</v>
      </c>
    </row>
    <row r="54" spans="1:11" x14ac:dyDescent="0.25">
      <c r="A54" s="254">
        <f t="shared" si="0"/>
        <v>49</v>
      </c>
      <c r="B54" s="345" t="s">
        <v>86</v>
      </c>
      <c r="C54" s="668">
        <v>0</v>
      </c>
      <c r="D54" s="668">
        <v>0</v>
      </c>
      <c r="E54" s="668">
        <v>2988</v>
      </c>
      <c r="F54" s="668">
        <v>0</v>
      </c>
      <c r="G54" s="669">
        <f t="shared" si="1"/>
        <v>2988</v>
      </c>
      <c r="H54" s="670">
        <f t="shared" si="1"/>
        <v>0</v>
      </c>
    </row>
    <row r="55" spans="1:11" x14ac:dyDescent="0.25">
      <c r="A55" s="254">
        <f t="shared" si="0"/>
        <v>50</v>
      </c>
      <c r="B55" s="345" t="s">
        <v>998</v>
      </c>
      <c r="C55" s="668">
        <v>1347.99</v>
      </c>
      <c r="D55" s="668">
        <v>0</v>
      </c>
      <c r="E55" s="668">
        <v>2074.9</v>
      </c>
      <c r="F55" s="668">
        <v>140</v>
      </c>
      <c r="G55" s="669">
        <f t="shared" si="1"/>
        <v>726.91000000000008</v>
      </c>
      <c r="H55" s="670">
        <f t="shared" si="1"/>
        <v>140</v>
      </c>
    </row>
    <row r="56" spans="1:11" x14ac:dyDescent="0.25">
      <c r="A56" s="254">
        <f t="shared" si="0"/>
        <v>51</v>
      </c>
      <c r="B56" s="345" t="s">
        <v>999</v>
      </c>
      <c r="C56" s="668">
        <v>202767.02</v>
      </c>
      <c r="D56" s="668">
        <v>0</v>
      </c>
      <c r="E56" s="668">
        <v>3847.12</v>
      </c>
      <c r="F56" s="668">
        <v>0</v>
      </c>
      <c r="G56" s="669">
        <f t="shared" si="1"/>
        <v>-198919.9</v>
      </c>
      <c r="H56" s="670">
        <f t="shared" si="1"/>
        <v>0</v>
      </c>
    </row>
    <row r="57" spans="1:11" x14ac:dyDescent="0.25">
      <c r="A57" s="254">
        <f t="shared" si="0"/>
        <v>52</v>
      </c>
      <c r="B57" s="345" t="s">
        <v>76</v>
      </c>
      <c r="C57" s="668">
        <v>2094</v>
      </c>
      <c r="D57" s="668">
        <v>0</v>
      </c>
      <c r="E57" s="668">
        <v>3199.98</v>
      </c>
      <c r="F57" s="668">
        <v>0</v>
      </c>
      <c r="G57" s="669">
        <f t="shared" si="1"/>
        <v>1105.98</v>
      </c>
      <c r="H57" s="670">
        <f t="shared" si="1"/>
        <v>0</v>
      </c>
    </row>
    <row r="58" spans="1:11" ht="47.25" x14ac:dyDescent="0.25">
      <c r="A58" s="254">
        <f t="shared" si="0"/>
        <v>53</v>
      </c>
      <c r="B58" s="345" t="s">
        <v>1333</v>
      </c>
      <c r="C58" s="668">
        <v>783240.75</v>
      </c>
      <c r="D58" s="668">
        <v>11682.39</v>
      </c>
      <c r="E58" s="668">
        <v>967136.2</v>
      </c>
      <c r="F58" s="668">
        <v>12213.35</v>
      </c>
      <c r="G58" s="669">
        <f t="shared" si="1"/>
        <v>183895.44999999995</v>
      </c>
      <c r="H58" s="670">
        <f t="shared" si="1"/>
        <v>530.96000000000095</v>
      </c>
      <c r="J58" s="509"/>
      <c r="K58" s="509"/>
    </row>
    <row r="59" spans="1:11" x14ac:dyDescent="0.25">
      <c r="A59" s="254">
        <f t="shared" si="0"/>
        <v>54</v>
      </c>
      <c r="B59" s="345" t="s">
        <v>1000</v>
      </c>
      <c r="C59" s="668">
        <v>680.32</v>
      </c>
      <c r="D59" s="668">
        <v>0</v>
      </c>
      <c r="E59" s="668">
        <v>3869.33</v>
      </c>
      <c r="F59" s="668">
        <v>0</v>
      </c>
      <c r="G59" s="669">
        <f t="shared" si="1"/>
        <v>3189.0099999999998</v>
      </c>
      <c r="H59" s="670">
        <f t="shared" si="1"/>
        <v>0</v>
      </c>
    </row>
    <row r="60" spans="1:11" x14ac:dyDescent="0.25">
      <c r="A60" s="254">
        <f t="shared" si="0"/>
        <v>55</v>
      </c>
      <c r="B60" s="344" t="s">
        <v>1001</v>
      </c>
      <c r="C60" s="666">
        <f>C61+C62</f>
        <v>10017294.859999999</v>
      </c>
      <c r="D60" s="666">
        <f>D61+D62</f>
        <v>114749.95</v>
      </c>
      <c r="E60" s="666">
        <f>E61+E62</f>
        <v>11278596.32</v>
      </c>
      <c r="F60" s="666">
        <f>F61+F62</f>
        <v>87859.3</v>
      </c>
      <c r="G60" s="666">
        <f t="shared" si="1"/>
        <v>1261301.4600000009</v>
      </c>
      <c r="H60" s="667">
        <f t="shared" si="1"/>
        <v>-26890.649999999994</v>
      </c>
    </row>
    <row r="61" spans="1:11" x14ac:dyDescent="0.25">
      <c r="A61" s="254">
        <f t="shared" si="0"/>
        <v>56</v>
      </c>
      <c r="B61" s="348" t="s">
        <v>840</v>
      </c>
      <c r="C61" s="668">
        <v>9654807.2799999993</v>
      </c>
      <c r="D61" s="668">
        <v>111267.55</v>
      </c>
      <c r="E61" s="668">
        <v>10924640.17</v>
      </c>
      <c r="F61" s="668">
        <v>85459.1</v>
      </c>
      <c r="G61" s="669">
        <f t="shared" si="1"/>
        <v>1269832.8900000006</v>
      </c>
      <c r="H61" s="670">
        <f t="shared" si="1"/>
        <v>-25808.449999999997</v>
      </c>
      <c r="I61" s="255"/>
    </row>
    <row r="62" spans="1:11" x14ac:dyDescent="0.25">
      <c r="A62" s="254">
        <f t="shared" si="0"/>
        <v>57</v>
      </c>
      <c r="B62" s="344" t="s">
        <v>1313</v>
      </c>
      <c r="C62" s="666">
        <f>SUM(C63:C66)</f>
        <v>362487.58</v>
      </c>
      <c r="D62" s="666">
        <f t="shared" ref="D62:F62" si="2">SUM(D63:D66)</f>
        <v>3482.4</v>
      </c>
      <c r="E62" s="666">
        <f t="shared" si="2"/>
        <v>353956.15</v>
      </c>
      <c r="F62" s="666">
        <f t="shared" si="2"/>
        <v>2400.1999999999998</v>
      </c>
      <c r="G62" s="666">
        <f t="shared" si="1"/>
        <v>-8531.429999999993</v>
      </c>
      <c r="H62" s="667">
        <f t="shared" si="1"/>
        <v>-1082.2000000000003</v>
      </c>
    </row>
    <row r="63" spans="1:11" s="257" customFormat="1" x14ac:dyDescent="0.2">
      <c r="A63" s="254">
        <f t="shared" si="0"/>
        <v>58</v>
      </c>
      <c r="B63" s="350" t="s">
        <v>12</v>
      </c>
      <c r="C63" s="668">
        <v>65411.18</v>
      </c>
      <c r="D63" s="668">
        <v>0</v>
      </c>
      <c r="E63" s="668">
        <v>68933.06</v>
      </c>
      <c r="F63" s="668">
        <v>0</v>
      </c>
      <c r="G63" s="669">
        <f t="shared" si="1"/>
        <v>3521.8799999999974</v>
      </c>
      <c r="H63" s="670">
        <f t="shared" si="1"/>
        <v>0</v>
      </c>
      <c r="I63" s="256"/>
    </row>
    <row r="64" spans="1:11" x14ac:dyDescent="0.25">
      <c r="A64" s="254">
        <f t="shared" si="0"/>
        <v>59</v>
      </c>
      <c r="B64" s="350" t="s">
        <v>1002</v>
      </c>
      <c r="C64" s="668">
        <v>295726.40000000002</v>
      </c>
      <c r="D64" s="668">
        <v>3482.4</v>
      </c>
      <c r="E64" s="668">
        <v>268183.69</v>
      </c>
      <c r="F64" s="668">
        <v>1625</v>
      </c>
      <c r="G64" s="669">
        <f t="shared" si="1"/>
        <v>-27542.710000000021</v>
      </c>
      <c r="H64" s="670">
        <f t="shared" si="1"/>
        <v>-1857.4</v>
      </c>
    </row>
    <row r="65" spans="1:9" x14ac:dyDescent="0.25">
      <c r="A65" s="254">
        <f t="shared" si="0"/>
        <v>60</v>
      </c>
      <c r="B65" s="348" t="s">
        <v>177</v>
      </c>
      <c r="C65" s="668">
        <v>1350</v>
      </c>
      <c r="D65" s="668">
        <v>0</v>
      </c>
      <c r="E65" s="668">
        <v>2895</v>
      </c>
      <c r="F65" s="668">
        <v>775.2</v>
      </c>
      <c r="G65" s="669">
        <f t="shared" si="1"/>
        <v>1545</v>
      </c>
      <c r="H65" s="670">
        <f t="shared" si="1"/>
        <v>775.2</v>
      </c>
    </row>
    <row r="66" spans="1:9" x14ac:dyDescent="0.25">
      <c r="A66" s="254">
        <v>61</v>
      </c>
      <c r="B66" s="348" t="s">
        <v>1312</v>
      </c>
      <c r="C66" s="668">
        <v>0</v>
      </c>
      <c r="D66" s="668">
        <v>0</v>
      </c>
      <c r="E66" s="668">
        <v>13944.4</v>
      </c>
      <c r="F66" s="668">
        <v>0</v>
      </c>
      <c r="G66" s="669">
        <f t="shared" si="1"/>
        <v>13944.4</v>
      </c>
      <c r="H66" s="670">
        <f t="shared" si="1"/>
        <v>0</v>
      </c>
    </row>
    <row r="67" spans="1:9" x14ac:dyDescent="0.25">
      <c r="A67" s="254">
        <v>62</v>
      </c>
      <c r="B67" s="344" t="s">
        <v>120</v>
      </c>
      <c r="C67" s="668">
        <v>3432966</v>
      </c>
      <c r="D67" s="668">
        <v>40315.96</v>
      </c>
      <c r="E67" s="668">
        <v>3858697.08</v>
      </c>
      <c r="F67" s="668">
        <v>28970.59</v>
      </c>
      <c r="G67" s="669">
        <f t="shared" si="1"/>
        <v>425731.08000000007</v>
      </c>
      <c r="H67" s="670">
        <f t="shared" si="1"/>
        <v>-11345.369999999999</v>
      </c>
    </row>
    <row r="68" spans="1:9" x14ac:dyDescent="0.25">
      <c r="A68" s="254">
        <f t="shared" si="0"/>
        <v>63</v>
      </c>
      <c r="B68" s="344" t="s">
        <v>24</v>
      </c>
      <c r="C68" s="668">
        <v>48167.64</v>
      </c>
      <c r="D68" s="668">
        <v>0</v>
      </c>
      <c r="E68" s="668">
        <v>47559.4</v>
      </c>
      <c r="F68" s="668">
        <v>0</v>
      </c>
      <c r="G68" s="669">
        <f t="shared" si="1"/>
        <v>-608.23999999999796</v>
      </c>
      <c r="H68" s="670">
        <f t="shared" si="1"/>
        <v>0</v>
      </c>
    </row>
    <row r="69" spans="1:9" ht="18.75" customHeight="1" x14ac:dyDescent="0.25">
      <c r="A69" s="254">
        <f t="shared" si="0"/>
        <v>64</v>
      </c>
      <c r="B69" s="344" t="s">
        <v>1319</v>
      </c>
      <c r="C69" s="666">
        <f>SUM(C70:C75)</f>
        <v>421430.16</v>
      </c>
      <c r="D69" s="666">
        <f>SUM(D70:D75)</f>
        <v>39.86</v>
      </c>
      <c r="E69" s="666">
        <f>SUM(E70:E75)</f>
        <v>504316.23</v>
      </c>
      <c r="F69" s="666">
        <f>SUM(F70:F75)</f>
        <v>13028.02</v>
      </c>
      <c r="G69" s="666">
        <f t="shared" si="1"/>
        <v>82886.070000000007</v>
      </c>
      <c r="H69" s="667">
        <f t="shared" si="1"/>
        <v>12988.16</v>
      </c>
    </row>
    <row r="70" spans="1:9" x14ac:dyDescent="0.25">
      <c r="A70" s="254">
        <f t="shared" si="0"/>
        <v>65</v>
      </c>
      <c r="B70" s="345" t="s">
        <v>1003</v>
      </c>
      <c r="C70" s="668">
        <v>125931</v>
      </c>
      <c r="D70" s="668">
        <v>0</v>
      </c>
      <c r="E70" s="668">
        <v>141014</v>
      </c>
      <c r="F70" s="668">
        <v>0</v>
      </c>
      <c r="G70" s="669">
        <f t="shared" si="1"/>
        <v>15083</v>
      </c>
      <c r="H70" s="670">
        <f t="shared" si="1"/>
        <v>0</v>
      </c>
    </row>
    <row r="71" spans="1:9" x14ac:dyDescent="0.25">
      <c r="A71" s="254">
        <f t="shared" si="0"/>
        <v>66</v>
      </c>
      <c r="B71" s="345" t="s">
        <v>1004</v>
      </c>
      <c r="C71" s="668">
        <v>134867.29999999999</v>
      </c>
      <c r="D71" s="668">
        <v>0</v>
      </c>
      <c r="E71" s="668">
        <v>170704.6</v>
      </c>
      <c r="F71" s="668">
        <v>0</v>
      </c>
      <c r="G71" s="669">
        <f t="shared" si="1"/>
        <v>35837.300000000017</v>
      </c>
      <c r="H71" s="670">
        <f t="shared" si="1"/>
        <v>0</v>
      </c>
    </row>
    <row r="72" spans="1:9" x14ac:dyDescent="0.25">
      <c r="A72" s="254">
        <f t="shared" si="0"/>
        <v>67</v>
      </c>
      <c r="B72" s="345" t="s">
        <v>1005</v>
      </c>
      <c r="C72" s="668">
        <v>78909.399999999994</v>
      </c>
      <c r="D72" s="668">
        <v>0</v>
      </c>
      <c r="E72" s="668">
        <v>123931.83</v>
      </c>
      <c r="F72" s="668">
        <v>12825.19</v>
      </c>
      <c r="G72" s="669">
        <f t="shared" si="1"/>
        <v>45022.430000000008</v>
      </c>
      <c r="H72" s="670">
        <f t="shared" si="1"/>
        <v>12825.19</v>
      </c>
    </row>
    <row r="73" spans="1:9" x14ac:dyDescent="0.25">
      <c r="A73" s="254">
        <f t="shared" ref="A73:A105" si="3">A72+1</f>
        <v>68</v>
      </c>
      <c r="B73" s="345" t="s">
        <v>1006</v>
      </c>
      <c r="C73" s="668">
        <v>40220.85</v>
      </c>
      <c r="D73" s="668">
        <v>0</v>
      </c>
      <c r="E73" s="668">
        <v>24906.54</v>
      </c>
      <c r="F73" s="668">
        <v>202.83</v>
      </c>
      <c r="G73" s="669">
        <f t="shared" ref="G73:H104" si="4">E73-C73</f>
        <v>-15314.309999999998</v>
      </c>
      <c r="H73" s="670">
        <f t="shared" si="4"/>
        <v>202.83</v>
      </c>
    </row>
    <row r="74" spans="1:9" x14ac:dyDescent="0.25">
      <c r="A74" s="254">
        <f t="shared" si="3"/>
        <v>69</v>
      </c>
      <c r="B74" s="345" t="s">
        <v>1007</v>
      </c>
      <c r="C74" s="668">
        <v>3398.15</v>
      </c>
      <c r="D74" s="668">
        <v>39.86</v>
      </c>
      <c r="E74" s="668">
        <v>1654.9</v>
      </c>
      <c r="F74" s="668">
        <v>0</v>
      </c>
      <c r="G74" s="669">
        <f t="shared" si="4"/>
        <v>-1743.25</v>
      </c>
      <c r="H74" s="670">
        <f t="shared" si="4"/>
        <v>-39.86</v>
      </c>
    </row>
    <row r="75" spans="1:9" x14ac:dyDescent="0.25">
      <c r="A75" s="254">
        <f t="shared" si="3"/>
        <v>70</v>
      </c>
      <c r="B75" s="345" t="s">
        <v>1064</v>
      </c>
      <c r="C75" s="668">
        <v>38103.46</v>
      </c>
      <c r="D75" s="668">
        <v>0</v>
      </c>
      <c r="E75" s="668">
        <v>42104.36</v>
      </c>
      <c r="F75" s="668">
        <v>0</v>
      </c>
      <c r="G75" s="669">
        <f t="shared" si="4"/>
        <v>4000.9000000000015</v>
      </c>
      <c r="H75" s="670">
        <f t="shared" si="4"/>
        <v>0</v>
      </c>
      <c r="I75" s="174"/>
    </row>
    <row r="76" spans="1:9" x14ac:dyDescent="0.25">
      <c r="A76" s="254">
        <f t="shared" si="3"/>
        <v>71</v>
      </c>
      <c r="B76" s="344" t="s">
        <v>38</v>
      </c>
      <c r="C76" s="668">
        <v>0</v>
      </c>
      <c r="D76" s="668">
        <v>0</v>
      </c>
      <c r="E76" s="668">
        <v>3.8</v>
      </c>
      <c r="F76" s="668">
        <v>0</v>
      </c>
      <c r="G76" s="669">
        <f t="shared" si="4"/>
        <v>3.8</v>
      </c>
      <c r="H76" s="670">
        <f t="shared" si="4"/>
        <v>0</v>
      </c>
      <c r="I76" s="255"/>
    </row>
    <row r="77" spans="1:9" x14ac:dyDescent="0.25">
      <c r="A77" s="254">
        <f t="shared" si="3"/>
        <v>72</v>
      </c>
      <c r="B77" s="344" t="s">
        <v>289</v>
      </c>
      <c r="C77" s="668">
        <v>0</v>
      </c>
      <c r="D77" s="668">
        <v>0</v>
      </c>
      <c r="E77" s="668">
        <v>0</v>
      </c>
      <c r="F77" s="668">
        <v>0</v>
      </c>
      <c r="G77" s="669">
        <f t="shared" si="4"/>
        <v>0</v>
      </c>
      <c r="H77" s="670">
        <f t="shared" si="4"/>
        <v>0</v>
      </c>
    </row>
    <row r="78" spans="1:9" x14ac:dyDescent="0.25">
      <c r="A78" s="254">
        <f t="shared" si="3"/>
        <v>73</v>
      </c>
      <c r="B78" s="344" t="s">
        <v>121</v>
      </c>
      <c r="C78" s="668">
        <v>0</v>
      </c>
      <c r="D78" s="668">
        <v>3156.29</v>
      </c>
      <c r="E78" s="668">
        <v>0</v>
      </c>
      <c r="F78" s="668">
        <v>2931.29</v>
      </c>
      <c r="G78" s="669">
        <f t="shared" si="4"/>
        <v>0</v>
      </c>
      <c r="H78" s="670">
        <f t="shared" si="4"/>
        <v>-225</v>
      </c>
    </row>
    <row r="79" spans="1:9" x14ac:dyDescent="0.25">
      <c r="A79" s="254">
        <f t="shared" si="3"/>
        <v>74</v>
      </c>
      <c r="B79" s="344" t="s">
        <v>225</v>
      </c>
      <c r="C79" s="668">
        <v>36999.26</v>
      </c>
      <c r="D79" s="668">
        <v>177.5</v>
      </c>
      <c r="E79" s="668">
        <v>36527.93</v>
      </c>
      <c r="F79" s="668">
        <v>746.87</v>
      </c>
      <c r="G79" s="669">
        <f t="shared" si="4"/>
        <v>-471.33000000000175</v>
      </c>
      <c r="H79" s="670">
        <f t="shared" si="4"/>
        <v>569.37</v>
      </c>
    </row>
    <row r="80" spans="1:9" x14ac:dyDescent="0.25">
      <c r="A80" s="254">
        <f t="shared" si="3"/>
        <v>75</v>
      </c>
      <c r="B80" s="344" t="s">
        <v>1320</v>
      </c>
      <c r="C80" s="666">
        <f>C81+C82</f>
        <v>1562102.67</v>
      </c>
      <c r="D80" s="666">
        <f>D81+D82</f>
        <v>612.80999999999995</v>
      </c>
      <c r="E80" s="666">
        <f>E81+E82</f>
        <v>1099359.1000000001</v>
      </c>
      <c r="F80" s="666">
        <f>F81+F82</f>
        <v>482.74</v>
      </c>
      <c r="G80" s="666">
        <f t="shared" si="4"/>
        <v>-462743.56999999983</v>
      </c>
      <c r="H80" s="667">
        <f t="shared" si="4"/>
        <v>-130.06999999999994</v>
      </c>
    </row>
    <row r="81" spans="1:25" ht="16.5" customHeight="1" x14ac:dyDescent="0.25">
      <c r="A81" s="254">
        <f t="shared" si="3"/>
        <v>76</v>
      </c>
      <c r="B81" s="344" t="s">
        <v>841</v>
      </c>
      <c r="C81" s="674">
        <v>222336.69</v>
      </c>
      <c r="D81" s="674">
        <v>261.55</v>
      </c>
      <c r="E81" s="674">
        <v>196866.84</v>
      </c>
      <c r="F81" s="674">
        <v>0</v>
      </c>
      <c r="G81" s="669">
        <f t="shared" si="4"/>
        <v>-25469.850000000006</v>
      </c>
      <c r="H81" s="670">
        <f t="shared" si="4"/>
        <v>-261.55</v>
      </c>
      <c r="I81" s="255"/>
    </row>
    <row r="82" spans="1:25" x14ac:dyDescent="0.25">
      <c r="A82" s="254">
        <f t="shared" si="3"/>
        <v>77</v>
      </c>
      <c r="B82" s="622" t="s">
        <v>1321</v>
      </c>
      <c r="C82" s="666">
        <f>SUM(C83:C90)</f>
        <v>1339765.98</v>
      </c>
      <c r="D82" s="666">
        <f>SUM(D83:D90)</f>
        <v>351.26</v>
      </c>
      <c r="E82" s="666">
        <f>SUM(E83:E90)</f>
        <v>902492.26</v>
      </c>
      <c r="F82" s="666">
        <f>SUM(F83:F90)</f>
        <v>482.74</v>
      </c>
      <c r="G82" s="666">
        <f t="shared" si="4"/>
        <v>-437273.72</v>
      </c>
      <c r="H82" s="667">
        <f t="shared" si="4"/>
        <v>131.48000000000002</v>
      </c>
      <c r="I82" s="255"/>
    </row>
    <row r="83" spans="1:25" ht="16.5" customHeight="1" x14ac:dyDescent="0.25">
      <c r="A83" s="254">
        <f t="shared" si="3"/>
        <v>78</v>
      </c>
      <c r="B83" s="345" t="s">
        <v>1008</v>
      </c>
      <c r="C83" s="668">
        <v>315231.5</v>
      </c>
      <c r="D83" s="668">
        <v>0</v>
      </c>
      <c r="E83" s="668">
        <v>298039</v>
      </c>
      <c r="F83" s="668">
        <v>0</v>
      </c>
      <c r="G83" s="669">
        <f t="shared" si="4"/>
        <v>-17192.5</v>
      </c>
      <c r="H83" s="670">
        <f t="shared" si="4"/>
        <v>0</v>
      </c>
    </row>
    <row r="84" spans="1:25" x14ac:dyDescent="0.25">
      <c r="A84" s="254">
        <f t="shared" si="3"/>
        <v>79</v>
      </c>
      <c r="B84" s="345" t="s">
        <v>87</v>
      </c>
      <c r="C84" s="668">
        <v>1664.55</v>
      </c>
      <c r="D84" s="668">
        <v>24.3</v>
      </c>
      <c r="E84" s="668">
        <v>1465.75</v>
      </c>
      <c r="F84" s="668">
        <v>8.9</v>
      </c>
      <c r="G84" s="669">
        <f t="shared" si="4"/>
        <v>-198.79999999999995</v>
      </c>
      <c r="H84" s="670">
        <f t="shared" si="4"/>
        <v>-15.4</v>
      </c>
    </row>
    <row r="85" spans="1:25" x14ac:dyDescent="0.25">
      <c r="A85" s="254">
        <f t="shared" si="3"/>
        <v>80</v>
      </c>
      <c r="B85" s="345" t="s">
        <v>88</v>
      </c>
      <c r="C85" s="668">
        <v>0</v>
      </c>
      <c r="D85" s="668">
        <v>0</v>
      </c>
      <c r="E85" s="668">
        <v>0</v>
      </c>
      <c r="F85" s="668">
        <v>0</v>
      </c>
      <c r="G85" s="669">
        <f t="shared" si="4"/>
        <v>0</v>
      </c>
      <c r="H85" s="670">
        <f t="shared" si="4"/>
        <v>0</v>
      </c>
    </row>
    <row r="86" spans="1:25" ht="31.5" x14ac:dyDescent="0.25">
      <c r="A86" s="254">
        <f t="shared" si="3"/>
        <v>81</v>
      </c>
      <c r="B86" s="345" t="s">
        <v>1009</v>
      </c>
      <c r="C86" s="668">
        <v>19179.68</v>
      </c>
      <c r="D86" s="668">
        <v>6.65</v>
      </c>
      <c r="E86" s="668">
        <v>16563.740000000002</v>
      </c>
      <c r="F86" s="668">
        <v>223.89</v>
      </c>
      <c r="G86" s="669">
        <f t="shared" si="4"/>
        <v>-2615.9399999999987</v>
      </c>
      <c r="H86" s="670">
        <f t="shared" si="4"/>
        <v>217.23999999999998</v>
      </c>
      <c r="I86" s="258"/>
      <c r="J86" s="259"/>
      <c r="K86" s="259"/>
      <c r="L86" s="259"/>
    </row>
    <row r="87" spans="1:25" ht="31.5" x14ac:dyDescent="0.25">
      <c r="A87" s="254">
        <f t="shared" si="3"/>
        <v>82</v>
      </c>
      <c r="B87" s="345" t="s">
        <v>1056</v>
      </c>
      <c r="C87" s="668">
        <v>144331</v>
      </c>
      <c r="D87" s="668">
        <v>0</v>
      </c>
      <c r="E87" s="668">
        <v>126382.5</v>
      </c>
      <c r="F87" s="668">
        <v>0</v>
      </c>
      <c r="G87" s="669">
        <f t="shared" si="4"/>
        <v>-17948.5</v>
      </c>
      <c r="H87" s="670">
        <f t="shared" si="4"/>
        <v>0</v>
      </c>
      <c r="J87" s="255"/>
    </row>
    <row r="88" spans="1:25" ht="15.75" customHeight="1" x14ac:dyDescent="0.25">
      <c r="A88" s="254" t="s">
        <v>708</v>
      </c>
      <c r="B88" s="345" t="s">
        <v>1010</v>
      </c>
      <c r="C88" s="668">
        <v>0</v>
      </c>
      <c r="D88" s="668">
        <v>0</v>
      </c>
      <c r="E88" s="668">
        <v>0</v>
      </c>
      <c r="F88" s="668">
        <v>0</v>
      </c>
      <c r="G88" s="669">
        <f t="shared" si="4"/>
        <v>0</v>
      </c>
      <c r="H88" s="670">
        <f t="shared" si="4"/>
        <v>0</v>
      </c>
      <c r="I88" s="251"/>
    </row>
    <row r="89" spans="1:25" ht="15.75" customHeight="1" x14ac:dyDescent="0.25">
      <c r="A89" s="254">
        <f>A87+1</f>
        <v>83</v>
      </c>
      <c r="B89" s="345" t="s">
        <v>1011</v>
      </c>
      <c r="C89" s="668">
        <v>25615</v>
      </c>
      <c r="D89" s="668">
        <v>0</v>
      </c>
      <c r="E89" s="668">
        <v>24530</v>
      </c>
      <c r="F89" s="668">
        <v>0</v>
      </c>
      <c r="G89" s="669">
        <f t="shared" si="4"/>
        <v>-1085</v>
      </c>
      <c r="H89" s="670">
        <f t="shared" si="4"/>
        <v>0</v>
      </c>
      <c r="I89" s="251"/>
    </row>
    <row r="90" spans="1:25" ht="31.5" x14ac:dyDescent="0.25">
      <c r="A90" s="254">
        <f t="shared" si="3"/>
        <v>84</v>
      </c>
      <c r="B90" s="616" t="s">
        <v>1314</v>
      </c>
      <c r="C90" s="668">
        <v>833744.25</v>
      </c>
      <c r="D90" s="668">
        <v>320.31</v>
      </c>
      <c r="E90" s="668">
        <v>435511.27</v>
      </c>
      <c r="F90" s="668">
        <v>249.95</v>
      </c>
      <c r="G90" s="669">
        <f t="shared" si="4"/>
        <v>-398232.98</v>
      </c>
      <c r="H90" s="670">
        <f t="shared" si="4"/>
        <v>-70.360000000000014</v>
      </c>
      <c r="I90" s="251"/>
      <c r="J90" s="255"/>
    </row>
    <row r="91" spans="1:25" ht="31.5" x14ac:dyDescent="0.25">
      <c r="A91" s="254">
        <f t="shared" si="3"/>
        <v>85</v>
      </c>
      <c r="B91" s="344" t="s">
        <v>1322</v>
      </c>
      <c r="C91" s="666">
        <f>SUM(C92:C101)</f>
        <v>1798504.6</v>
      </c>
      <c r="D91" s="666">
        <f>SUM(D92:D101)</f>
        <v>978</v>
      </c>
      <c r="E91" s="666">
        <f>SUM(E92:E101)</f>
        <v>1950956.7799999998</v>
      </c>
      <c r="F91" s="666">
        <f>SUM(F92:F101)</f>
        <v>2113.89</v>
      </c>
      <c r="G91" s="666">
        <f t="shared" si="4"/>
        <v>152452.1799999997</v>
      </c>
      <c r="H91" s="667">
        <f t="shared" si="4"/>
        <v>1135.8899999999999</v>
      </c>
      <c r="I91" s="251"/>
    </row>
    <row r="92" spans="1:25" ht="31.5" customHeight="1" x14ac:dyDescent="0.25">
      <c r="A92" s="514">
        <f t="shared" si="3"/>
        <v>86</v>
      </c>
      <c r="B92" s="515" t="s">
        <v>1057</v>
      </c>
      <c r="C92" s="668">
        <v>485467.95</v>
      </c>
      <c r="D92" s="668">
        <v>0</v>
      </c>
      <c r="E92" s="668">
        <v>471743.66</v>
      </c>
      <c r="F92" s="668">
        <v>0</v>
      </c>
      <c r="G92" s="669">
        <f t="shared" si="4"/>
        <v>-13724.290000000037</v>
      </c>
      <c r="H92" s="670">
        <f t="shared" si="4"/>
        <v>0</v>
      </c>
      <c r="I92" s="271"/>
      <c r="J92" s="260"/>
      <c r="K92" s="260"/>
      <c r="L92" s="260"/>
    </row>
    <row r="93" spans="1:25" ht="31.5" x14ac:dyDescent="0.25">
      <c r="A93" s="512">
        <f t="shared" si="3"/>
        <v>87</v>
      </c>
      <c r="B93" s="513" t="s">
        <v>1066</v>
      </c>
      <c r="C93" s="668">
        <v>229967.64</v>
      </c>
      <c r="D93" s="668">
        <v>778</v>
      </c>
      <c r="E93" s="668">
        <v>213123.32</v>
      </c>
      <c r="F93" s="668">
        <v>863.89</v>
      </c>
      <c r="G93" s="669">
        <f t="shared" si="4"/>
        <v>-16844.320000000007</v>
      </c>
      <c r="H93" s="670">
        <f t="shared" si="4"/>
        <v>85.889999999999986</v>
      </c>
      <c r="I93" s="272"/>
      <c r="J93" s="273"/>
      <c r="K93" s="273"/>
      <c r="L93" s="273"/>
      <c r="M93" s="273"/>
      <c r="N93" s="273"/>
      <c r="O93" s="273"/>
      <c r="P93" s="273"/>
      <c r="Q93" s="273"/>
      <c r="R93" s="273"/>
      <c r="S93" s="273"/>
      <c r="T93" s="273"/>
      <c r="U93" s="273"/>
      <c r="V93" s="273"/>
      <c r="W93" s="273"/>
      <c r="X93" s="273"/>
      <c r="Y93" s="273"/>
    </row>
    <row r="94" spans="1:25" ht="31.5" x14ac:dyDescent="0.25">
      <c r="A94" s="514" t="s">
        <v>592</v>
      </c>
      <c r="B94" s="516" t="s">
        <v>1058</v>
      </c>
      <c r="C94" s="668">
        <v>198928</v>
      </c>
      <c r="D94" s="668">
        <v>0</v>
      </c>
      <c r="E94" s="668">
        <v>201521</v>
      </c>
      <c r="F94" s="668">
        <v>0</v>
      </c>
      <c r="G94" s="669">
        <f>E94-C94</f>
        <v>2593</v>
      </c>
      <c r="H94" s="670">
        <f>F94-D94</f>
        <v>0</v>
      </c>
      <c r="I94" s="255"/>
    </row>
    <row r="95" spans="1:25" ht="31.5" x14ac:dyDescent="0.25">
      <c r="A95" s="514" t="s">
        <v>1055</v>
      </c>
      <c r="B95" s="516" t="s">
        <v>1059</v>
      </c>
      <c r="C95" s="668">
        <v>175504</v>
      </c>
      <c r="D95" s="668">
        <v>0</v>
      </c>
      <c r="E95" s="668">
        <v>246916</v>
      </c>
      <c r="F95" s="668">
        <v>0</v>
      </c>
      <c r="G95" s="669">
        <f>E95-C95</f>
        <v>71412</v>
      </c>
      <c r="H95" s="670">
        <f>F95-D95</f>
        <v>0</v>
      </c>
      <c r="I95" s="255"/>
    </row>
    <row r="96" spans="1:25" ht="15.75" customHeight="1" x14ac:dyDescent="0.25">
      <c r="A96" s="254">
        <f>A93+1</f>
        <v>88</v>
      </c>
      <c r="B96" s="348" t="s">
        <v>707</v>
      </c>
      <c r="C96" s="668">
        <v>0</v>
      </c>
      <c r="D96" s="668">
        <v>200</v>
      </c>
      <c r="E96" s="668">
        <v>2205.9499999999998</v>
      </c>
      <c r="F96" s="668">
        <v>1250</v>
      </c>
      <c r="G96" s="669">
        <f t="shared" si="4"/>
        <v>2205.9499999999998</v>
      </c>
      <c r="H96" s="670">
        <f t="shared" si="4"/>
        <v>1050</v>
      </c>
      <c r="I96" s="255"/>
    </row>
    <row r="97" spans="1:14" ht="15.75" customHeight="1" x14ac:dyDescent="0.25">
      <c r="A97" s="254">
        <f t="shared" si="3"/>
        <v>89</v>
      </c>
      <c r="B97" s="348" t="s">
        <v>113</v>
      </c>
      <c r="C97" s="668">
        <v>0</v>
      </c>
      <c r="D97" s="668">
        <v>0</v>
      </c>
      <c r="E97" s="668">
        <v>0</v>
      </c>
      <c r="F97" s="668">
        <v>0</v>
      </c>
      <c r="G97" s="669">
        <f t="shared" si="4"/>
        <v>0</v>
      </c>
      <c r="H97" s="670">
        <f t="shared" si="4"/>
        <v>0</v>
      </c>
    </row>
    <row r="98" spans="1:14" ht="15.75" customHeight="1" x14ac:dyDescent="0.25">
      <c r="A98" s="254">
        <f t="shared" si="3"/>
        <v>90</v>
      </c>
      <c r="B98" s="348" t="s">
        <v>114</v>
      </c>
      <c r="C98" s="668">
        <v>669780.01</v>
      </c>
      <c r="D98" s="668">
        <v>0</v>
      </c>
      <c r="E98" s="668">
        <v>773075.85</v>
      </c>
      <c r="F98" s="668">
        <v>0</v>
      </c>
      <c r="G98" s="669">
        <f t="shared" si="4"/>
        <v>103295.83999999997</v>
      </c>
      <c r="H98" s="670">
        <f t="shared" si="4"/>
        <v>0</v>
      </c>
    </row>
    <row r="99" spans="1:14" ht="31.5" x14ac:dyDescent="0.25">
      <c r="A99" s="254">
        <f t="shared" si="3"/>
        <v>91</v>
      </c>
      <c r="B99" s="351" t="s">
        <v>709</v>
      </c>
      <c r="C99" s="668">
        <v>0</v>
      </c>
      <c r="D99" s="668">
        <v>0</v>
      </c>
      <c r="E99" s="668">
        <v>0</v>
      </c>
      <c r="F99" s="668">
        <v>0</v>
      </c>
      <c r="G99" s="669">
        <f t="shared" si="4"/>
        <v>0</v>
      </c>
      <c r="H99" s="670">
        <f t="shared" si="4"/>
        <v>0</v>
      </c>
      <c r="I99" s="261"/>
    </row>
    <row r="100" spans="1:14" ht="40.5" customHeight="1" x14ac:dyDescent="0.25">
      <c r="A100" s="254">
        <f t="shared" si="3"/>
        <v>92</v>
      </c>
      <c r="B100" s="352" t="s">
        <v>1012</v>
      </c>
      <c r="C100" s="668">
        <v>38857</v>
      </c>
      <c r="D100" s="668">
        <v>0</v>
      </c>
      <c r="E100" s="668">
        <v>42371</v>
      </c>
      <c r="F100" s="668">
        <v>0</v>
      </c>
      <c r="G100" s="669">
        <f t="shared" si="4"/>
        <v>3514</v>
      </c>
      <c r="H100" s="670">
        <f t="shared" si="4"/>
        <v>0</v>
      </c>
    </row>
    <row r="101" spans="1:14" ht="16.5" customHeight="1" x14ac:dyDescent="0.25">
      <c r="A101" s="254">
        <f>A100+1</f>
        <v>93</v>
      </c>
      <c r="B101" s="617" t="s">
        <v>1315</v>
      </c>
      <c r="C101" s="668">
        <v>0</v>
      </c>
      <c r="D101" s="668">
        <v>0</v>
      </c>
      <c r="E101" s="668">
        <v>0</v>
      </c>
      <c r="F101" s="668">
        <v>0</v>
      </c>
      <c r="G101" s="669">
        <f t="shared" si="4"/>
        <v>0</v>
      </c>
      <c r="H101" s="670">
        <f t="shared" si="4"/>
        <v>0</v>
      </c>
    </row>
    <row r="102" spans="1:14" ht="16.149999999999999" customHeight="1" x14ac:dyDescent="0.25">
      <c r="A102" s="254">
        <f t="shared" si="3"/>
        <v>94</v>
      </c>
      <c r="B102" s="344" t="s">
        <v>726</v>
      </c>
      <c r="C102" s="668">
        <v>0</v>
      </c>
      <c r="D102" s="668">
        <v>0</v>
      </c>
      <c r="E102" s="668">
        <v>66</v>
      </c>
      <c r="F102" s="668">
        <v>0</v>
      </c>
      <c r="G102" s="669">
        <f t="shared" si="4"/>
        <v>66</v>
      </c>
      <c r="H102" s="670">
        <f t="shared" si="4"/>
        <v>0</v>
      </c>
    </row>
    <row r="103" spans="1:14" ht="16.149999999999999" customHeight="1" x14ac:dyDescent="0.25">
      <c r="A103" s="254">
        <f t="shared" si="3"/>
        <v>95</v>
      </c>
      <c r="B103" s="344" t="s">
        <v>842</v>
      </c>
      <c r="C103" s="668">
        <v>0</v>
      </c>
      <c r="D103" s="668">
        <v>11071.53</v>
      </c>
      <c r="E103" s="668">
        <v>0</v>
      </c>
      <c r="F103" s="668">
        <v>7964.82</v>
      </c>
      <c r="G103" s="669">
        <f t="shared" si="4"/>
        <v>0</v>
      </c>
      <c r="H103" s="670">
        <f t="shared" si="4"/>
        <v>-3106.7100000000009</v>
      </c>
      <c r="I103" s="270"/>
    </row>
    <row r="104" spans="1:14" x14ac:dyDescent="0.25">
      <c r="A104" s="254">
        <f t="shared" si="3"/>
        <v>96</v>
      </c>
      <c r="B104" s="344" t="s">
        <v>727</v>
      </c>
      <c r="C104" s="668">
        <v>0</v>
      </c>
      <c r="D104" s="668">
        <v>10353.280000000001</v>
      </c>
      <c r="E104" s="668">
        <v>0</v>
      </c>
      <c r="F104" s="668">
        <v>6183.68</v>
      </c>
      <c r="G104" s="669">
        <f t="shared" si="4"/>
        <v>0</v>
      </c>
      <c r="H104" s="670">
        <f t="shared" si="4"/>
        <v>-4169.6000000000004</v>
      </c>
    </row>
    <row r="105" spans="1:14" ht="34.5" customHeight="1" thickBot="1" x14ac:dyDescent="0.3">
      <c r="A105" s="299">
        <f t="shared" si="3"/>
        <v>97</v>
      </c>
      <c r="B105" s="353" t="s">
        <v>1331</v>
      </c>
      <c r="C105" s="675">
        <f>C6+C19+C27+C32+C40+C43+C44+C60+C67+C68+C69+C76+C77+C78+C79+C80+C91+C102+C104</f>
        <v>20318453.840000004</v>
      </c>
      <c r="D105" s="675">
        <f>D6+D19+D27+D32+D40+D43+D44+D60+D67+D68+D69+D76+D77+D78+D79+D80+D91+D102+D104</f>
        <v>208475.55999999997</v>
      </c>
      <c r="E105" s="675">
        <f>E6+E19+E27+E32+E40+E43+E44+E60+E67+E68+E69+E76+E77+E78+E79+E80+E91+E102+E104</f>
        <v>22192239.770000003</v>
      </c>
      <c r="F105" s="675">
        <f>F6+F19+F27+F32+F40+F43+F44+F60+F67+F68+F69+F76+F77+F78+F79+F80+F91+F102+F104</f>
        <v>194225.55999999997</v>
      </c>
      <c r="G105" s="675">
        <f>E105-C105</f>
        <v>1873785.9299999997</v>
      </c>
      <c r="H105" s="676">
        <f>F105-D105</f>
        <v>-14250</v>
      </c>
    </row>
    <row r="106" spans="1:14" x14ac:dyDescent="0.25">
      <c r="A106" s="262"/>
      <c r="B106" s="354"/>
      <c r="D106" s="263">
        <f>C105+D105-C104-D104</f>
        <v>20516576.120000001</v>
      </c>
      <c r="E106" s="264"/>
      <c r="F106" s="263">
        <f>E105+F105-E104-F104</f>
        <v>22380281.650000002</v>
      </c>
      <c r="I106" s="265" t="s">
        <v>700</v>
      </c>
    </row>
    <row r="107" spans="1:14" ht="31.5" x14ac:dyDescent="0.25">
      <c r="A107" s="266" t="s">
        <v>657</v>
      </c>
      <c r="B107" s="355" t="s">
        <v>1327</v>
      </c>
    </row>
    <row r="108" spans="1:14" x14ac:dyDescent="0.25">
      <c r="B108" s="355" t="s">
        <v>1065</v>
      </c>
    </row>
    <row r="109" spans="1:14" x14ac:dyDescent="0.25">
      <c r="A109" s="842" t="s">
        <v>1426</v>
      </c>
      <c r="B109" s="842"/>
      <c r="C109" s="842"/>
      <c r="D109" s="842"/>
      <c r="E109" s="842"/>
      <c r="F109" s="842"/>
      <c r="G109" s="842"/>
      <c r="H109" s="842"/>
      <c r="I109" s="842"/>
      <c r="J109" s="842"/>
      <c r="K109" s="842"/>
      <c r="L109" s="842"/>
      <c r="M109" s="842"/>
      <c r="N109" s="842"/>
    </row>
    <row r="975" spans="6:6" x14ac:dyDescent="0.25">
      <c r="F975" s="252" t="s">
        <v>292</v>
      </c>
    </row>
    <row r="994" spans="4:4" x14ac:dyDescent="0.25">
      <c r="D994" s="252" t="s">
        <v>291</v>
      </c>
    </row>
  </sheetData>
  <mergeCells count="8">
    <mergeCell ref="A109:N109"/>
    <mergeCell ref="A1:H1"/>
    <mergeCell ref="A2:H2"/>
    <mergeCell ref="A3:A4"/>
    <mergeCell ref="B3:B4"/>
    <mergeCell ref="C3:D3"/>
    <mergeCell ref="E3:F3"/>
    <mergeCell ref="G3:H3"/>
  </mergeCells>
  <printOptions horizontalCentered="1" verticalCentered="1" gridLines="1"/>
  <pageMargins left="0.19685039370078741" right="0.19685039370078741" top="0.78740157480314965" bottom="0.39370078740157483" header="0.39370078740157483" footer="0.23622047244094491"/>
  <pageSetup paperSize="9" scale="70" fitToWidth="3" fitToHeight="3" orientation="landscape" r:id="rId1"/>
  <headerFooter alignWithMargins="0">
    <oddFooter xml:space="preserve">&amp;C &amp;P z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Normal="100" workbookViewId="0">
      <pane xSplit="2" ySplit="6" topLeftCell="C15" activePane="bottomRight" state="frozen"/>
      <selection pane="topRight" activeCell="C1" sqref="C1"/>
      <selection pane="bottomLeft" activeCell="A7" sqref="A7"/>
      <selection pane="bottomRight" activeCell="H25" sqref="H25"/>
    </sheetView>
  </sheetViews>
  <sheetFormatPr defaultColWidth="9.140625" defaultRowHeight="15.75" x14ac:dyDescent="0.2"/>
  <cols>
    <col min="1" max="1" width="5.5703125" style="18" customWidth="1"/>
    <col min="2" max="2" width="65.42578125" style="27"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3" width="9.85546875" style="13" customWidth="1"/>
    <col min="14" max="14" width="9.140625" style="13" customWidth="1"/>
    <col min="15" max="16384" width="9.140625" style="13"/>
  </cols>
  <sheetData>
    <row r="1" spans="1:15" s="323" customFormat="1" ht="35.1" customHeight="1" thickBot="1" x14ac:dyDescent="0.25">
      <c r="A1" s="868" t="s">
        <v>1182</v>
      </c>
      <c r="B1" s="869"/>
      <c r="C1" s="869"/>
      <c r="D1" s="869"/>
      <c r="E1" s="869"/>
      <c r="F1" s="869"/>
      <c r="G1" s="869"/>
      <c r="H1" s="869"/>
      <c r="I1" s="869"/>
      <c r="J1" s="869"/>
      <c r="K1" s="869"/>
    </row>
    <row r="2" spans="1:15" s="323" customFormat="1" ht="35.450000000000003" customHeight="1" thickBot="1" x14ac:dyDescent="0.25">
      <c r="A2" s="839" t="s">
        <v>1357</v>
      </c>
      <c r="B2" s="840"/>
      <c r="C2" s="840"/>
      <c r="D2" s="840"/>
      <c r="E2" s="840"/>
      <c r="F2" s="840"/>
      <c r="G2" s="840"/>
      <c r="H2" s="840"/>
      <c r="I2" s="840"/>
      <c r="J2" s="840"/>
      <c r="K2" s="841"/>
      <c r="L2" s="356"/>
      <c r="M2" s="356"/>
      <c r="N2" s="356"/>
    </row>
    <row r="3" spans="1:15" s="323" customFormat="1" ht="32.25" customHeight="1" x14ac:dyDescent="0.2">
      <c r="A3" s="880" t="s">
        <v>142</v>
      </c>
      <c r="B3" s="835" t="s">
        <v>170</v>
      </c>
      <c r="C3" s="835" t="s">
        <v>1183</v>
      </c>
      <c r="D3" s="835"/>
      <c r="E3" s="835"/>
      <c r="F3" s="835"/>
      <c r="G3" s="835" t="s">
        <v>623</v>
      </c>
      <c r="H3" s="875" t="s">
        <v>229</v>
      </c>
      <c r="I3" s="835" t="s">
        <v>625</v>
      </c>
      <c r="J3" s="870" t="s">
        <v>626</v>
      </c>
      <c r="K3" s="877" t="s">
        <v>678</v>
      </c>
      <c r="L3" s="855" t="s">
        <v>735</v>
      </c>
      <c r="M3" s="858" t="s">
        <v>747</v>
      </c>
      <c r="N3" s="861" t="s">
        <v>736</v>
      </c>
      <c r="O3" s="357"/>
    </row>
    <row r="4" spans="1:15" s="323" customFormat="1" ht="34.5" customHeight="1" x14ac:dyDescent="0.2">
      <c r="A4" s="881"/>
      <c r="B4" s="879"/>
      <c r="C4" s="879" t="s">
        <v>168</v>
      </c>
      <c r="D4" s="305" t="s">
        <v>229</v>
      </c>
      <c r="E4" s="879" t="s">
        <v>169</v>
      </c>
      <c r="F4" s="879" t="s">
        <v>125</v>
      </c>
      <c r="G4" s="879"/>
      <c r="H4" s="876"/>
      <c r="I4" s="879"/>
      <c r="J4" s="871"/>
      <c r="K4" s="877"/>
      <c r="L4" s="856"/>
      <c r="M4" s="859"/>
      <c r="N4" s="862"/>
      <c r="O4" s="357"/>
    </row>
    <row r="5" spans="1:15" s="359" customFormat="1" ht="63.75" thickBot="1" x14ac:dyDescent="0.25">
      <c r="A5" s="881"/>
      <c r="B5" s="879"/>
      <c r="C5" s="879"/>
      <c r="D5" s="305" t="s">
        <v>585</v>
      </c>
      <c r="E5" s="879"/>
      <c r="F5" s="879"/>
      <c r="G5" s="879"/>
      <c r="H5" s="305" t="s">
        <v>624</v>
      </c>
      <c r="I5" s="879"/>
      <c r="J5" s="871"/>
      <c r="K5" s="878"/>
      <c r="L5" s="857"/>
      <c r="M5" s="860"/>
      <c r="N5" s="863"/>
      <c r="O5" s="358"/>
    </row>
    <row r="6" spans="1:15" s="363" customFormat="1" ht="18" customHeight="1" thickBot="1" x14ac:dyDescent="0.25">
      <c r="A6" s="360"/>
      <c r="B6" s="309"/>
      <c r="C6" s="325" t="s">
        <v>212</v>
      </c>
      <c r="D6" s="325" t="s">
        <v>213</v>
      </c>
      <c r="E6" s="325" t="s">
        <v>214</v>
      </c>
      <c r="F6" s="325" t="s">
        <v>126</v>
      </c>
      <c r="G6" s="325" t="s">
        <v>215</v>
      </c>
      <c r="H6" s="325" t="s">
        <v>216</v>
      </c>
      <c r="I6" s="325" t="s">
        <v>217</v>
      </c>
      <c r="J6" s="361" t="s">
        <v>127</v>
      </c>
      <c r="K6" s="362" t="s">
        <v>679</v>
      </c>
    </row>
    <row r="7" spans="1:15" s="16" customFormat="1" x14ac:dyDescent="0.2">
      <c r="A7" s="20">
        <v>1</v>
      </c>
      <c r="B7" s="306" t="s">
        <v>208</v>
      </c>
      <c r="C7" s="635">
        <f>SUM(C8:C12)</f>
        <v>266.7</v>
      </c>
      <c r="D7" s="635">
        <f>SUM(D8:D12)</f>
        <v>265.5</v>
      </c>
      <c r="E7" s="635">
        <f>SUM(E8:E12)</f>
        <v>14.1</v>
      </c>
      <c r="F7" s="635">
        <f t="shared" ref="F7:F13" si="0">C7+E7</f>
        <v>280.8</v>
      </c>
      <c r="G7" s="37">
        <f>SUM(G8:G12)</f>
        <v>6544465</v>
      </c>
      <c r="H7" s="37">
        <f>SUM(H8:H12)</f>
        <v>6446817</v>
      </c>
      <c r="I7" s="37">
        <f>SUM(I8:I12)</f>
        <v>866946</v>
      </c>
      <c r="J7" s="78">
        <f t="shared" ref="J7:J13" si="1">G7+I7</f>
        <v>7411411</v>
      </c>
      <c r="K7" s="166">
        <f>IF(F7=0,0,J7/F7/12)</f>
        <v>2199.4928181386513</v>
      </c>
      <c r="L7" s="193">
        <v>1620</v>
      </c>
      <c r="M7" s="194">
        <v>1908</v>
      </c>
      <c r="N7" s="195">
        <v>2344</v>
      </c>
    </row>
    <row r="8" spans="1:15" x14ac:dyDescent="0.2">
      <c r="A8" s="20">
        <v>2</v>
      </c>
      <c r="B8" s="307" t="s">
        <v>1013</v>
      </c>
      <c r="C8" s="637">
        <v>59.7</v>
      </c>
      <c r="D8" s="637">
        <v>59.7</v>
      </c>
      <c r="E8" s="637">
        <v>3.2</v>
      </c>
      <c r="F8" s="635">
        <f t="shared" si="0"/>
        <v>62.900000000000006</v>
      </c>
      <c r="G8" s="76">
        <v>1869812</v>
      </c>
      <c r="H8" s="76">
        <v>1819770</v>
      </c>
      <c r="I8" s="76">
        <v>240163</v>
      </c>
      <c r="J8" s="78">
        <f t="shared" si="1"/>
        <v>2109975</v>
      </c>
      <c r="K8" s="166">
        <f t="shared" ref="K8:K30" si="2">IF(F8=0,0,J8/F8/12)</f>
        <v>2795.4093799682032</v>
      </c>
      <c r="L8" s="196">
        <v>2217</v>
      </c>
      <c r="M8" s="192">
        <v>2523</v>
      </c>
      <c r="N8" s="197">
        <v>3160</v>
      </c>
    </row>
    <row r="9" spans="1:15" x14ac:dyDescent="0.2">
      <c r="A9" s="20">
        <v>3</v>
      </c>
      <c r="B9" s="307" t="s">
        <v>171</v>
      </c>
      <c r="C9" s="637">
        <v>95.5</v>
      </c>
      <c r="D9" s="637">
        <v>95.4</v>
      </c>
      <c r="E9" s="637">
        <v>3.3</v>
      </c>
      <c r="F9" s="635">
        <f t="shared" si="0"/>
        <v>98.8</v>
      </c>
      <c r="G9" s="76">
        <v>2446355</v>
      </c>
      <c r="H9" s="76">
        <v>2428426</v>
      </c>
      <c r="I9" s="76">
        <v>347154</v>
      </c>
      <c r="J9" s="78">
        <f t="shared" si="1"/>
        <v>2793509</v>
      </c>
      <c r="K9" s="166">
        <f t="shared" si="2"/>
        <v>2356.1985492577601</v>
      </c>
      <c r="L9" s="196">
        <v>1782</v>
      </c>
      <c r="M9" s="192">
        <v>2094</v>
      </c>
      <c r="N9" s="197">
        <v>2466</v>
      </c>
    </row>
    <row r="10" spans="1:15" x14ac:dyDescent="0.2">
      <c r="A10" s="20">
        <v>4</v>
      </c>
      <c r="B10" s="307" t="s">
        <v>172</v>
      </c>
      <c r="C10" s="637">
        <v>109</v>
      </c>
      <c r="D10" s="637">
        <v>107.9</v>
      </c>
      <c r="E10" s="637">
        <v>6.7</v>
      </c>
      <c r="F10" s="635">
        <f t="shared" si="0"/>
        <v>115.7</v>
      </c>
      <c r="G10" s="76">
        <v>2189332</v>
      </c>
      <c r="H10" s="76">
        <v>2159655</v>
      </c>
      <c r="I10" s="76">
        <v>255989</v>
      </c>
      <c r="J10" s="78">
        <f t="shared" si="1"/>
        <v>2445321</v>
      </c>
      <c r="K10" s="166">
        <f t="shared" si="2"/>
        <v>1761.2510803802936</v>
      </c>
      <c r="L10" s="196">
        <v>1533</v>
      </c>
      <c r="M10" s="192">
        <v>1669</v>
      </c>
      <c r="N10" s="197">
        <v>1893</v>
      </c>
    </row>
    <row r="11" spans="1:15" x14ac:dyDescent="0.2">
      <c r="A11" s="20">
        <v>5</v>
      </c>
      <c r="B11" s="307" t="s">
        <v>173</v>
      </c>
      <c r="C11" s="637">
        <v>1</v>
      </c>
      <c r="D11" s="637">
        <v>1</v>
      </c>
      <c r="E11" s="637">
        <v>0</v>
      </c>
      <c r="F11" s="635">
        <f t="shared" si="0"/>
        <v>1</v>
      </c>
      <c r="G11" s="76">
        <v>15442</v>
      </c>
      <c r="H11" s="76">
        <v>15442</v>
      </c>
      <c r="I11" s="76">
        <v>2428</v>
      </c>
      <c r="J11" s="78">
        <f t="shared" si="1"/>
        <v>17870</v>
      </c>
      <c r="K11" s="166">
        <f t="shared" si="2"/>
        <v>1489.1666666666667</v>
      </c>
      <c r="L11" s="196">
        <v>1338</v>
      </c>
      <c r="M11" s="192">
        <v>1377</v>
      </c>
      <c r="N11" s="197">
        <v>1419</v>
      </c>
    </row>
    <row r="12" spans="1:15" x14ac:dyDescent="0.2">
      <c r="A12" s="20">
        <v>6</v>
      </c>
      <c r="B12" s="307" t="s">
        <v>174</v>
      </c>
      <c r="C12" s="637">
        <v>1.5</v>
      </c>
      <c r="D12" s="637">
        <v>1.5</v>
      </c>
      <c r="E12" s="637">
        <v>0.9</v>
      </c>
      <c r="F12" s="635">
        <f t="shared" si="0"/>
        <v>2.4</v>
      </c>
      <c r="G12" s="76">
        <v>23524</v>
      </c>
      <c r="H12" s="76">
        <v>23524</v>
      </c>
      <c r="I12" s="76">
        <v>21212</v>
      </c>
      <c r="J12" s="78">
        <f t="shared" si="1"/>
        <v>44736</v>
      </c>
      <c r="K12" s="166">
        <f t="shared" si="2"/>
        <v>1553.3333333333333</v>
      </c>
      <c r="L12" s="196">
        <v>1394</v>
      </c>
      <c r="M12" s="192">
        <v>2196</v>
      </c>
      <c r="N12" s="197">
        <v>2196</v>
      </c>
    </row>
    <row r="13" spans="1:15" x14ac:dyDescent="0.2">
      <c r="A13" s="20">
        <v>7</v>
      </c>
      <c r="B13" s="306" t="s">
        <v>50</v>
      </c>
      <c r="C13" s="637">
        <v>31</v>
      </c>
      <c r="D13" s="637">
        <v>31</v>
      </c>
      <c r="E13" s="637">
        <v>0.3</v>
      </c>
      <c r="F13" s="635">
        <f t="shared" si="0"/>
        <v>31.3</v>
      </c>
      <c r="G13" s="76">
        <v>496536</v>
      </c>
      <c r="H13" s="76">
        <v>495535</v>
      </c>
      <c r="I13" s="76">
        <v>17297</v>
      </c>
      <c r="J13" s="78">
        <f t="shared" si="1"/>
        <v>513833</v>
      </c>
      <c r="K13" s="166">
        <f t="shared" si="2"/>
        <v>1368.0324813631523</v>
      </c>
      <c r="L13" s="196">
        <v>1019</v>
      </c>
      <c r="M13" s="192">
        <v>1210</v>
      </c>
      <c r="N13" s="197">
        <v>1576</v>
      </c>
    </row>
    <row r="14" spans="1:15" x14ac:dyDescent="0.2">
      <c r="A14" s="20"/>
      <c r="B14" s="307" t="s">
        <v>229</v>
      </c>
      <c r="C14" s="638"/>
      <c r="D14" s="638"/>
      <c r="E14" s="638"/>
      <c r="F14" s="639"/>
      <c r="G14" s="77"/>
      <c r="H14" s="77"/>
      <c r="I14" s="77"/>
      <c r="J14" s="142"/>
      <c r="K14" s="166"/>
      <c r="L14" s="196"/>
      <c r="M14" s="192"/>
      <c r="N14" s="197"/>
    </row>
    <row r="15" spans="1:15" x14ac:dyDescent="0.2">
      <c r="A15" s="20">
        <v>8</v>
      </c>
      <c r="B15" s="307" t="s">
        <v>54</v>
      </c>
      <c r="C15" s="637">
        <v>13.2</v>
      </c>
      <c r="D15" s="637">
        <v>13.2</v>
      </c>
      <c r="E15" s="637">
        <v>0.2</v>
      </c>
      <c r="F15" s="635">
        <f t="shared" ref="F15:F21" si="3">C15+E15</f>
        <v>13.399999999999999</v>
      </c>
      <c r="G15" s="76">
        <v>252369</v>
      </c>
      <c r="H15" s="76">
        <v>251369</v>
      </c>
      <c r="I15" s="76">
        <v>11362</v>
      </c>
      <c r="J15" s="78">
        <f t="shared" ref="J15:J21" si="4">G15+I15</f>
        <v>263731</v>
      </c>
      <c r="K15" s="166">
        <f t="shared" si="2"/>
        <v>1640.1181592039802</v>
      </c>
      <c r="L15" s="196">
        <v>1303</v>
      </c>
      <c r="M15" s="192">
        <v>1576</v>
      </c>
      <c r="N15" s="197">
        <v>1844</v>
      </c>
    </row>
    <row r="16" spans="1:15" x14ac:dyDescent="0.2">
      <c r="A16" s="20">
        <v>9</v>
      </c>
      <c r="B16" s="306" t="s">
        <v>209</v>
      </c>
      <c r="C16" s="635">
        <f>SUM(C17:C19)</f>
        <v>98.5</v>
      </c>
      <c r="D16" s="635">
        <f>SUM(D17:D19)</f>
        <v>98.5</v>
      </c>
      <c r="E16" s="635">
        <f>SUM(E17:E19)</f>
        <v>1.3</v>
      </c>
      <c r="F16" s="635">
        <f t="shared" si="3"/>
        <v>99.8</v>
      </c>
      <c r="G16" s="37">
        <f>SUM(G17:G19)</f>
        <v>1876638</v>
      </c>
      <c r="H16" s="37">
        <f>SUM(H17:H19)</f>
        <v>1866539</v>
      </c>
      <c r="I16" s="37">
        <f>SUM(I17:I19)</f>
        <v>149394</v>
      </c>
      <c r="J16" s="78">
        <f t="shared" si="4"/>
        <v>2026032</v>
      </c>
      <c r="K16" s="166">
        <f t="shared" si="2"/>
        <v>1691.7434869739479</v>
      </c>
      <c r="L16" s="196">
        <v>1152</v>
      </c>
      <c r="M16" s="192">
        <v>1358</v>
      </c>
      <c r="N16" s="197">
        <v>1885</v>
      </c>
    </row>
    <row r="17" spans="1:14" x14ac:dyDescent="0.2">
      <c r="A17" s="20">
        <v>10</v>
      </c>
      <c r="B17" s="307" t="s">
        <v>175</v>
      </c>
      <c r="C17" s="637">
        <v>41.1</v>
      </c>
      <c r="D17" s="637">
        <v>41.1</v>
      </c>
      <c r="E17" s="637">
        <v>0.1</v>
      </c>
      <c r="F17" s="635">
        <f t="shared" si="3"/>
        <v>41.2</v>
      </c>
      <c r="G17" s="76">
        <v>919461</v>
      </c>
      <c r="H17" s="76">
        <v>918862</v>
      </c>
      <c r="I17" s="76">
        <v>34659</v>
      </c>
      <c r="J17" s="78">
        <f t="shared" si="4"/>
        <v>954120</v>
      </c>
      <c r="K17" s="166">
        <f t="shared" si="2"/>
        <v>1929.8543689320386</v>
      </c>
      <c r="L17" s="196">
        <v>1251</v>
      </c>
      <c r="M17" s="192">
        <v>1431</v>
      </c>
      <c r="N17" s="197">
        <v>2066</v>
      </c>
    </row>
    <row r="18" spans="1:14" x14ac:dyDescent="0.2">
      <c r="A18" s="20">
        <v>11</v>
      </c>
      <c r="B18" s="307" t="s">
        <v>128</v>
      </c>
      <c r="C18" s="637">
        <v>57.4</v>
      </c>
      <c r="D18" s="637">
        <v>57.4</v>
      </c>
      <c r="E18" s="637">
        <v>1.2</v>
      </c>
      <c r="F18" s="635">
        <f t="shared" si="3"/>
        <v>58.6</v>
      </c>
      <c r="G18" s="76">
        <v>957177</v>
      </c>
      <c r="H18" s="76">
        <v>947677</v>
      </c>
      <c r="I18" s="76">
        <v>114735</v>
      </c>
      <c r="J18" s="78">
        <f t="shared" si="4"/>
        <v>1071912</v>
      </c>
      <c r="K18" s="166">
        <f t="shared" si="2"/>
        <v>1524.334470989761</v>
      </c>
      <c r="L18" s="196">
        <v>1083</v>
      </c>
      <c r="M18" s="192">
        <v>1251</v>
      </c>
      <c r="N18" s="197">
        <v>1681</v>
      </c>
    </row>
    <row r="19" spans="1:14" x14ac:dyDescent="0.2">
      <c r="A19" s="20">
        <v>12</v>
      </c>
      <c r="B19" s="307" t="s">
        <v>116</v>
      </c>
      <c r="C19" s="637">
        <v>0</v>
      </c>
      <c r="D19" s="637">
        <v>0</v>
      </c>
      <c r="E19" s="637">
        <v>0</v>
      </c>
      <c r="F19" s="635">
        <f t="shared" si="3"/>
        <v>0</v>
      </c>
      <c r="G19" s="76">
        <v>0</v>
      </c>
      <c r="H19" s="76">
        <v>0</v>
      </c>
      <c r="I19" s="76">
        <v>0</v>
      </c>
      <c r="J19" s="78">
        <f t="shared" si="4"/>
        <v>0</v>
      </c>
      <c r="K19" s="166">
        <f t="shared" si="2"/>
        <v>0</v>
      </c>
      <c r="L19" s="196">
        <v>0</v>
      </c>
      <c r="M19" s="192">
        <v>0</v>
      </c>
      <c r="N19" s="197">
        <v>0</v>
      </c>
    </row>
    <row r="20" spans="1:14" x14ac:dyDescent="0.2">
      <c r="A20" s="20">
        <v>13</v>
      </c>
      <c r="B20" s="306" t="s">
        <v>206</v>
      </c>
      <c r="C20" s="637">
        <v>8.5</v>
      </c>
      <c r="D20" s="637">
        <v>8.1</v>
      </c>
      <c r="E20" s="637">
        <v>2.1</v>
      </c>
      <c r="F20" s="635">
        <f t="shared" si="3"/>
        <v>10.6</v>
      </c>
      <c r="G20" s="76">
        <v>188795</v>
      </c>
      <c r="H20" s="76">
        <v>182635</v>
      </c>
      <c r="I20" s="76">
        <v>59209</v>
      </c>
      <c r="J20" s="78">
        <f t="shared" si="4"/>
        <v>248004</v>
      </c>
      <c r="K20" s="166">
        <f t="shared" si="2"/>
        <v>1949.7169811320755</v>
      </c>
      <c r="L20" s="196">
        <v>1744</v>
      </c>
      <c r="M20" s="192">
        <v>1818</v>
      </c>
      <c r="N20" s="197">
        <v>1911</v>
      </c>
    </row>
    <row r="21" spans="1:14" ht="31.5" x14ac:dyDescent="0.2">
      <c r="A21" s="20">
        <v>14</v>
      </c>
      <c r="B21" s="306" t="s">
        <v>51</v>
      </c>
      <c r="C21" s="637">
        <v>39.200000000000003</v>
      </c>
      <c r="D21" s="637">
        <v>39.200000000000003</v>
      </c>
      <c r="E21" s="637">
        <v>0.2</v>
      </c>
      <c r="F21" s="635">
        <f t="shared" si="3"/>
        <v>39.400000000000006</v>
      </c>
      <c r="G21" s="76">
        <v>435341</v>
      </c>
      <c r="H21" s="76">
        <v>435341</v>
      </c>
      <c r="I21" s="76">
        <v>2885</v>
      </c>
      <c r="J21" s="78">
        <f t="shared" si="4"/>
        <v>438226</v>
      </c>
      <c r="K21" s="166">
        <f t="shared" si="2"/>
        <v>926.87394247038901</v>
      </c>
      <c r="L21" s="196">
        <v>828</v>
      </c>
      <c r="M21" s="192">
        <v>893</v>
      </c>
      <c r="N21" s="197">
        <v>1132</v>
      </c>
    </row>
    <row r="22" spans="1:14" ht="47.25" x14ac:dyDescent="0.2">
      <c r="A22" s="20">
        <v>15</v>
      </c>
      <c r="B22" s="306" t="s">
        <v>247</v>
      </c>
      <c r="C22" s="635">
        <f>SUM(C23:C26)</f>
        <v>0</v>
      </c>
      <c r="D22" s="635">
        <f>SUM(D23:D26)</f>
        <v>0</v>
      </c>
      <c r="E22" s="635">
        <f>SUM(E23:E26)</f>
        <v>0</v>
      </c>
      <c r="F22" s="635">
        <f>SUM(F27:F27)</f>
        <v>0</v>
      </c>
      <c r="G22" s="37">
        <f>SUM(G23:G26)</f>
        <v>0</v>
      </c>
      <c r="H22" s="37">
        <f>SUM(H23:H26)</f>
        <v>0</v>
      </c>
      <c r="I22" s="37">
        <f>SUM(I23:I26)</f>
        <v>0</v>
      </c>
      <c r="J22" s="78">
        <f>SUM(J23:J26)</f>
        <v>0</v>
      </c>
      <c r="K22" s="166">
        <f t="shared" si="2"/>
        <v>0</v>
      </c>
      <c r="L22" s="226" t="s">
        <v>240</v>
      </c>
      <c r="M22" s="19" t="s">
        <v>240</v>
      </c>
      <c r="N22" s="229" t="s">
        <v>240</v>
      </c>
    </row>
    <row r="23" spans="1:14" x14ac:dyDescent="0.2">
      <c r="A23" s="20" t="s">
        <v>207</v>
      </c>
      <c r="B23" s="641" t="s">
        <v>1402</v>
      </c>
      <c r="C23" s="637">
        <v>0</v>
      </c>
      <c r="D23" s="637">
        <v>0</v>
      </c>
      <c r="E23" s="637">
        <v>0</v>
      </c>
      <c r="F23" s="635">
        <f t="shared" ref="F23:F29" si="5">C23+E23</f>
        <v>0</v>
      </c>
      <c r="G23" s="76">
        <v>0</v>
      </c>
      <c r="H23" s="76">
        <v>0</v>
      </c>
      <c r="I23" s="76">
        <v>0</v>
      </c>
      <c r="J23" s="78">
        <f>G23+I23</f>
        <v>0</v>
      </c>
      <c r="K23" s="166">
        <f t="shared" si="2"/>
        <v>0</v>
      </c>
      <c r="L23" s="226" t="s">
        <v>240</v>
      </c>
      <c r="M23" s="19" t="s">
        <v>240</v>
      </c>
      <c r="N23" s="229" t="s">
        <v>240</v>
      </c>
    </row>
    <row r="24" spans="1:14" x14ac:dyDescent="0.2">
      <c r="A24" s="20" t="s">
        <v>299</v>
      </c>
      <c r="B24" s="641" t="s">
        <v>1402</v>
      </c>
      <c r="C24" s="637">
        <v>0</v>
      </c>
      <c r="D24" s="637">
        <v>0</v>
      </c>
      <c r="E24" s="637">
        <v>0</v>
      </c>
      <c r="F24" s="635">
        <f t="shared" si="5"/>
        <v>0</v>
      </c>
      <c r="G24" s="76">
        <v>0</v>
      </c>
      <c r="H24" s="76">
        <v>0</v>
      </c>
      <c r="I24" s="76">
        <v>0</v>
      </c>
      <c r="J24" s="78">
        <f>G24+I24</f>
        <v>0</v>
      </c>
      <c r="K24" s="166">
        <f t="shared" si="2"/>
        <v>0</v>
      </c>
      <c r="L24" s="226" t="s">
        <v>240</v>
      </c>
      <c r="M24" s="19" t="s">
        <v>240</v>
      </c>
      <c r="N24" s="229" t="s">
        <v>240</v>
      </c>
    </row>
    <row r="25" spans="1:14" x14ac:dyDescent="0.2">
      <c r="A25" s="20" t="s">
        <v>300</v>
      </c>
      <c r="B25" s="641" t="s">
        <v>1402</v>
      </c>
      <c r="C25" s="637">
        <v>0</v>
      </c>
      <c r="D25" s="637">
        <v>0</v>
      </c>
      <c r="E25" s="637">
        <v>0</v>
      </c>
      <c r="F25" s="635">
        <f t="shared" si="5"/>
        <v>0</v>
      </c>
      <c r="G25" s="76">
        <v>0</v>
      </c>
      <c r="H25" s="76">
        <v>0</v>
      </c>
      <c r="I25" s="76">
        <v>0</v>
      </c>
      <c r="J25" s="78">
        <f>G25+I25</f>
        <v>0</v>
      </c>
      <c r="K25" s="166">
        <f t="shared" si="2"/>
        <v>0</v>
      </c>
      <c r="L25" s="226" t="s">
        <v>240</v>
      </c>
      <c r="M25" s="19" t="s">
        <v>240</v>
      </c>
      <c r="N25" s="229" t="s">
        <v>240</v>
      </c>
    </row>
    <row r="26" spans="1:14" ht="16.5" customHeight="1" x14ac:dyDescent="0.2">
      <c r="A26" s="20" t="s">
        <v>301</v>
      </c>
      <c r="B26" s="641" t="s">
        <v>1402</v>
      </c>
      <c r="C26" s="637">
        <v>0</v>
      </c>
      <c r="D26" s="637">
        <v>0</v>
      </c>
      <c r="E26" s="637">
        <v>0</v>
      </c>
      <c r="F26" s="635">
        <f t="shared" si="5"/>
        <v>0</v>
      </c>
      <c r="G26" s="76">
        <v>0</v>
      </c>
      <c r="H26" s="76">
        <v>0</v>
      </c>
      <c r="I26" s="76">
        <v>0</v>
      </c>
      <c r="J26" s="78">
        <f>G26+I26</f>
        <v>0</v>
      </c>
      <c r="K26" s="166">
        <f t="shared" si="2"/>
        <v>0</v>
      </c>
      <c r="L26" s="226" t="s">
        <v>240</v>
      </c>
      <c r="M26" s="19" t="s">
        <v>240</v>
      </c>
      <c r="N26" s="229" t="s">
        <v>240</v>
      </c>
    </row>
    <row r="27" spans="1:14" x14ac:dyDescent="0.2">
      <c r="A27" s="20"/>
      <c r="B27" s="307"/>
      <c r="C27" s="638"/>
      <c r="D27" s="638"/>
      <c r="E27" s="638"/>
      <c r="F27" s="639">
        <f t="shared" si="5"/>
        <v>0</v>
      </c>
      <c r="G27" s="77"/>
      <c r="H27" s="77"/>
      <c r="I27" s="77"/>
      <c r="J27" s="142"/>
      <c r="K27" s="166"/>
      <c r="L27" s="227"/>
      <c r="M27" s="192"/>
      <c r="N27" s="228"/>
    </row>
    <row r="28" spans="1:14" x14ac:dyDescent="0.2">
      <c r="A28" s="20">
        <v>16</v>
      </c>
      <c r="B28" s="306" t="s">
        <v>52</v>
      </c>
      <c r="C28" s="637">
        <v>7.9</v>
      </c>
      <c r="D28" s="637">
        <v>7.9</v>
      </c>
      <c r="E28" s="637">
        <v>4.4000000000000004</v>
      </c>
      <c r="F28" s="635">
        <f t="shared" si="5"/>
        <v>12.3</v>
      </c>
      <c r="G28" s="76">
        <v>105496</v>
      </c>
      <c r="H28" s="76">
        <v>105496</v>
      </c>
      <c r="I28" s="76">
        <v>75739</v>
      </c>
      <c r="J28" s="78">
        <f>G28+I28</f>
        <v>181235</v>
      </c>
      <c r="K28" s="166">
        <f t="shared" si="2"/>
        <v>1227.8794037940379</v>
      </c>
      <c r="L28" s="196">
        <v>910</v>
      </c>
      <c r="M28" s="192">
        <v>1138</v>
      </c>
      <c r="N28" s="197">
        <v>1380</v>
      </c>
    </row>
    <row r="29" spans="1:14" x14ac:dyDescent="0.2">
      <c r="A29" s="20">
        <v>17</v>
      </c>
      <c r="B29" s="306" t="s">
        <v>53</v>
      </c>
      <c r="C29" s="637">
        <v>0</v>
      </c>
      <c r="D29" s="637">
        <v>0</v>
      </c>
      <c r="E29" s="637">
        <v>8.1</v>
      </c>
      <c r="F29" s="635">
        <f t="shared" si="5"/>
        <v>8.1</v>
      </c>
      <c r="G29" s="76">
        <v>0</v>
      </c>
      <c r="H29" s="76">
        <v>0</v>
      </c>
      <c r="I29" s="76">
        <v>104947</v>
      </c>
      <c r="J29" s="78">
        <f>G29+I29</f>
        <v>104947</v>
      </c>
      <c r="K29" s="166">
        <f t="shared" si="2"/>
        <v>1079.701646090535</v>
      </c>
      <c r="L29" s="196">
        <v>808</v>
      </c>
      <c r="M29" s="192">
        <v>992</v>
      </c>
      <c r="N29" s="197">
        <v>1370</v>
      </c>
    </row>
    <row r="30" spans="1:14" ht="16.5" thickBot="1" x14ac:dyDescent="0.25">
      <c r="A30" s="21">
        <v>18</v>
      </c>
      <c r="B30" s="308" t="s">
        <v>248</v>
      </c>
      <c r="C30" s="640">
        <f t="shared" ref="C30:J30" si="6">C7+C13+C16+C20+C21+C28+C29</f>
        <v>451.79999999999995</v>
      </c>
      <c r="D30" s="640">
        <f t="shared" si="6"/>
        <v>450.2</v>
      </c>
      <c r="E30" s="640">
        <f t="shared" si="6"/>
        <v>30.5</v>
      </c>
      <c r="F30" s="640">
        <f t="shared" si="6"/>
        <v>482.30000000000013</v>
      </c>
      <c r="G30" s="38">
        <f t="shared" si="6"/>
        <v>9647271</v>
      </c>
      <c r="H30" s="38">
        <f t="shared" si="6"/>
        <v>9532363</v>
      </c>
      <c r="I30" s="38">
        <f t="shared" si="6"/>
        <v>1276417</v>
      </c>
      <c r="J30" s="79">
        <f t="shared" si="6"/>
        <v>10923688</v>
      </c>
      <c r="K30" s="167">
        <f t="shared" si="2"/>
        <v>1887.4296772409973</v>
      </c>
      <c r="L30" s="198">
        <v>1402</v>
      </c>
      <c r="M30" s="199">
        <v>1723</v>
      </c>
      <c r="N30" s="200">
        <v>2179</v>
      </c>
    </row>
    <row r="31" spans="1:14" ht="16.5" thickBot="1" x14ac:dyDescent="0.25">
      <c r="A31" s="12"/>
      <c r="B31" s="12"/>
      <c r="C31" s="15"/>
      <c r="D31" s="12"/>
      <c r="E31" s="12"/>
      <c r="F31" s="15"/>
      <c r="G31" s="15"/>
      <c r="H31" s="15"/>
      <c r="I31" s="15"/>
      <c r="J31" s="15"/>
    </row>
    <row r="32" spans="1:14" ht="16.5" thickBot="1" x14ac:dyDescent="0.3">
      <c r="A32" s="872" t="s">
        <v>10</v>
      </c>
      <c r="B32" s="873"/>
      <c r="C32" s="873"/>
      <c r="D32" s="873"/>
      <c r="E32" s="873"/>
      <c r="F32" s="873"/>
      <c r="G32" s="873"/>
      <c r="H32" s="873"/>
      <c r="I32" s="873"/>
      <c r="J32" s="874"/>
      <c r="L32" s="230" t="s">
        <v>737</v>
      </c>
      <c r="M32" s="231"/>
      <c r="N32" s="232"/>
    </row>
    <row r="33" spans="1:14" x14ac:dyDescent="0.25">
      <c r="A33" s="865" t="s">
        <v>680</v>
      </c>
      <c r="B33" s="866"/>
      <c r="C33" s="866"/>
      <c r="D33" s="866"/>
      <c r="E33" s="866"/>
      <c r="F33" s="866"/>
      <c r="G33" s="866"/>
      <c r="H33" s="866"/>
      <c r="I33" s="866"/>
      <c r="J33" s="867"/>
    </row>
    <row r="34" spans="1:14" ht="50.25" customHeight="1" x14ac:dyDescent="0.2">
      <c r="B34" s="864" t="s">
        <v>1042</v>
      </c>
      <c r="C34" s="864"/>
      <c r="D34" s="864"/>
      <c r="E34" s="864"/>
      <c r="F34" s="864"/>
      <c r="G34" s="864"/>
      <c r="H34" s="864"/>
      <c r="I34" s="864"/>
      <c r="J34" s="864"/>
    </row>
    <row r="35" spans="1:14" x14ac:dyDescent="0.2">
      <c r="B35" s="240" t="s">
        <v>605</v>
      </c>
      <c r="C35" s="241"/>
      <c r="D35" s="241"/>
      <c r="E35" s="241"/>
      <c r="F35" s="241"/>
      <c r="G35" s="241"/>
      <c r="H35" s="241"/>
      <c r="I35" s="241"/>
      <c r="J35" s="241"/>
    </row>
    <row r="36" spans="1:14" x14ac:dyDescent="0.2">
      <c r="B36" s="240" t="s">
        <v>606</v>
      </c>
      <c r="C36" s="241"/>
      <c r="D36" s="241"/>
      <c r="E36" s="241"/>
      <c r="F36" s="241"/>
      <c r="G36" s="241"/>
      <c r="H36" s="241"/>
      <c r="I36" s="241"/>
      <c r="J36" s="241"/>
    </row>
    <row r="37" spans="1:14" x14ac:dyDescent="0.2">
      <c r="B37" s="240" t="s">
        <v>607</v>
      </c>
      <c r="C37" s="241"/>
      <c r="D37" s="241"/>
      <c r="E37" s="241"/>
      <c r="F37" s="241"/>
      <c r="G37" s="241"/>
      <c r="H37" s="241"/>
      <c r="I37" s="241"/>
      <c r="J37" s="241"/>
    </row>
    <row r="38" spans="1:14" x14ac:dyDescent="0.2">
      <c r="A38" s="842" t="s">
        <v>1403</v>
      </c>
      <c r="B38" s="842"/>
      <c r="C38" s="842"/>
      <c r="D38" s="842"/>
      <c r="E38" s="842"/>
      <c r="F38" s="842"/>
      <c r="G38" s="842"/>
      <c r="H38" s="842"/>
      <c r="I38" s="842"/>
      <c r="J38" s="842"/>
      <c r="K38" s="842"/>
      <c r="L38" s="842"/>
      <c r="M38" s="842"/>
      <c r="N38" s="842"/>
    </row>
  </sheetData>
  <mergeCells count="20">
    <mergeCell ref="A1:K1"/>
    <mergeCell ref="A2:K2"/>
    <mergeCell ref="J3:J5"/>
    <mergeCell ref="A32:J32"/>
    <mergeCell ref="C3:F3"/>
    <mergeCell ref="H3:H4"/>
    <mergeCell ref="K3:K5"/>
    <mergeCell ref="G3:G5"/>
    <mergeCell ref="I3:I5"/>
    <mergeCell ref="C4:C5"/>
    <mergeCell ref="E4:E5"/>
    <mergeCell ref="F4:F5"/>
    <mergeCell ref="B3:B5"/>
    <mergeCell ref="A3:A5"/>
    <mergeCell ref="A38:N38"/>
    <mergeCell ref="L3:L5"/>
    <mergeCell ref="M3:M5"/>
    <mergeCell ref="N3:N5"/>
    <mergeCell ref="B34:J34"/>
    <mergeCell ref="A33:J33"/>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ignoredErrors>
    <ignoredError sqref="F7:F30 J22:J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Normal="100" workbookViewId="0">
      <pane xSplit="2" ySplit="6" topLeftCell="C19" activePane="bottomRight" state="frozen"/>
      <selection pane="topRight" activeCell="C1" sqref="C1"/>
      <selection pane="bottomLeft" activeCell="A7" sqref="A7"/>
      <selection pane="bottomRight" activeCell="M25" sqref="M25"/>
    </sheetView>
  </sheetViews>
  <sheetFormatPr defaultColWidth="9.140625" defaultRowHeight="15.75" x14ac:dyDescent="0.2"/>
  <cols>
    <col min="1" max="1" width="5.5703125" style="18" customWidth="1"/>
    <col min="2" max="2" width="60.28515625" style="27" customWidth="1"/>
    <col min="3" max="3" width="14.7109375" style="13" customWidth="1"/>
    <col min="4" max="4" width="14" style="13" customWidth="1"/>
    <col min="5" max="5" width="15.85546875" style="13" customWidth="1"/>
    <col min="6" max="6" width="15.7109375" style="13" customWidth="1"/>
    <col min="7" max="7" width="19.140625" style="13" customWidth="1"/>
    <col min="8" max="8" width="18.7109375" style="13" customWidth="1"/>
    <col min="9" max="9" width="16.28515625" style="13" customWidth="1"/>
    <col min="10" max="10" width="17.7109375" style="13" bestFit="1" customWidth="1"/>
    <col min="11" max="11" width="13.28515625" style="13" customWidth="1"/>
    <col min="12" max="12" width="12.42578125" style="13" customWidth="1"/>
    <col min="13" max="13" width="9.7109375" style="13" customWidth="1"/>
    <col min="14" max="14" width="9" style="13" customWidth="1"/>
    <col min="15" max="15" width="8.7109375" style="13" customWidth="1"/>
    <col min="16" max="16384" width="9.140625" style="13"/>
  </cols>
  <sheetData>
    <row r="1" spans="1:15" s="323" customFormat="1" ht="35.1" customHeight="1" thickBot="1" x14ac:dyDescent="0.25">
      <c r="A1" s="891" t="s">
        <v>1184</v>
      </c>
      <c r="B1" s="892"/>
      <c r="C1" s="892"/>
      <c r="D1" s="892"/>
      <c r="E1" s="892"/>
      <c r="F1" s="892"/>
      <c r="G1" s="892"/>
      <c r="H1" s="892"/>
      <c r="I1" s="892"/>
      <c r="J1" s="892"/>
      <c r="K1" s="892"/>
    </row>
    <row r="2" spans="1:15" s="323" customFormat="1" ht="35.450000000000003" customHeight="1" thickBot="1" x14ac:dyDescent="0.25">
      <c r="A2" s="839" t="s">
        <v>1357</v>
      </c>
      <c r="B2" s="840"/>
      <c r="C2" s="840"/>
      <c r="D2" s="840"/>
      <c r="E2" s="840"/>
      <c r="F2" s="840"/>
      <c r="G2" s="840"/>
      <c r="H2" s="840"/>
      <c r="I2" s="840"/>
      <c r="J2" s="840"/>
      <c r="K2" s="840"/>
      <c r="L2" s="365" t="s">
        <v>693</v>
      </c>
      <c r="M2" s="366"/>
      <c r="N2" s="366"/>
      <c r="O2" s="366"/>
    </row>
    <row r="3" spans="1:15" s="323" customFormat="1" ht="21" customHeight="1" x14ac:dyDescent="0.2">
      <c r="A3" s="880" t="s">
        <v>142</v>
      </c>
      <c r="B3" s="893" t="s">
        <v>746</v>
      </c>
      <c r="C3" s="835" t="s">
        <v>1185</v>
      </c>
      <c r="D3" s="835"/>
      <c r="E3" s="835"/>
      <c r="F3" s="835"/>
      <c r="G3" s="835" t="s">
        <v>623</v>
      </c>
      <c r="H3" s="875" t="s">
        <v>229</v>
      </c>
      <c r="I3" s="835" t="s">
        <v>625</v>
      </c>
      <c r="J3" s="870" t="s">
        <v>626</v>
      </c>
      <c r="K3" s="895" t="s">
        <v>694</v>
      </c>
      <c r="L3" s="888" t="s">
        <v>774</v>
      </c>
      <c r="M3" s="855" t="s">
        <v>735</v>
      </c>
      <c r="N3" s="858" t="s">
        <v>747</v>
      </c>
      <c r="O3" s="861" t="s">
        <v>736</v>
      </c>
    </row>
    <row r="4" spans="1:15" s="323" customFormat="1" ht="34.5" customHeight="1" x14ac:dyDescent="0.2">
      <c r="A4" s="881"/>
      <c r="B4" s="894"/>
      <c r="C4" s="879" t="s">
        <v>695</v>
      </c>
      <c r="D4" s="305" t="s">
        <v>229</v>
      </c>
      <c r="E4" s="879" t="s">
        <v>697</v>
      </c>
      <c r="F4" s="879" t="s">
        <v>698</v>
      </c>
      <c r="G4" s="879"/>
      <c r="H4" s="876"/>
      <c r="I4" s="879"/>
      <c r="J4" s="871"/>
      <c r="K4" s="895"/>
      <c r="L4" s="888"/>
      <c r="M4" s="856"/>
      <c r="N4" s="859"/>
      <c r="O4" s="862"/>
    </row>
    <row r="5" spans="1:15" s="359" customFormat="1" ht="63.75" thickBot="1" x14ac:dyDescent="0.25">
      <c r="A5" s="881"/>
      <c r="B5" s="894"/>
      <c r="C5" s="879"/>
      <c r="D5" s="367" t="s">
        <v>696</v>
      </c>
      <c r="E5" s="879"/>
      <c r="F5" s="879"/>
      <c r="G5" s="879"/>
      <c r="H5" s="305" t="s">
        <v>624</v>
      </c>
      <c r="I5" s="879"/>
      <c r="J5" s="871"/>
      <c r="K5" s="896"/>
      <c r="L5" s="889"/>
      <c r="M5" s="857"/>
      <c r="N5" s="860"/>
      <c r="O5" s="863"/>
    </row>
    <row r="6" spans="1:15" s="363" customFormat="1" ht="18" customHeight="1" thickBot="1" x14ac:dyDescent="0.25">
      <c r="A6" s="360"/>
      <c r="B6" s="309"/>
      <c r="C6" s="325" t="s">
        <v>212</v>
      </c>
      <c r="D6" s="325" t="s">
        <v>213</v>
      </c>
      <c r="E6" s="325" t="s">
        <v>214</v>
      </c>
      <c r="F6" s="325" t="s">
        <v>126</v>
      </c>
      <c r="G6" s="325" t="s">
        <v>215</v>
      </c>
      <c r="H6" s="325" t="s">
        <v>216</v>
      </c>
      <c r="I6" s="325" t="s">
        <v>217</v>
      </c>
      <c r="J6" s="361" t="s">
        <v>127</v>
      </c>
      <c r="K6" s="368" t="s">
        <v>679</v>
      </c>
      <c r="L6" s="369" t="s">
        <v>596</v>
      </c>
      <c r="M6" s="370"/>
      <c r="N6" s="370"/>
      <c r="O6" s="370"/>
    </row>
    <row r="7" spans="1:15" s="16" customFormat="1" x14ac:dyDescent="0.2">
      <c r="A7" s="20">
        <v>1</v>
      </c>
      <c r="B7" s="306" t="s">
        <v>208</v>
      </c>
      <c r="C7" s="635">
        <f>SUM(C8:C12)</f>
        <v>137.61000000000001</v>
      </c>
      <c r="D7" s="635">
        <f>SUM(D8:D12)</f>
        <v>136.47300000000001</v>
      </c>
      <c r="E7" s="635">
        <f>SUM(E8:E12)</f>
        <v>9.9590000000000014</v>
      </c>
      <c r="F7" s="635">
        <f t="shared" ref="F7:F13" si="0">C7+E7</f>
        <v>147.56900000000002</v>
      </c>
      <c r="G7" s="37">
        <f>SUM(G8:G12)</f>
        <v>3431970</v>
      </c>
      <c r="H7" s="37">
        <f>SUM(H8:H12)</f>
        <v>3385957</v>
      </c>
      <c r="I7" s="37">
        <f>SUM(I8:I12)</f>
        <v>476866</v>
      </c>
      <c r="J7" s="78">
        <f t="shared" ref="J7:J13" si="1">G7+I7</f>
        <v>3908836</v>
      </c>
      <c r="K7" s="166">
        <f>IF(F7=0,0,J7/F7/12)</f>
        <v>2207.3493303697478</v>
      </c>
      <c r="L7" s="233">
        <f>IF('T6-Zamestnanci_a_mzdy'!F7-'T6a-Zamestnanci_a_mzdy (ženy)'!F7=0,0,('T6-Zamestnanci_a_mzdy'!J7-'T6a-Zamestnanci_a_mzdy (ženy)'!J7)/('T6-Zamestnanci_a_mzdy'!F7-'T6a-Zamestnanci_a_mzdy (ženy)'!F7)/12)</f>
        <v>2190.7908069443297</v>
      </c>
      <c r="M7" s="203">
        <v>1645</v>
      </c>
      <c r="N7" s="204">
        <v>1954</v>
      </c>
      <c r="O7" s="205">
        <v>2376</v>
      </c>
    </row>
    <row r="8" spans="1:15" x14ac:dyDescent="0.2">
      <c r="A8" s="20">
        <v>2</v>
      </c>
      <c r="B8" s="307" t="s">
        <v>1013</v>
      </c>
      <c r="C8" s="637">
        <v>23.34</v>
      </c>
      <c r="D8" s="637">
        <v>23.34</v>
      </c>
      <c r="E8" s="637">
        <v>1.5740000000000001</v>
      </c>
      <c r="F8" s="635">
        <f t="shared" si="0"/>
        <v>24.914000000000001</v>
      </c>
      <c r="G8" s="76">
        <v>704054</v>
      </c>
      <c r="H8" s="76">
        <v>693254</v>
      </c>
      <c r="I8" s="76">
        <v>92505</v>
      </c>
      <c r="J8" s="78">
        <f t="shared" si="1"/>
        <v>796559</v>
      </c>
      <c r="K8" s="166">
        <f t="shared" ref="K8:K30" si="2">IF(F8=0,0,J8/F8/12)</f>
        <v>2664.3620721950174</v>
      </c>
      <c r="L8" s="233">
        <f>IF('T6-Zamestnanci_a_mzdy'!F8-'T6a-Zamestnanci_a_mzdy (ženy)'!F8=0,0,('T6-Zamestnanci_a_mzdy'!J8-'T6a-Zamestnanci_a_mzdy (ženy)'!J8)/('T6-Zamestnanci_a_mzdy'!F8-'T6a-Zamestnanci_a_mzdy (ženy)'!F8)/12)</f>
        <v>2881.3597992242753</v>
      </c>
      <c r="M8" s="206">
        <v>2217</v>
      </c>
      <c r="N8" s="207">
        <v>2629</v>
      </c>
      <c r="O8" s="208">
        <v>3065</v>
      </c>
    </row>
    <row r="9" spans="1:15" x14ac:dyDescent="0.2">
      <c r="A9" s="20">
        <v>3</v>
      </c>
      <c r="B9" s="307" t="s">
        <v>171</v>
      </c>
      <c r="C9" s="637">
        <v>48.19</v>
      </c>
      <c r="D9" s="637">
        <v>48.052999999999997</v>
      </c>
      <c r="E9" s="637">
        <v>2.645</v>
      </c>
      <c r="F9" s="635">
        <f t="shared" si="0"/>
        <v>50.835000000000001</v>
      </c>
      <c r="G9" s="76">
        <v>1353764</v>
      </c>
      <c r="H9" s="76">
        <v>1343799</v>
      </c>
      <c r="I9" s="76">
        <v>205917</v>
      </c>
      <c r="J9" s="78">
        <f t="shared" si="1"/>
        <v>1559681</v>
      </c>
      <c r="K9" s="166">
        <f t="shared" si="2"/>
        <v>2556.7702698272187</v>
      </c>
      <c r="L9" s="233">
        <f>IF('T6-Zamestnanci_a_mzdy'!F9-'T6a-Zamestnanci_a_mzdy (ženy)'!F9=0,0,('T6-Zamestnanci_a_mzdy'!J9-'T6a-Zamestnanci_a_mzdy (ženy)'!J9)/('T6-Zamestnanci_a_mzdy'!F9-'T6a-Zamestnanci_a_mzdy (ženy)'!F9)/12)</f>
        <v>2143.6255603043887</v>
      </c>
      <c r="M9" s="206">
        <v>1954</v>
      </c>
      <c r="N9" s="207">
        <v>2249</v>
      </c>
      <c r="O9" s="208">
        <v>2637</v>
      </c>
    </row>
    <row r="10" spans="1:15" x14ac:dyDescent="0.2">
      <c r="A10" s="20">
        <v>4</v>
      </c>
      <c r="B10" s="307" t="s">
        <v>172</v>
      </c>
      <c r="C10" s="637">
        <v>65.281999999999996</v>
      </c>
      <c r="D10" s="637">
        <v>64.281999999999996</v>
      </c>
      <c r="E10" s="637">
        <v>4.9880000000000004</v>
      </c>
      <c r="F10" s="635">
        <f t="shared" si="0"/>
        <v>70.27</v>
      </c>
      <c r="G10" s="76">
        <v>1362862</v>
      </c>
      <c r="H10" s="76">
        <v>1337614</v>
      </c>
      <c r="I10" s="76">
        <v>157200</v>
      </c>
      <c r="J10" s="78">
        <f t="shared" si="1"/>
        <v>1520062</v>
      </c>
      <c r="K10" s="166">
        <f t="shared" si="2"/>
        <v>1802.6445614534416</v>
      </c>
      <c r="L10" s="233">
        <f>IF('T6-Zamestnanci_a_mzdy'!F10-'T6a-Zamestnanci_a_mzdy (ženy)'!F10=0,0,('T6-Zamestnanci_a_mzdy'!J10-'T6a-Zamestnanci_a_mzdy (ženy)'!J10)/('T6-Zamestnanci_a_mzdy'!F10-'T6a-Zamestnanci_a_mzdy (ženy)'!F10)/12)</f>
        <v>1697.2246679873797</v>
      </c>
      <c r="M10" s="206">
        <v>1563</v>
      </c>
      <c r="N10" s="207">
        <v>1702</v>
      </c>
      <c r="O10" s="208">
        <v>1948</v>
      </c>
    </row>
    <row r="11" spans="1:15" x14ac:dyDescent="0.2">
      <c r="A11" s="20">
        <v>5</v>
      </c>
      <c r="B11" s="307" t="s">
        <v>173</v>
      </c>
      <c r="C11" s="637">
        <v>0.79800000000000004</v>
      </c>
      <c r="D11" s="637">
        <v>0.79800000000000004</v>
      </c>
      <c r="E11" s="637">
        <v>0</v>
      </c>
      <c r="F11" s="635">
        <f t="shared" si="0"/>
        <v>0.79800000000000004</v>
      </c>
      <c r="G11" s="76">
        <v>11290</v>
      </c>
      <c r="H11" s="76">
        <v>11290</v>
      </c>
      <c r="I11" s="76">
        <v>2188</v>
      </c>
      <c r="J11" s="78">
        <f t="shared" si="1"/>
        <v>13478</v>
      </c>
      <c r="K11" s="166">
        <f t="shared" si="2"/>
        <v>1407.4770258980786</v>
      </c>
      <c r="L11" s="233">
        <f>IF('T6-Zamestnanci_a_mzdy'!F11-'T6a-Zamestnanci_a_mzdy (ženy)'!F11=0,0,('T6-Zamestnanci_a_mzdy'!J11-'T6a-Zamestnanci_a_mzdy (ženy)'!J11)/('T6-Zamestnanci_a_mzdy'!F11-'T6a-Zamestnanci_a_mzdy (ženy)'!F11)/12)</f>
        <v>1811.8811881188121</v>
      </c>
      <c r="M11" s="206">
        <v>1338</v>
      </c>
      <c r="N11" s="207">
        <v>1377</v>
      </c>
      <c r="O11" s="208">
        <v>1377</v>
      </c>
    </row>
    <row r="12" spans="1:15" x14ac:dyDescent="0.2">
      <c r="A12" s="20">
        <v>6</v>
      </c>
      <c r="B12" s="307" t="s">
        <v>174</v>
      </c>
      <c r="C12" s="637">
        <v>0</v>
      </c>
      <c r="D12" s="637">
        <v>0</v>
      </c>
      <c r="E12" s="637">
        <v>0.752</v>
      </c>
      <c r="F12" s="635">
        <f t="shared" si="0"/>
        <v>0.752</v>
      </c>
      <c r="G12" s="76">
        <v>0</v>
      </c>
      <c r="H12" s="76">
        <v>0</v>
      </c>
      <c r="I12" s="76">
        <v>19056</v>
      </c>
      <c r="J12" s="78">
        <f t="shared" si="1"/>
        <v>19056</v>
      </c>
      <c r="K12" s="166">
        <f t="shared" si="2"/>
        <v>2111.7021276595747</v>
      </c>
      <c r="L12" s="233">
        <f>IF('T6-Zamestnanci_a_mzdy'!F12-'T6a-Zamestnanci_a_mzdy (ženy)'!F12=0,0,('T6-Zamestnanci_a_mzdy'!J12-'T6a-Zamestnanci_a_mzdy (ženy)'!J12)/('T6-Zamestnanci_a_mzdy'!F12-'T6a-Zamestnanci_a_mzdy (ženy)'!F12)/12)</f>
        <v>1298.5436893203885</v>
      </c>
      <c r="M12" s="206">
        <v>1444</v>
      </c>
      <c r="N12" s="207">
        <v>2196</v>
      </c>
      <c r="O12" s="208">
        <v>2196</v>
      </c>
    </row>
    <row r="13" spans="1:15" x14ac:dyDescent="0.2">
      <c r="A13" s="20">
        <v>7</v>
      </c>
      <c r="B13" s="306" t="s">
        <v>50</v>
      </c>
      <c r="C13" s="637">
        <v>17.145</v>
      </c>
      <c r="D13" s="637">
        <v>17.145</v>
      </c>
      <c r="E13" s="637">
        <v>0.255</v>
      </c>
      <c r="F13" s="635">
        <f t="shared" si="0"/>
        <v>17.399999999999999</v>
      </c>
      <c r="G13" s="76">
        <v>254372</v>
      </c>
      <c r="H13" s="76">
        <v>254372</v>
      </c>
      <c r="I13" s="76">
        <v>7251</v>
      </c>
      <c r="J13" s="78">
        <f t="shared" si="1"/>
        <v>261623</v>
      </c>
      <c r="K13" s="166">
        <f t="shared" si="2"/>
        <v>1252.9837164750959</v>
      </c>
      <c r="L13" s="233">
        <f>IF('T6-Zamestnanci_a_mzdy'!F13-'T6a-Zamestnanci_a_mzdy (ženy)'!F13=0,0,('T6-Zamestnanci_a_mzdy'!J13-'T6a-Zamestnanci_a_mzdy (ženy)'!J13)/('T6-Zamestnanci_a_mzdy'!F13-'T6a-Zamestnanci_a_mzdy (ženy)'!F13)/12)</f>
        <v>1512.0503597122299</v>
      </c>
      <c r="M13" s="206">
        <v>997</v>
      </c>
      <c r="N13" s="207">
        <v>1113</v>
      </c>
      <c r="O13" s="208">
        <v>1299</v>
      </c>
    </row>
    <row r="14" spans="1:15" x14ac:dyDescent="0.2">
      <c r="A14" s="20"/>
      <c r="B14" s="307" t="s">
        <v>229</v>
      </c>
      <c r="C14" s="638"/>
      <c r="D14" s="638"/>
      <c r="E14" s="638"/>
      <c r="F14" s="639"/>
      <c r="G14" s="77"/>
      <c r="H14" s="77"/>
      <c r="I14" s="77"/>
      <c r="J14" s="142"/>
      <c r="K14" s="142"/>
      <c r="L14" s="233"/>
      <c r="M14" s="206"/>
      <c r="N14" s="207"/>
      <c r="O14" s="208"/>
    </row>
    <row r="15" spans="1:15" x14ac:dyDescent="0.2">
      <c r="A15" s="20">
        <v>8</v>
      </c>
      <c r="B15" s="307" t="s">
        <v>54</v>
      </c>
      <c r="C15" s="637">
        <v>2</v>
      </c>
      <c r="D15" s="637">
        <v>2</v>
      </c>
      <c r="E15" s="637">
        <v>0</v>
      </c>
      <c r="F15" s="635">
        <f t="shared" ref="F15:F21" si="3">C15+E15</f>
        <v>2</v>
      </c>
      <c r="G15" s="76">
        <v>44406</v>
      </c>
      <c r="H15" s="76">
        <v>44406</v>
      </c>
      <c r="I15" s="76">
        <v>1600</v>
      </c>
      <c r="J15" s="78">
        <f t="shared" ref="J15:J21" si="4">G15+I15</f>
        <v>46006</v>
      </c>
      <c r="K15" s="166">
        <f t="shared" si="2"/>
        <v>1916.9166666666667</v>
      </c>
      <c r="L15" s="233">
        <f>IF('T6-Zamestnanci_a_mzdy'!F15-'T6a-Zamestnanci_a_mzdy (ženy)'!F15=0,0,('T6-Zamestnanci_a_mzdy'!J15-'T6a-Zamestnanci_a_mzdy (ženy)'!J15)/('T6-Zamestnanci_a_mzdy'!F15-'T6a-Zamestnanci_a_mzdy (ženy)'!F15)/12)</f>
        <v>1591.5570175438597</v>
      </c>
      <c r="M15" s="206">
        <v>1576</v>
      </c>
      <c r="N15" s="207">
        <v>1576</v>
      </c>
      <c r="O15" s="208">
        <v>2258</v>
      </c>
    </row>
    <row r="16" spans="1:15" x14ac:dyDescent="0.2">
      <c r="A16" s="20">
        <v>9</v>
      </c>
      <c r="B16" s="306" t="s">
        <v>209</v>
      </c>
      <c r="C16" s="635">
        <f>SUM(C17:C19)</f>
        <v>89.730999999999995</v>
      </c>
      <c r="D16" s="635">
        <f>SUM(D17:D19)</f>
        <v>89.730999999999995</v>
      </c>
      <c r="E16" s="635">
        <f>SUM(E17:E19)</f>
        <v>1.399</v>
      </c>
      <c r="F16" s="635">
        <f t="shared" si="3"/>
        <v>91.13</v>
      </c>
      <c r="G16" s="37">
        <f>SUM(G17:G19)</f>
        <v>1595676</v>
      </c>
      <c r="H16" s="37">
        <f>SUM(H17:H19)</f>
        <v>1585576</v>
      </c>
      <c r="I16" s="37">
        <f>SUM(I17:I19)</f>
        <v>143653</v>
      </c>
      <c r="J16" s="78">
        <f t="shared" si="4"/>
        <v>1739329</v>
      </c>
      <c r="K16" s="166">
        <f t="shared" si="2"/>
        <v>1590.5199531804383</v>
      </c>
      <c r="L16" s="233">
        <f>IF('T6-Zamestnanci_a_mzdy'!F16-'T6a-Zamestnanci_a_mzdy (ženy)'!F16=0,0,('T6-Zamestnanci_a_mzdy'!J16-'T6a-Zamestnanci_a_mzdy (ženy)'!J16)/('T6-Zamestnanci_a_mzdy'!F16-'T6a-Zamestnanci_a_mzdy (ženy)'!F16)/12)</f>
        <v>2755.6997308727405</v>
      </c>
      <c r="M16" s="206">
        <v>1147</v>
      </c>
      <c r="N16" s="207">
        <v>1318</v>
      </c>
      <c r="O16" s="208">
        <v>1812</v>
      </c>
    </row>
    <row r="17" spans="1:15" x14ac:dyDescent="0.2">
      <c r="A17" s="20">
        <v>10</v>
      </c>
      <c r="B17" s="307" t="s">
        <v>175</v>
      </c>
      <c r="C17" s="637">
        <v>34.417000000000002</v>
      </c>
      <c r="D17" s="637">
        <v>34.417000000000002</v>
      </c>
      <c r="E17" s="637">
        <v>0.10299999999999999</v>
      </c>
      <c r="F17" s="635">
        <f t="shared" si="3"/>
        <v>34.520000000000003</v>
      </c>
      <c r="G17" s="76">
        <v>672150</v>
      </c>
      <c r="H17" s="76">
        <v>671550</v>
      </c>
      <c r="I17" s="76">
        <v>29186</v>
      </c>
      <c r="J17" s="78">
        <f t="shared" si="4"/>
        <v>701336</v>
      </c>
      <c r="K17" s="166">
        <f t="shared" si="2"/>
        <v>1693.0668211664733</v>
      </c>
      <c r="L17" s="233">
        <f>IF('T6-Zamestnanci_a_mzdy'!F17-'T6a-Zamestnanci_a_mzdy (ženy)'!F17=0,0,('T6-Zamestnanci_a_mzdy'!J17-'T6a-Zamestnanci_a_mzdy (ženy)'!J17)/('T6-Zamestnanci_a_mzdy'!F17-'T6a-Zamestnanci_a_mzdy (ženy)'!F17)/12)</f>
        <v>3153.4930139720559</v>
      </c>
      <c r="M17" s="206">
        <v>1217</v>
      </c>
      <c r="N17" s="207">
        <v>1358</v>
      </c>
      <c r="O17" s="208">
        <v>2010</v>
      </c>
    </row>
    <row r="18" spans="1:15" x14ac:dyDescent="0.2">
      <c r="A18" s="20">
        <v>11</v>
      </c>
      <c r="B18" s="307" t="s">
        <v>128</v>
      </c>
      <c r="C18" s="637">
        <v>55.314</v>
      </c>
      <c r="D18" s="637">
        <v>55.314</v>
      </c>
      <c r="E18" s="637">
        <v>1.296</v>
      </c>
      <c r="F18" s="635">
        <f t="shared" si="3"/>
        <v>56.61</v>
      </c>
      <c r="G18" s="76">
        <v>923526</v>
      </c>
      <c r="H18" s="76">
        <v>914026</v>
      </c>
      <c r="I18" s="76">
        <v>114467</v>
      </c>
      <c r="J18" s="78">
        <f t="shared" si="4"/>
        <v>1037993</v>
      </c>
      <c r="K18" s="166">
        <f t="shared" si="2"/>
        <v>1527.9882824000472</v>
      </c>
      <c r="L18" s="233">
        <f>IF('T6-Zamestnanci_a_mzdy'!F18-'T6a-Zamestnanci_a_mzdy (ženy)'!F18=0,0,('T6-Zamestnanci_a_mzdy'!J18-'T6a-Zamestnanci_a_mzdy (ženy)'!J18)/('T6-Zamestnanci_a_mzdy'!F18-'T6a-Zamestnanci_a_mzdy (ženy)'!F18)/12)</f>
        <v>1420.3936348408697</v>
      </c>
      <c r="M18" s="206">
        <v>1079</v>
      </c>
      <c r="N18" s="207">
        <v>1251</v>
      </c>
      <c r="O18" s="208">
        <v>1626</v>
      </c>
    </row>
    <row r="19" spans="1:15" x14ac:dyDescent="0.2">
      <c r="A19" s="20">
        <v>12</v>
      </c>
      <c r="B19" s="307" t="s">
        <v>116</v>
      </c>
      <c r="C19" s="637">
        <v>0</v>
      </c>
      <c r="D19" s="637">
        <v>0</v>
      </c>
      <c r="E19" s="637">
        <v>0</v>
      </c>
      <c r="F19" s="635">
        <f t="shared" si="3"/>
        <v>0</v>
      </c>
      <c r="G19" s="76">
        <v>0</v>
      </c>
      <c r="H19" s="76">
        <v>0</v>
      </c>
      <c r="I19" s="76">
        <v>0</v>
      </c>
      <c r="J19" s="78">
        <f t="shared" si="4"/>
        <v>0</v>
      </c>
      <c r="K19" s="166">
        <f t="shared" si="2"/>
        <v>0</v>
      </c>
      <c r="L19" s="233">
        <f>IF('T6-Zamestnanci_a_mzdy'!F19-'T6a-Zamestnanci_a_mzdy (ženy)'!F19=0,0,('T6-Zamestnanci_a_mzdy'!J19-'T6a-Zamestnanci_a_mzdy (ženy)'!J19)/('T6-Zamestnanci_a_mzdy'!F19-'T6a-Zamestnanci_a_mzdy (ženy)'!F19)/12)</f>
        <v>0</v>
      </c>
      <c r="M19" s="206">
        <v>0</v>
      </c>
      <c r="N19" s="207">
        <v>0</v>
      </c>
      <c r="O19" s="208">
        <v>0</v>
      </c>
    </row>
    <row r="20" spans="1:15" x14ac:dyDescent="0.2">
      <c r="A20" s="20">
        <v>13</v>
      </c>
      <c r="B20" s="306" t="s">
        <v>206</v>
      </c>
      <c r="C20" s="637">
        <v>5.1779999999999999</v>
      </c>
      <c r="D20" s="637">
        <v>5.1779999999999999</v>
      </c>
      <c r="E20" s="637">
        <v>1.929</v>
      </c>
      <c r="F20" s="635">
        <f t="shared" si="3"/>
        <v>7.1070000000000002</v>
      </c>
      <c r="G20" s="76">
        <v>113071</v>
      </c>
      <c r="H20" s="76">
        <v>113071</v>
      </c>
      <c r="I20" s="76">
        <v>55729</v>
      </c>
      <c r="J20" s="78">
        <f t="shared" si="4"/>
        <v>168800</v>
      </c>
      <c r="K20" s="166">
        <f t="shared" si="2"/>
        <v>1979.2692650438532</v>
      </c>
      <c r="L20" s="233">
        <f>IF('T6-Zamestnanci_a_mzdy'!F20-'T6a-Zamestnanci_a_mzdy (ženy)'!F20=0,0,('T6-Zamestnanci_a_mzdy'!J20-'T6a-Zamestnanci_a_mzdy (ženy)'!J20)/('T6-Zamestnanci_a_mzdy'!F20-'T6a-Zamestnanci_a_mzdy (ženy)'!F20)/12)</f>
        <v>1889.5887012119481</v>
      </c>
      <c r="M20" s="206">
        <v>1744</v>
      </c>
      <c r="N20" s="207">
        <v>1829</v>
      </c>
      <c r="O20" s="208">
        <v>1911</v>
      </c>
    </row>
    <row r="21" spans="1:15" ht="31.5" x14ac:dyDescent="0.2">
      <c r="A21" s="20">
        <v>14</v>
      </c>
      <c r="B21" s="306" t="s">
        <v>51</v>
      </c>
      <c r="C21" s="637">
        <v>19.082999999999998</v>
      </c>
      <c r="D21" s="637">
        <v>19.082999999999998</v>
      </c>
      <c r="E21" s="637">
        <v>8.5000000000000006E-2</v>
      </c>
      <c r="F21" s="635">
        <f t="shared" si="3"/>
        <v>19.167999999999999</v>
      </c>
      <c r="G21" s="76">
        <v>189099</v>
      </c>
      <c r="H21" s="76">
        <v>189099</v>
      </c>
      <c r="I21" s="76">
        <v>1030</v>
      </c>
      <c r="J21" s="78">
        <f t="shared" si="4"/>
        <v>190129</v>
      </c>
      <c r="K21" s="166">
        <f t="shared" si="2"/>
        <v>826.59032415136335</v>
      </c>
      <c r="L21" s="233">
        <f>IF('T6-Zamestnanci_a_mzdy'!F21-'T6a-Zamestnanci_a_mzdy (ženy)'!F21=0,0,('T6-Zamestnanci_a_mzdy'!J21-'T6a-Zamestnanci_a_mzdy (ženy)'!J21)/('T6-Zamestnanci_a_mzdy'!F21-'T6a-Zamestnanci_a_mzdy (ženy)'!F21)/12)</f>
        <v>1021.8836496638984</v>
      </c>
      <c r="M21" s="206">
        <v>783</v>
      </c>
      <c r="N21" s="207">
        <v>846</v>
      </c>
      <c r="O21" s="208">
        <v>859</v>
      </c>
    </row>
    <row r="22" spans="1:15" ht="47.25" x14ac:dyDescent="0.2">
      <c r="A22" s="20">
        <v>15</v>
      </c>
      <c r="B22" s="306" t="s">
        <v>247</v>
      </c>
      <c r="C22" s="635">
        <f>SUM(C23:C26)</f>
        <v>0</v>
      </c>
      <c r="D22" s="635">
        <f>SUM(D23:D26)</f>
        <v>0</v>
      </c>
      <c r="E22" s="635">
        <f>SUM(E23:E26)</f>
        <v>0</v>
      </c>
      <c r="F22" s="635">
        <f>SUM(F27:F27)</f>
        <v>0</v>
      </c>
      <c r="G22" s="37">
        <f>SUM(G23:G26)</f>
        <v>0</v>
      </c>
      <c r="H22" s="37">
        <f>SUM(H23:H26)</f>
        <v>0</v>
      </c>
      <c r="I22" s="37">
        <f>SUM(I23:I26)</f>
        <v>0</v>
      </c>
      <c r="J22" s="78">
        <f>SUM(J23:J26)</f>
        <v>0</v>
      </c>
      <c r="K22" s="166">
        <f t="shared" si="2"/>
        <v>0</v>
      </c>
      <c r="L22" s="233">
        <f>IF('T6-Zamestnanci_a_mzdy'!F22-'T6a-Zamestnanci_a_mzdy (ženy)'!F22=0,0,('T6-Zamestnanci_a_mzdy'!J22-'T6a-Zamestnanci_a_mzdy (ženy)'!J22)/('T6-Zamestnanci_a_mzdy'!F22-'T6a-Zamestnanci_a_mzdy (ženy)'!F22)/12)</f>
        <v>0</v>
      </c>
      <c r="M22" s="235" t="s">
        <v>240</v>
      </c>
      <c r="N22" s="224" t="s">
        <v>240</v>
      </c>
      <c r="O22" s="238" t="s">
        <v>240</v>
      </c>
    </row>
    <row r="23" spans="1:15" x14ac:dyDescent="0.2">
      <c r="A23" s="20" t="s">
        <v>207</v>
      </c>
      <c r="B23" s="641" t="s">
        <v>1402</v>
      </c>
      <c r="C23" s="637">
        <v>0</v>
      </c>
      <c r="D23" s="637">
        <v>0</v>
      </c>
      <c r="E23" s="637">
        <v>0</v>
      </c>
      <c r="F23" s="635">
        <f t="shared" ref="F23:F29" si="5">C23+E23</f>
        <v>0</v>
      </c>
      <c r="G23" s="76">
        <v>0</v>
      </c>
      <c r="H23" s="76">
        <v>0</v>
      </c>
      <c r="I23" s="76">
        <v>0</v>
      </c>
      <c r="J23" s="78">
        <f>G23+I23</f>
        <v>0</v>
      </c>
      <c r="K23" s="166">
        <f t="shared" si="2"/>
        <v>0</v>
      </c>
      <c r="L23" s="233">
        <f>IF('T6-Zamestnanci_a_mzdy'!F23-'T6a-Zamestnanci_a_mzdy (ženy)'!F23=0,0,('T6-Zamestnanci_a_mzdy'!J23-'T6a-Zamestnanci_a_mzdy (ženy)'!J23)/('T6-Zamestnanci_a_mzdy'!F23-'T6a-Zamestnanci_a_mzdy (ženy)'!F23)/12)</f>
        <v>0</v>
      </c>
      <c r="M23" s="235" t="s">
        <v>240</v>
      </c>
      <c r="N23" s="224" t="s">
        <v>240</v>
      </c>
      <c r="O23" s="238" t="s">
        <v>240</v>
      </c>
    </row>
    <row r="24" spans="1:15" x14ac:dyDescent="0.2">
      <c r="A24" s="20" t="s">
        <v>299</v>
      </c>
      <c r="B24" s="641" t="s">
        <v>1402</v>
      </c>
      <c r="C24" s="637">
        <v>0</v>
      </c>
      <c r="D24" s="637">
        <v>0</v>
      </c>
      <c r="E24" s="637">
        <v>0</v>
      </c>
      <c r="F24" s="635">
        <f t="shared" si="5"/>
        <v>0</v>
      </c>
      <c r="G24" s="76">
        <v>0</v>
      </c>
      <c r="H24" s="76">
        <v>0</v>
      </c>
      <c r="I24" s="76">
        <v>0</v>
      </c>
      <c r="J24" s="78">
        <f>G24+I24</f>
        <v>0</v>
      </c>
      <c r="K24" s="166">
        <f t="shared" si="2"/>
        <v>0</v>
      </c>
      <c r="L24" s="233">
        <f>IF('T6-Zamestnanci_a_mzdy'!F24-'T6a-Zamestnanci_a_mzdy (ženy)'!F24=0,0,('T6-Zamestnanci_a_mzdy'!J24-'T6a-Zamestnanci_a_mzdy (ženy)'!J24)/('T6-Zamestnanci_a_mzdy'!F24-'T6a-Zamestnanci_a_mzdy (ženy)'!F24)/12)</f>
        <v>0</v>
      </c>
      <c r="M24" s="235" t="s">
        <v>240</v>
      </c>
      <c r="N24" s="224" t="s">
        <v>240</v>
      </c>
      <c r="O24" s="238" t="s">
        <v>240</v>
      </c>
    </row>
    <row r="25" spans="1:15" x14ac:dyDescent="0.2">
      <c r="A25" s="20" t="s">
        <v>300</v>
      </c>
      <c r="B25" s="641" t="s">
        <v>1402</v>
      </c>
      <c r="C25" s="637">
        <v>0</v>
      </c>
      <c r="D25" s="637">
        <v>0</v>
      </c>
      <c r="E25" s="637">
        <v>0</v>
      </c>
      <c r="F25" s="635">
        <f t="shared" si="5"/>
        <v>0</v>
      </c>
      <c r="G25" s="76">
        <v>0</v>
      </c>
      <c r="H25" s="76">
        <v>0</v>
      </c>
      <c r="I25" s="76">
        <v>0</v>
      </c>
      <c r="J25" s="78">
        <f>G25+I25</f>
        <v>0</v>
      </c>
      <c r="K25" s="166">
        <f t="shared" si="2"/>
        <v>0</v>
      </c>
      <c r="L25" s="233">
        <f>IF('T6-Zamestnanci_a_mzdy'!F25-'T6a-Zamestnanci_a_mzdy (ženy)'!F25=0,0,('T6-Zamestnanci_a_mzdy'!J25-'T6a-Zamestnanci_a_mzdy (ženy)'!J25)/('T6-Zamestnanci_a_mzdy'!F25-'T6a-Zamestnanci_a_mzdy (ženy)'!F25)/12)</f>
        <v>0</v>
      </c>
      <c r="M25" s="235" t="s">
        <v>240</v>
      </c>
      <c r="N25" s="224" t="s">
        <v>240</v>
      </c>
      <c r="O25" s="238" t="s">
        <v>240</v>
      </c>
    </row>
    <row r="26" spans="1:15" ht="16.5" customHeight="1" x14ac:dyDescent="0.2">
      <c r="A26" s="20" t="s">
        <v>301</v>
      </c>
      <c r="B26" s="641" t="s">
        <v>1402</v>
      </c>
      <c r="C26" s="637">
        <v>0</v>
      </c>
      <c r="D26" s="637">
        <v>0</v>
      </c>
      <c r="E26" s="637">
        <v>0</v>
      </c>
      <c r="F26" s="635">
        <f t="shared" si="5"/>
        <v>0</v>
      </c>
      <c r="G26" s="76">
        <v>0</v>
      </c>
      <c r="H26" s="76">
        <v>0</v>
      </c>
      <c r="I26" s="76">
        <v>0</v>
      </c>
      <c r="J26" s="78">
        <f>G26+I26</f>
        <v>0</v>
      </c>
      <c r="K26" s="166">
        <f t="shared" si="2"/>
        <v>0</v>
      </c>
      <c r="L26" s="233">
        <f>IF('T6-Zamestnanci_a_mzdy'!F26-'T6a-Zamestnanci_a_mzdy (ženy)'!F26=0,0,('T6-Zamestnanci_a_mzdy'!J26-'T6a-Zamestnanci_a_mzdy (ženy)'!J26)/('T6-Zamestnanci_a_mzdy'!F26-'T6a-Zamestnanci_a_mzdy (ženy)'!F26)/12)</f>
        <v>0</v>
      </c>
      <c r="M26" s="235" t="s">
        <v>240</v>
      </c>
      <c r="N26" s="224" t="s">
        <v>240</v>
      </c>
      <c r="O26" s="238" t="s">
        <v>240</v>
      </c>
    </row>
    <row r="27" spans="1:15" x14ac:dyDescent="0.2">
      <c r="A27" s="20"/>
      <c r="B27" s="307"/>
      <c r="C27" s="638"/>
      <c r="D27" s="638"/>
      <c r="E27" s="638"/>
      <c r="F27" s="639">
        <f t="shared" si="5"/>
        <v>0</v>
      </c>
      <c r="G27" s="77"/>
      <c r="H27" s="77"/>
      <c r="I27" s="77"/>
      <c r="J27" s="142"/>
      <c r="K27" s="142"/>
      <c r="L27" s="233"/>
      <c r="M27" s="236"/>
      <c r="N27" s="207"/>
      <c r="O27" s="237"/>
    </row>
    <row r="28" spans="1:15" x14ac:dyDescent="0.2">
      <c r="A28" s="20">
        <v>16</v>
      </c>
      <c r="B28" s="306" t="s">
        <v>52</v>
      </c>
      <c r="C28" s="637">
        <v>3.9950000000000001</v>
      </c>
      <c r="D28" s="637">
        <v>3.9950000000000001</v>
      </c>
      <c r="E28" s="637">
        <v>2.004</v>
      </c>
      <c r="F28" s="635">
        <f t="shared" si="5"/>
        <v>5.9990000000000006</v>
      </c>
      <c r="G28" s="76">
        <v>42326</v>
      </c>
      <c r="H28" s="76">
        <v>42326</v>
      </c>
      <c r="I28" s="76">
        <v>29750</v>
      </c>
      <c r="J28" s="78">
        <f>G28+I28</f>
        <v>72076</v>
      </c>
      <c r="K28" s="166">
        <f t="shared" si="2"/>
        <v>1001.2224259598821</v>
      </c>
      <c r="L28" s="233">
        <f>IF('T6-Zamestnanci_a_mzdy'!F28-'T6a-Zamestnanci_a_mzdy (ženy)'!F28=0,0,('T6-Zamestnanci_a_mzdy'!J28-'T6a-Zamestnanci_a_mzdy (ženy)'!J28)/('T6-Zamestnanci_a_mzdy'!F28-'T6a-Zamestnanci_a_mzdy (ženy)'!F28)/12)</f>
        <v>1443.6729619637092</v>
      </c>
      <c r="M28" s="206">
        <v>787</v>
      </c>
      <c r="N28" s="207">
        <v>839</v>
      </c>
      <c r="O28" s="208">
        <v>1242</v>
      </c>
    </row>
    <row r="29" spans="1:15" x14ac:dyDescent="0.2">
      <c r="A29" s="20">
        <v>17</v>
      </c>
      <c r="B29" s="306" t="s">
        <v>53</v>
      </c>
      <c r="C29" s="637">
        <v>0</v>
      </c>
      <c r="D29" s="637">
        <v>0</v>
      </c>
      <c r="E29" s="637">
        <v>7.0659999999999998</v>
      </c>
      <c r="F29" s="635">
        <f t="shared" si="5"/>
        <v>7.0659999999999998</v>
      </c>
      <c r="G29" s="76">
        <v>0</v>
      </c>
      <c r="H29" s="76">
        <v>0</v>
      </c>
      <c r="I29" s="76">
        <v>90367</v>
      </c>
      <c r="J29" s="78">
        <f>G29+I29</f>
        <v>90367</v>
      </c>
      <c r="K29" s="166">
        <f t="shared" si="2"/>
        <v>1065.7491272761581</v>
      </c>
      <c r="L29" s="233">
        <f>IF('T6-Zamestnanci_a_mzdy'!F29-'T6a-Zamestnanci_a_mzdy (ženy)'!F29=0,0,('T6-Zamestnanci_a_mzdy'!J29-'T6a-Zamestnanci_a_mzdy (ženy)'!J29)/('T6-Zamestnanci_a_mzdy'!F29-'T6a-Zamestnanci_a_mzdy (ženy)'!F29)/12)</f>
        <v>1175.0483558994199</v>
      </c>
      <c r="M29" s="206">
        <v>808</v>
      </c>
      <c r="N29" s="207">
        <v>992</v>
      </c>
      <c r="O29" s="208">
        <v>1195</v>
      </c>
    </row>
    <row r="30" spans="1:15" ht="16.5" thickBot="1" x14ac:dyDescent="0.25">
      <c r="A30" s="21">
        <v>18</v>
      </c>
      <c r="B30" s="308" t="s">
        <v>248</v>
      </c>
      <c r="C30" s="640">
        <f t="shared" ref="C30:J30" si="6">C7+C13+C16+C20+C21+C28+C29</f>
        <v>272.74200000000002</v>
      </c>
      <c r="D30" s="640">
        <f t="shared" si="6"/>
        <v>271.60500000000002</v>
      </c>
      <c r="E30" s="640">
        <f t="shared" si="6"/>
        <v>22.697000000000003</v>
      </c>
      <c r="F30" s="640">
        <f t="shared" si="6"/>
        <v>295.43900000000008</v>
      </c>
      <c r="G30" s="38">
        <f t="shared" si="6"/>
        <v>5626514</v>
      </c>
      <c r="H30" s="38">
        <f t="shared" si="6"/>
        <v>5570401</v>
      </c>
      <c r="I30" s="38">
        <f t="shared" si="6"/>
        <v>804646</v>
      </c>
      <c r="J30" s="79">
        <f t="shared" si="6"/>
        <v>6431160</v>
      </c>
      <c r="K30" s="167">
        <f t="shared" si="2"/>
        <v>1814.0123680353638</v>
      </c>
      <c r="L30" s="234">
        <f>IF('T6-Zamestnanci_a_mzdy'!F30-'T6a-Zamestnanci_a_mzdy (ženy)'!F30=0,0,('T6-Zamestnanci_a_mzdy'!J30-'T6a-Zamestnanci_a_mzdy (ženy)'!J30)/('T6-Zamestnanci_a_mzdy'!F30-'T6a-Zamestnanci_a_mzdy (ženy)'!F30)/12)</f>
        <v>2003.5070631824365</v>
      </c>
      <c r="M30" s="209">
        <v>1377</v>
      </c>
      <c r="N30" s="210">
        <v>1744</v>
      </c>
      <c r="O30" s="211">
        <v>2227</v>
      </c>
    </row>
    <row r="31" spans="1:15" x14ac:dyDescent="0.2">
      <c r="A31" s="12"/>
      <c r="B31" s="12"/>
      <c r="C31" s="15"/>
      <c r="D31" s="12"/>
      <c r="E31" s="12"/>
      <c r="F31" s="15"/>
      <c r="G31" s="15"/>
      <c r="H31" s="15"/>
      <c r="I31" s="15"/>
      <c r="J31" s="15"/>
      <c r="L31" s="212"/>
      <c r="M31" s="212"/>
      <c r="N31" s="212"/>
      <c r="O31" s="212"/>
    </row>
    <row r="32" spans="1:15" x14ac:dyDescent="0.25">
      <c r="A32" s="882" t="s">
        <v>10</v>
      </c>
      <c r="B32" s="883"/>
      <c r="C32" s="883"/>
      <c r="D32" s="883"/>
      <c r="E32" s="883"/>
      <c r="F32" s="883"/>
      <c r="G32" s="883"/>
      <c r="H32" s="883"/>
      <c r="I32" s="883"/>
      <c r="J32" s="884"/>
      <c r="L32" s="212"/>
      <c r="M32" s="212"/>
      <c r="N32" s="212"/>
      <c r="O32" s="212"/>
    </row>
    <row r="33" spans="1:15" x14ac:dyDescent="0.25">
      <c r="A33" s="885" t="s">
        <v>680</v>
      </c>
      <c r="B33" s="886"/>
      <c r="C33" s="886"/>
      <c r="D33" s="886"/>
      <c r="E33" s="886"/>
      <c r="F33" s="886"/>
      <c r="G33" s="886"/>
      <c r="H33" s="886"/>
      <c r="I33" s="886"/>
      <c r="J33" s="887"/>
      <c r="L33" s="212"/>
      <c r="M33" s="213" t="s">
        <v>737</v>
      </c>
      <c r="N33" s="212"/>
      <c r="O33" s="212"/>
    </row>
    <row r="34" spans="1:15" ht="50.25" customHeight="1" x14ac:dyDescent="0.2">
      <c r="A34" s="371"/>
      <c r="B34" s="890" t="s">
        <v>1042</v>
      </c>
      <c r="C34" s="890"/>
      <c r="D34" s="890"/>
      <c r="E34" s="890"/>
      <c r="F34" s="890"/>
      <c r="G34" s="890"/>
      <c r="H34" s="890"/>
      <c r="I34" s="890"/>
      <c r="J34" s="890"/>
      <c r="L34" s="212"/>
      <c r="M34" s="212"/>
      <c r="N34" s="212"/>
      <c r="O34" s="212"/>
    </row>
    <row r="35" spans="1:15" x14ac:dyDescent="0.2">
      <c r="A35" s="371"/>
      <c r="B35" s="372" t="s">
        <v>605</v>
      </c>
      <c r="C35" s="373"/>
      <c r="D35" s="373"/>
      <c r="E35" s="373"/>
      <c r="F35" s="373"/>
      <c r="G35" s="373"/>
      <c r="H35" s="373"/>
      <c r="I35" s="373"/>
      <c r="J35" s="373"/>
      <c r="L35" s="212"/>
      <c r="M35" s="212"/>
      <c r="N35" s="212"/>
      <c r="O35" s="212"/>
    </row>
    <row r="36" spans="1:15" x14ac:dyDescent="0.2">
      <c r="A36" s="371"/>
      <c r="B36" s="372" t="s">
        <v>606</v>
      </c>
      <c r="C36" s="373"/>
      <c r="D36" s="373"/>
      <c r="E36" s="373"/>
      <c r="F36" s="373"/>
      <c r="G36" s="373"/>
      <c r="H36" s="373"/>
      <c r="I36" s="373"/>
      <c r="J36" s="373"/>
    </row>
    <row r="37" spans="1:15" x14ac:dyDescent="0.2">
      <c r="A37" s="371"/>
      <c r="B37" s="372" t="s">
        <v>607</v>
      </c>
      <c r="C37" s="373"/>
      <c r="D37" s="373"/>
      <c r="E37" s="373"/>
      <c r="F37" s="373"/>
      <c r="G37" s="373"/>
      <c r="H37" s="373"/>
      <c r="I37" s="373"/>
      <c r="J37" s="373"/>
    </row>
  </sheetData>
  <mergeCells count="20">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 ref="N3:N5"/>
    <mergeCell ref="O3:O5"/>
    <mergeCell ref="A32:J32"/>
    <mergeCell ref="A33:J33"/>
    <mergeCell ref="L3:L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N11"/>
  <sheetViews>
    <sheetView zoomScaleNormal="100" workbookViewId="0">
      <pane xSplit="2" ySplit="4" topLeftCell="C5" activePane="bottomRight" state="frozen"/>
      <selection pane="topRight" activeCell="C1" sqref="C1"/>
      <selection pane="bottomLeft" activeCell="A7" sqref="A7"/>
      <selection pane="bottomRight" activeCell="J9" sqref="J9"/>
    </sheetView>
  </sheetViews>
  <sheetFormatPr defaultColWidth="9.140625" defaultRowHeight="15.75" x14ac:dyDescent="0.25"/>
  <cols>
    <col min="1" max="1" width="9.140625" style="80"/>
    <col min="2" max="2" width="69.7109375" style="80" customWidth="1"/>
    <col min="3" max="3" width="18" style="80" bestFit="1" customWidth="1"/>
    <col min="4" max="4" width="20.28515625" style="80" bestFit="1" customWidth="1"/>
    <col min="5" max="5" width="26.42578125" style="80" customWidth="1"/>
    <col min="6" max="16384" width="9.140625" style="80"/>
  </cols>
  <sheetData>
    <row r="1" spans="1:14" s="374" customFormat="1" ht="39.75" customHeight="1" thickBot="1" x14ac:dyDescent="0.3">
      <c r="A1" s="897" t="s">
        <v>1186</v>
      </c>
      <c r="B1" s="898"/>
      <c r="C1" s="898"/>
      <c r="D1" s="898"/>
      <c r="E1" s="899"/>
    </row>
    <row r="2" spans="1:14" s="374" customFormat="1" ht="44.25" customHeight="1" thickBot="1" x14ac:dyDescent="0.3">
      <c r="A2" s="900" t="s">
        <v>1360</v>
      </c>
      <c r="B2" s="901"/>
      <c r="C2" s="901"/>
      <c r="D2" s="901"/>
      <c r="E2" s="902"/>
    </row>
    <row r="3" spans="1:14" s="374" customFormat="1" ht="65.25" customHeight="1" x14ac:dyDescent="0.25">
      <c r="A3" s="375" t="s">
        <v>142</v>
      </c>
      <c r="B3" s="376" t="s">
        <v>254</v>
      </c>
      <c r="C3" s="377" t="s">
        <v>729</v>
      </c>
      <c r="D3" s="377" t="s">
        <v>745</v>
      </c>
      <c r="E3" s="378" t="s">
        <v>654</v>
      </c>
    </row>
    <row r="4" spans="1:14" s="374" customFormat="1" ht="26.25" customHeight="1" x14ac:dyDescent="0.25">
      <c r="A4" s="379"/>
      <c r="B4" s="380"/>
      <c r="C4" s="381" t="s">
        <v>212</v>
      </c>
      <c r="D4" s="381" t="s">
        <v>213</v>
      </c>
      <c r="E4" s="382" t="s">
        <v>728</v>
      </c>
    </row>
    <row r="5" spans="1:14" ht="35.25" customHeight="1" thickBot="1" x14ac:dyDescent="0.3">
      <c r="A5" s="187">
        <v>1</v>
      </c>
      <c r="B5" s="383" t="s">
        <v>824</v>
      </c>
      <c r="C5" s="188">
        <v>185952</v>
      </c>
      <c r="D5" s="188">
        <v>112087</v>
      </c>
      <c r="E5" s="189">
        <f>C5+D5</f>
        <v>298039</v>
      </c>
    </row>
    <row r="6" spans="1:14" ht="30.75" customHeight="1" thickTop="1" x14ac:dyDescent="0.25">
      <c r="A6" s="186">
        <v>2</v>
      </c>
      <c r="B6" s="384" t="s">
        <v>1187</v>
      </c>
      <c r="C6" s="190">
        <v>184</v>
      </c>
      <c r="D6" s="190">
        <v>109</v>
      </c>
      <c r="E6" s="191">
        <f>C6+D6</f>
        <v>293</v>
      </c>
    </row>
    <row r="7" spans="1:14" ht="31.5" customHeight="1" thickBot="1" x14ac:dyDescent="0.3">
      <c r="A7" s="126">
        <v>3</v>
      </c>
      <c r="B7" s="385" t="s">
        <v>305</v>
      </c>
      <c r="C7" s="677">
        <f>IF(C6=0,0,+C5/C6)</f>
        <v>1010.6086956521739</v>
      </c>
      <c r="D7" s="677">
        <f>IF(D6=0,0,+D5/D6)</f>
        <v>1028.3211009174313</v>
      </c>
      <c r="E7" s="678">
        <f>IF(E6=0,0,+E5/E6)</f>
        <v>1017.19795221843</v>
      </c>
    </row>
    <row r="9" spans="1:14" s="374" customFormat="1" ht="31.5" customHeight="1" x14ac:dyDescent="0.25">
      <c r="A9" s="903" t="s">
        <v>1014</v>
      </c>
      <c r="B9" s="904"/>
      <c r="C9" s="904"/>
      <c r="D9" s="904"/>
      <c r="E9" s="905"/>
    </row>
    <row r="10" spans="1:14" s="374" customFormat="1" x14ac:dyDescent="0.25">
      <c r="A10" s="842" t="s">
        <v>1404</v>
      </c>
      <c r="B10" s="842"/>
      <c r="C10" s="842"/>
      <c r="D10" s="842"/>
      <c r="E10" s="842"/>
      <c r="F10" s="842"/>
      <c r="G10" s="842"/>
      <c r="H10" s="842"/>
      <c r="I10" s="842"/>
      <c r="J10" s="842"/>
      <c r="K10" s="842"/>
      <c r="L10" s="842"/>
      <c r="M10" s="842"/>
      <c r="N10" s="842"/>
    </row>
    <row r="11" spans="1:14" s="374" customFormat="1" x14ac:dyDescent="0.25"/>
  </sheetData>
  <mergeCells count="4">
    <mergeCell ref="A1:E1"/>
    <mergeCell ref="A2:E2"/>
    <mergeCell ref="A9:E9"/>
    <mergeCell ref="A10:N10"/>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G16"/>
  <sheetViews>
    <sheetView zoomScaleNormal="100" workbookViewId="0">
      <pane xSplit="2" ySplit="5" topLeftCell="C6" activePane="bottomRight" state="frozen"/>
      <selection pane="topRight" activeCell="C1" sqref="C1"/>
      <selection pane="bottomLeft" activeCell="A6" sqref="A6"/>
      <selection pane="bottomRight" activeCell="J7" sqref="J7"/>
    </sheetView>
  </sheetViews>
  <sheetFormatPr defaultColWidth="9.140625" defaultRowHeight="15.75" x14ac:dyDescent="0.2"/>
  <cols>
    <col min="1" max="1" width="8.140625" style="13" customWidth="1"/>
    <col min="2" max="2" width="100.85546875" style="42" customWidth="1"/>
    <col min="3" max="3" width="17.28515625" style="13" customWidth="1"/>
    <col min="4" max="4" width="17.140625" style="13" customWidth="1"/>
    <col min="5" max="5" width="15.7109375" style="13" customWidth="1"/>
    <col min="6" max="6" width="18" style="13" customWidth="1"/>
    <col min="7" max="16384" width="9.140625" style="13"/>
  </cols>
  <sheetData>
    <row r="1" spans="1:7" s="323" customFormat="1" ht="50.1" customHeight="1" thickBot="1" x14ac:dyDescent="0.25">
      <c r="A1" s="912" t="s">
        <v>1188</v>
      </c>
      <c r="B1" s="913"/>
      <c r="C1" s="913"/>
      <c r="D1" s="913"/>
      <c r="E1" s="913"/>
      <c r="F1" s="914"/>
      <c r="G1" s="371"/>
    </row>
    <row r="2" spans="1:7" s="323" customFormat="1" ht="36.75" customHeight="1" x14ac:dyDescent="0.2">
      <c r="A2" s="839" t="s">
        <v>1359</v>
      </c>
      <c r="B2" s="923"/>
      <c r="C2" s="924" t="s">
        <v>1092</v>
      </c>
      <c r="D2" s="924"/>
      <c r="E2" s="924"/>
      <c r="F2" s="925"/>
    </row>
    <row r="3" spans="1:7" s="323" customFormat="1" ht="15.75" customHeight="1" x14ac:dyDescent="0.2">
      <c r="A3" s="921" t="s">
        <v>142</v>
      </c>
      <c r="B3" s="919" t="s">
        <v>254</v>
      </c>
      <c r="C3" s="915">
        <v>2022</v>
      </c>
      <c r="D3" s="916"/>
      <c r="E3" s="917">
        <v>2023</v>
      </c>
      <c r="F3" s="918"/>
    </row>
    <row r="4" spans="1:7" s="323" customFormat="1" ht="69" customHeight="1" x14ac:dyDescent="0.2">
      <c r="A4" s="922"/>
      <c r="B4" s="920"/>
      <c r="C4" s="536" t="s">
        <v>627</v>
      </c>
      <c r="D4" s="536" t="s">
        <v>130</v>
      </c>
      <c r="E4" s="536" t="s">
        <v>627</v>
      </c>
      <c r="F4" s="537" t="s">
        <v>204</v>
      </c>
    </row>
    <row r="5" spans="1:7" s="323" customFormat="1" x14ac:dyDescent="0.2">
      <c r="A5" s="386"/>
      <c r="B5" s="387"/>
      <c r="C5" s="390" t="s">
        <v>212</v>
      </c>
      <c r="D5" s="390" t="s">
        <v>213</v>
      </c>
      <c r="E5" s="390" t="s">
        <v>214</v>
      </c>
      <c r="F5" s="322" t="s">
        <v>221</v>
      </c>
    </row>
    <row r="6" spans="1:7" ht="38.25" customHeight="1" x14ac:dyDescent="0.2">
      <c r="A6" s="20">
        <v>1</v>
      </c>
      <c r="B6" s="315" t="s">
        <v>1093</v>
      </c>
      <c r="C6" s="679">
        <v>160480</v>
      </c>
      <c r="D6" s="680" t="s">
        <v>240</v>
      </c>
      <c r="E6" s="679">
        <v>181070</v>
      </c>
      <c r="F6" s="681" t="s">
        <v>240</v>
      </c>
    </row>
    <row r="7" spans="1:7" ht="38.25" customHeight="1" x14ac:dyDescent="0.2">
      <c r="A7" s="20">
        <f>A6+1</f>
        <v>2</v>
      </c>
      <c r="B7" s="315" t="s">
        <v>1094</v>
      </c>
      <c r="C7" s="680" t="s">
        <v>240</v>
      </c>
      <c r="D7" s="682">
        <v>827</v>
      </c>
      <c r="E7" s="680" t="s">
        <v>240</v>
      </c>
      <c r="F7" s="683">
        <v>783</v>
      </c>
    </row>
    <row r="8" spans="1:7" ht="38.25" customHeight="1" x14ac:dyDescent="0.2">
      <c r="A8" s="20">
        <f>A7+1</f>
        <v>3</v>
      </c>
      <c r="B8" s="315" t="s">
        <v>1095</v>
      </c>
      <c r="C8" s="680" t="s">
        <v>240</v>
      </c>
      <c r="D8" s="682">
        <v>115</v>
      </c>
      <c r="E8" s="680" t="s">
        <v>240</v>
      </c>
      <c r="F8" s="683">
        <v>115</v>
      </c>
    </row>
    <row r="9" spans="1:7" ht="35.25" customHeight="1" x14ac:dyDescent="0.2">
      <c r="A9" s="20">
        <f>A8+1</f>
        <v>4</v>
      </c>
      <c r="B9" s="388" t="s">
        <v>1084</v>
      </c>
      <c r="C9" s="679">
        <v>131759.37</v>
      </c>
      <c r="D9" s="680" t="s">
        <v>240</v>
      </c>
      <c r="E9" s="684">
        <f>+C11</f>
        <v>173971.37</v>
      </c>
      <c r="F9" s="681" t="s">
        <v>240</v>
      </c>
    </row>
    <row r="10" spans="1:7" ht="36" customHeight="1" x14ac:dyDescent="0.2">
      <c r="A10" s="20">
        <f>A9+1</f>
        <v>5</v>
      </c>
      <c r="B10" s="388" t="s">
        <v>1096</v>
      </c>
      <c r="C10" s="679">
        <v>202692</v>
      </c>
      <c r="D10" s="680" t="s">
        <v>240</v>
      </c>
      <c r="E10" s="685">
        <v>241977</v>
      </c>
      <c r="F10" s="681" t="s">
        <v>240</v>
      </c>
    </row>
    <row r="11" spans="1:7" ht="33" customHeight="1" x14ac:dyDescent="0.2">
      <c r="A11" s="20">
        <v>6</v>
      </c>
      <c r="B11" s="388" t="s">
        <v>181</v>
      </c>
      <c r="C11" s="78">
        <f>+C9+C10-C6</f>
        <v>173971.37</v>
      </c>
      <c r="D11" s="680" t="s">
        <v>240</v>
      </c>
      <c r="E11" s="684">
        <f>+E9+E10-E6</f>
        <v>234878.37</v>
      </c>
      <c r="F11" s="681" t="s">
        <v>240</v>
      </c>
    </row>
    <row r="12" spans="1:7" ht="36" customHeight="1" thickBot="1" x14ac:dyDescent="0.25">
      <c r="A12" s="21">
        <v>7</v>
      </c>
      <c r="B12" s="389" t="s">
        <v>1043</v>
      </c>
      <c r="C12" s="79">
        <f>IF(C6=0,0,C6/D7)</f>
        <v>194.05078597339784</v>
      </c>
      <c r="D12" s="686" t="s">
        <v>240</v>
      </c>
      <c r="E12" s="79">
        <f>IF(E6=0,0,E6/F7)</f>
        <v>231.25159642401022</v>
      </c>
      <c r="F12" s="687" t="s">
        <v>240</v>
      </c>
    </row>
    <row r="13" spans="1:7" x14ac:dyDescent="0.2">
      <c r="B13" s="15"/>
    </row>
    <row r="14" spans="1:7" s="323" customFormat="1" x14ac:dyDescent="0.2">
      <c r="A14" s="909" t="s">
        <v>1097</v>
      </c>
      <c r="B14" s="910"/>
      <c r="C14" s="910"/>
      <c r="D14" s="910"/>
      <c r="E14" s="910"/>
      <c r="F14" s="911"/>
    </row>
    <row r="15" spans="1:7" s="323" customFormat="1" x14ac:dyDescent="0.2">
      <c r="A15" s="906" t="s">
        <v>1098</v>
      </c>
      <c r="B15" s="907"/>
      <c r="C15" s="907"/>
      <c r="D15" s="907"/>
      <c r="E15" s="907"/>
      <c r="F15" s="908"/>
    </row>
    <row r="16" spans="1:7" x14ac:dyDescent="0.2">
      <c r="A16" s="842" t="s">
        <v>1405</v>
      </c>
      <c r="B16" s="842"/>
      <c r="C16" s="842"/>
      <c r="D16" s="842"/>
      <c r="E16" s="842"/>
      <c r="F16" s="842"/>
    </row>
  </sheetData>
  <mergeCells count="10">
    <mergeCell ref="A16:F16"/>
    <mergeCell ref="A15:F15"/>
    <mergeCell ref="A14:F14"/>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G15"/>
  <sheetViews>
    <sheetView zoomScaleNormal="100" workbookViewId="0">
      <pane xSplit="2" ySplit="5" topLeftCell="C6" activePane="bottomRight" state="frozen"/>
      <selection pane="topRight" activeCell="C1" sqref="C1"/>
      <selection pane="bottomLeft" activeCell="A6" sqref="A6"/>
      <selection pane="bottomRight" activeCell="J10" sqref="J10"/>
    </sheetView>
  </sheetViews>
  <sheetFormatPr defaultColWidth="9.140625" defaultRowHeight="15.75" x14ac:dyDescent="0.2"/>
  <cols>
    <col min="1" max="1" width="8.140625" style="13" customWidth="1"/>
    <col min="2" max="2" width="93.140625" style="42" customWidth="1"/>
    <col min="3" max="3" width="17.28515625" style="13" customWidth="1"/>
    <col min="4" max="4" width="17.140625" style="13" customWidth="1"/>
    <col min="5" max="5" width="15.7109375" style="13" customWidth="1"/>
    <col min="6" max="6" width="18" style="13" customWidth="1"/>
    <col min="7" max="16384" width="9.140625" style="13"/>
  </cols>
  <sheetData>
    <row r="1" spans="1:7" s="323" customFormat="1" ht="50.1" customHeight="1" thickBot="1" x14ac:dyDescent="0.25">
      <c r="A1" s="912" t="s">
        <v>1189</v>
      </c>
      <c r="B1" s="913"/>
      <c r="C1" s="913"/>
      <c r="D1" s="913"/>
      <c r="E1" s="913"/>
      <c r="F1" s="914"/>
      <c r="G1" s="371"/>
    </row>
    <row r="2" spans="1:7" s="323" customFormat="1" ht="36.75" customHeight="1" x14ac:dyDescent="0.2">
      <c r="A2" s="839" t="s">
        <v>1358</v>
      </c>
      <c r="B2" s="923"/>
      <c r="C2" s="924" t="s">
        <v>847</v>
      </c>
      <c r="D2" s="924"/>
      <c r="E2" s="924"/>
      <c r="F2" s="925"/>
    </row>
    <row r="3" spans="1:7" s="323" customFormat="1" ht="15.6" customHeight="1" x14ac:dyDescent="0.2">
      <c r="A3" s="921" t="s">
        <v>142</v>
      </c>
      <c r="B3" s="919" t="s">
        <v>254</v>
      </c>
      <c r="C3" s="915">
        <v>2022</v>
      </c>
      <c r="D3" s="916"/>
      <c r="E3" s="917">
        <v>2023</v>
      </c>
      <c r="F3" s="918"/>
    </row>
    <row r="4" spans="1:7" s="323" customFormat="1" ht="69" customHeight="1" x14ac:dyDescent="0.2">
      <c r="A4" s="922"/>
      <c r="B4" s="920"/>
      <c r="C4" s="536" t="s">
        <v>627</v>
      </c>
      <c r="D4" s="536" t="s">
        <v>848</v>
      </c>
      <c r="E4" s="536" t="s">
        <v>627</v>
      </c>
      <c r="F4" s="537" t="s">
        <v>1100</v>
      </c>
    </row>
    <row r="5" spans="1:7" s="323" customFormat="1" x14ac:dyDescent="0.2">
      <c r="A5" s="386"/>
      <c r="B5" s="387"/>
      <c r="C5" s="390" t="s">
        <v>212</v>
      </c>
      <c r="D5" s="390" t="s">
        <v>213</v>
      </c>
      <c r="E5" s="390" t="s">
        <v>214</v>
      </c>
      <c r="F5" s="322" t="s">
        <v>221</v>
      </c>
    </row>
    <row r="6" spans="1:7" ht="38.25" customHeight="1" x14ac:dyDescent="0.2">
      <c r="A6" s="20">
        <v>1</v>
      </c>
      <c r="B6" s="46" t="s">
        <v>1085</v>
      </c>
      <c r="C6" s="688">
        <v>48600</v>
      </c>
      <c r="D6" s="680" t="s">
        <v>240</v>
      </c>
      <c r="E6" s="679">
        <v>40000</v>
      </c>
      <c r="F6" s="681" t="s">
        <v>240</v>
      </c>
    </row>
    <row r="7" spans="1:7" ht="38.25" customHeight="1" x14ac:dyDescent="0.2">
      <c r="A7" s="20">
        <f>A6+1</f>
        <v>2</v>
      </c>
      <c r="B7" s="46" t="s">
        <v>1086</v>
      </c>
      <c r="C7" s="680" t="s">
        <v>240</v>
      </c>
      <c r="D7" s="688">
        <v>251</v>
      </c>
      <c r="E7" s="689" t="s">
        <v>240</v>
      </c>
      <c r="F7" s="683">
        <v>200</v>
      </c>
    </row>
    <row r="8" spans="1:7" ht="38.25" customHeight="1" x14ac:dyDescent="0.2">
      <c r="A8" s="20">
        <f>A7+1</f>
        <v>3</v>
      </c>
      <c r="B8" s="46" t="s">
        <v>1087</v>
      </c>
      <c r="C8" s="680" t="s">
        <v>240</v>
      </c>
      <c r="D8" s="688">
        <v>60</v>
      </c>
      <c r="E8" s="689" t="s">
        <v>240</v>
      </c>
      <c r="F8" s="683">
        <v>50</v>
      </c>
    </row>
    <row r="9" spans="1:7" ht="33" customHeight="1" x14ac:dyDescent="0.2">
      <c r="A9" s="20">
        <f>A8+1</f>
        <v>4</v>
      </c>
      <c r="B9" s="539" t="s">
        <v>1084</v>
      </c>
      <c r="C9" s="688">
        <v>0</v>
      </c>
      <c r="D9" s="680" t="s">
        <v>240</v>
      </c>
      <c r="E9" s="684">
        <f>+C11</f>
        <v>40000</v>
      </c>
      <c r="F9" s="681" t="s">
        <v>240</v>
      </c>
    </row>
    <row r="10" spans="1:7" ht="33.75" customHeight="1" x14ac:dyDescent="0.2">
      <c r="A10" s="20">
        <f>A9+1</f>
        <v>5</v>
      </c>
      <c r="B10" s="539" t="s">
        <v>1088</v>
      </c>
      <c r="C10" s="688">
        <v>88600</v>
      </c>
      <c r="D10" s="680" t="s">
        <v>240</v>
      </c>
      <c r="E10" s="685">
        <v>0</v>
      </c>
      <c r="F10" s="681" t="s">
        <v>240</v>
      </c>
    </row>
    <row r="11" spans="1:7" ht="33.75" customHeight="1" thickBot="1" x14ac:dyDescent="0.25">
      <c r="A11" s="21">
        <v>6</v>
      </c>
      <c r="B11" s="540" t="s">
        <v>181</v>
      </c>
      <c r="C11" s="690">
        <f>C9+C10-C6</f>
        <v>40000</v>
      </c>
      <c r="D11" s="686" t="s">
        <v>240</v>
      </c>
      <c r="E11" s="690">
        <f>E9+E10-E6</f>
        <v>0</v>
      </c>
      <c r="F11" s="687" t="s">
        <v>240</v>
      </c>
    </row>
    <row r="12" spans="1:7" ht="15.75" customHeight="1" x14ac:dyDescent="0.2">
      <c r="B12" s="15"/>
    </row>
    <row r="13" spans="1:7" x14ac:dyDescent="0.2">
      <c r="A13" s="929" t="s">
        <v>1089</v>
      </c>
      <c r="B13" s="930"/>
      <c r="C13" s="930"/>
      <c r="D13" s="930"/>
      <c r="E13" s="930"/>
      <c r="F13" s="931"/>
    </row>
    <row r="14" spans="1:7" x14ac:dyDescent="0.2">
      <c r="A14" s="926" t="s">
        <v>1090</v>
      </c>
      <c r="B14" s="927"/>
      <c r="C14" s="927"/>
      <c r="D14" s="927"/>
      <c r="E14" s="927"/>
      <c r="F14" s="928"/>
    </row>
    <row r="15" spans="1:7" x14ac:dyDescent="0.2">
      <c r="A15" s="842" t="s">
        <v>1405</v>
      </c>
      <c r="B15" s="842"/>
      <c r="C15" s="842"/>
      <c r="D15" s="842"/>
      <c r="E15" s="842"/>
      <c r="F15" s="842"/>
    </row>
  </sheetData>
  <mergeCells count="10">
    <mergeCell ref="A15:F15"/>
    <mergeCell ref="A14:F14"/>
    <mergeCell ref="A13:F13"/>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3">
    <tabColor indexed="42"/>
    <pageSetUpPr fitToPage="1"/>
  </sheetPr>
  <dimension ref="A1:N22"/>
  <sheetViews>
    <sheetView zoomScaleNormal="100" workbookViewId="0">
      <pane xSplit="2" ySplit="5" topLeftCell="C6" activePane="bottomRight" state="frozen"/>
      <selection pane="topRight" activeCell="C1" sqref="C1"/>
      <selection pane="bottomLeft" activeCell="A6" sqref="A6"/>
      <selection pane="bottomRight" activeCell="J9" sqref="J9"/>
    </sheetView>
  </sheetViews>
  <sheetFormatPr defaultColWidth="9.140625" defaultRowHeight="12.75" x14ac:dyDescent="0.2"/>
  <cols>
    <col min="1" max="1" width="8.28515625" style="45" customWidth="1"/>
    <col min="2" max="2" width="77.7109375" style="45" customWidth="1"/>
    <col min="3" max="3" width="14.7109375" style="45" customWidth="1"/>
    <col min="4" max="4" width="14.85546875" style="45" customWidth="1"/>
    <col min="5" max="6" width="14.7109375" style="45" customWidth="1"/>
    <col min="7" max="16384" width="9.140625" style="45"/>
  </cols>
  <sheetData>
    <row r="1" spans="1:8" s="391" customFormat="1" ht="50.1" customHeight="1" x14ac:dyDescent="0.2">
      <c r="A1" s="936" t="s">
        <v>1190</v>
      </c>
      <c r="B1" s="937"/>
      <c r="C1" s="937"/>
      <c r="D1" s="937"/>
      <c r="E1" s="937"/>
      <c r="F1" s="938"/>
      <c r="H1" s="392"/>
    </row>
    <row r="2" spans="1:8" s="391" customFormat="1" ht="33" customHeight="1" x14ac:dyDescent="0.2">
      <c r="A2" s="941" t="s">
        <v>1356</v>
      </c>
      <c r="B2" s="942"/>
      <c r="C2" s="942"/>
      <c r="D2" s="942"/>
      <c r="E2" s="942"/>
      <c r="F2" s="943"/>
    </row>
    <row r="3" spans="1:8" s="391" customFormat="1" ht="18.75" customHeight="1" x14ac:dyDescent="0.2">
      <c r="A3" s="921" t="s">
        <v>142</v>
      </c>
      <c r="B3" s="879" t="s">
        <v>254</v>
      </c>
      <c r="C3" s="879" t="s">
        <v>649</v>
      </c>
      <c r="D3" s="879"/>
      <c r="E3" s="879" t="s">
        <v>268</v>
      </c>
      <c r="F3" s="940"/>
    </row>
    <row r="4" spans="1:8" s="391" customFormat="1" ht="18.75" customHeight="1" x14ac:dyDescent="0.2">
      <c r="A4" s="939"/>
      <c r="B4" s="879"/>
      <c r="C4" s="367">
        <v>2022</v>
      </c>
      <c r="D4" s="367">
        <v>2023</v>
      </c>
      <c r="E4" s="305">
        <v>2022</v>
      </c>
      <c r="F4" s="329">
        <v>2023</v>
      </c>
    </row>
    <row r="5" spans="1:8" s="391" customFormat="1" ht="15.75" x14ac:dyDescent="0.2">
      <c r="A5" s="324"/>
      <c r="B5" s="393"/>
      <c r="C5" s="367" t="s">
        <v>212</v>
      </c>
      <c r="D5" s="367" t="s">
        <v>213</v>
      </c>
      <c r="E5" s="390" t="s">
        <v>214</v>
      </c>
      <c r="F5" s="395" t="s">
        <v>221</v>
      </c>
    </row>
    <row r="6" spans="1:8" ht="31.5" x14ac:dyDescent="0.2">
      <c r="A6" s="20">
        <v>1</v>
      </c>
      <c r="B6" s="306" t="s">
        <v>593</v>
      </c>
      <c r="C6" s="691" t="s">
        <v>240</v>
      </c>
      <c r="D6" s="691" t="s">
        <v>240</v>
      </c>
      <c r="E6" s="651">
        <v>316</v>
      </c>
      <c r="F6" s="692">
        <v>316</v>
      </c>
    </row>
    <row r="7" spans="1:8" ht="37.5" x14ac:dyDescent="0.2">
      <c r="A7" s="20">
        <f>A6+1</f>
        <v>2</v>
      </c>
      <c r="B7" s="309" t="s">
        <v>261</v>
      </c>
      <c r="C7" s="691" t="s">
        <v>240</v>
      </c>
      <c r="D7" s="691" t="s">
        <v>240</v>
      </c>
      <c r="E7" s="651">
        <v>2606</v>
      </c>
      <c r="F7" s="692">
        <v>2600</v>
      </c>
    </row>
    <row r="8" spans="1:8" ht="15.75" x14ac:dyDescent="0.2">
      <c r="A8" s="20">
        <v>3</v>
      </c>
      <c r="B8" s="315" t="s">
        <v>202</v>
      </c>
      <c r="C8" s="691" t="s">
        <v>240</v>
      </c>
      <c r="D8" s="691" t="s">
        <v>240</v>
      </c>
      <c r="E8" s="37">
        <f>E7/12</f>
        <v>217.16666666666666</v>
      </c>
      <c r="F8" s="650">
        <f>F7/12</f>
        <v>216.66666666666666</v>
      </c>
    </row>
    <row r="9" spans="1:8" ht="31.5" x14ac:dyDescent="0.2">
      <c r="A9" s="20">
        <f t="shared" ref="A9:A18" si="0">A8+1</f>
        <v>4</v>
      </c>
      <c r="B9" s="309" t="s">
        <v>270</v>
      </c>
      <c r="C9" s="30">
        <v>241575.5</v>
      </c>
      <c r="D9" s="693">
        <v>233764</v>
      </c>
      <c r="E9" s="691" t="s">
        <v>240</v>
      </c>
      <c r="F9" s="694" t="s">
        <v>240</v>
      </c>
    </row>
    <row r="10" spans="1:8" ht="31.5" x14ac:dyDescent="0.2">
      <c r="A10" s="20">
        <f t="shared" si="0"/>
        <v>5</v>
      </c>
      <c r="B10" s="309" t="s">
        <v>285</v>
      </c>
      <c r="C10" s="30">
        <v>0</v>
      </c>
      <c r="D10" s="30">
        <v>0</v>
      </c>
      <c r="E10" s="30">
        <v>0</v>
      </c>
      <c r="F10" s="662">
        <v>0</v>
      </c>
    </row>
    <row r="11" spans="1:8" ht="31.5" x14ac:dyDescent="0.2">
      <c r="A11" s="20">
        <f t="shared" si="0"/>
        <v>6</v>
      </c>
      <c r="B11" s="311" t="s">
        <v>725</v>
      </c>
      <c r="C11" s="651">
        <v>305181</v>
      </c>
      <c r="D11" s="651">
        <v>251664</v>
      </c>
      <c r="E11" s="691" t="s">
        <v>240</v>
      </c>
      <c r="F11" s="694" t="s">
        <v>240</v>
      </c>
    </row>
    <row r="12" spans="1:8" ht="15.75" x14ac:dyDescent="0.2">
      <c r="A12" s="20">
        <f t="shared" si="0"/>
        <v>7</v>
      </c>
      <c r="B12" s="309" t="s">
        <v>269</v>
      </c>
      <c r="C12" s="30">
        <v>5725.16</v>
      </c>
      <c r="D12" s="30">
        <v>3080.54</v>
      </c>
      <c r="E12" s="691" t="s">
        <v>240</v>
      </c>
      <c r="F12" s="694" t="s">
        <v>240</v>
      </c>
    </row>
    <row r="13" spans="1:8" ht="15.75" x14ac:dyDescent="0.2">
      <c r="A13" s="20">
        <f t="shared" si="0"/>
        <v>8</v>
      </c>
      <c r="B13" s="309" t="s">
        <v>286</v>
      </c>
      <c r="C13" s="37">
        <f>SUM(C9:C12)</f>
        <v>552481.66</v>
      </c>
      <c r="D13" s="37">
        <f>SUM(D9:D12)</f>
        <v>488508.54</v>
      </c>
      <c r="E13" s="691" t="s">
        <v>240</v>
      </c>
      <c r="F13" s="694" t="s">
        <v>240</v>
      </c>
    </row>
    <row r="14" spans="1:8" ht="15.75" x14ac:dyDescent="0.2">
      <c r="A14" s="20">
        <f t="shared" si="0"/>
        <v>9</v>
      </c>
      <c r="B14" s="309" t="s">
        <v>1017</v>
      </c>
      <c r="C14" s="37">
        <f>C15+C16</f>
        <v>411148.32999999996</v>
      </c>
      <c r="D14" s="37">
        <f>D15+D16</f>
        <v>494660.02</v>
      </c>
      <c r="E14" s="691" t="s">
        <v>240</v>
      </c>
      <c r="F14" s="694" t="s">
        <v>240</v>
      </c>
      <c r="G14" s="391"/>
      <c r="H14" s="391"/>
    </row>
    <row r="15" spans="1:8" ht="15.75" x14ac:dyDescent="0.2">
      <c r="A15" s="20">
        <f t="shared" si="0"/>
        <v>10</v>
      </c>
      <c r="B15" s="364" t="s">
        <v>916</v>
      </c>
      <c r="C15" s="30">
        <v>196665.59</v>
      </c>
      <c r="D15" s="30">
        <v>305573.27</v>
      </c>
      <c r="E15" s="691" t="s">
        <v>240</v>
      </c>
      <c r="F15" s="694" t="s">
        <v>240</v>
      </c>
      <c r="G15" s="391"/>
      <c r="H15" s="391"/>
    </row>
    <row r="16" spans="1:8" ht="15.75" x14ac:dyDescent="0.2">
      <c r="A16" s="20">
        <f t="shared" si="0"/>
        <v>11</v>
      </c>
      <c r="B16" s="364" t="s">
        <v>917</v>
      </c>
      <c r="C16" s="30">
        <v>214482.74</v>
      </c>
      <c r="D16" s="30">
        <v>189086.75</v>
      </c>
      <c r="E16" s="691" t="s">
        <v>240</v>
      </c>
      <c r="F16" s="694" t="s">
        <v>240</v>
      </c>
      <c r="G16" s="391"/>
      <c r="H16" s="391"/>
    </row>
    <row r="17" spans="1:14" ht="31.5" x14ac:dyDescent="0.2">
      <c r="A17" s="20">
        <f t="shared" si="0"/>
        <v>12</v>
      </c>
      <c r="B17" s="309" t="s">
        <v>287</v>
      </c>
      <c r="C17" s="37">
        <f>+C13-C14</f>
        <v>141333.33000000007</v>
      </c>
      <c r="D17" s="37">
        <f>+D13-D14</f>
        <v>-6151.4800000000396</v>
      </c>
      <c r="E17" s="691" t="s">
        <v>240</v>
      </c>
      <c r="F17" s="694" t="s">
        <v>240</v>
      </c>
      <c r="G17" s="391"/>
      <c r="H17" s="391"/>
    </row>
    <row r="18" spans="1:14" ht="16.5" thickBot="1" x14ac:dyDescent="0.25">
      <c r="A18" s="21">
        <f t="shared" si="0"/>
        <v>13</v>
      </c>
      <c r="B18" s="394" t="s">
        <v>288</v>
      </c>
      <c r="C18" s="38">
        <f>IF(E8=0,0,C14/E8)</f>
        <v>1893.2386646201073</v>
      </c>
      <c r="D18" s="38">
        <f>IF(F8=0,0,D14/F8)</f>
        <v>2283.0462461538464</v>
      </c>
      <c r="E18" s="695" t="s">
        <v>240</v>
      </c>
      <c r="F18" s="696" t="s">
        <v>240</v>
      </c>
      <c r="G18" s="391"/>
      <c r="H18" s="391"/>
    </row>
    <row r="19" spans="1:14" x14ac:dyDescent="0.2">
      <c r="G19" s="391"/>
      <c r="H19" s="391"/>
    </row>
    <row r="20" spans="1:14" s="391" customFormat="1" ht="15.75" customHeight="1" x14ac:dyDescent="0.2">
      <c r="A20" s="909" t="s">
        <v>1015</v>
      </c>
      <c r="B20" s="910"/>
      <c r="C20" s="910"/>
      <c r="D20" s="910"/>
      <c r="E20" s="910"/>
      <c r="F20" s="911"/>
    </row>
    <row r="21" spans="1:14" s="391" customFormat="1" ht="31.5" customHeight="1" x14ac:dyDescent="0.2">
      <c r="A21" s="933" t="s">
        <v>1016</v>
      </c>
      <c r="B21" s="934"/>
      <c r="C21" s="934"/>
      <c r="D21" s="934"/>
      <c r="E21" s="934"/>
      <c r="F21" s="935"/>
    </row>
    <row r="22" spans="1:14" ht="55.5" customHeight="1" x14ac:dyDescent="0.2">
      <c r="A22" s="932" t="s">
        <v>1424</v>
      </c>
      <c r="B22" s="932"/>
      <c r="C22" s="932"/>
      <c r="D22" s="932"/>
      <c r="E22" s="932"/>
      <c r="F22" s="932"/>
      <c r="G22" s="647"/>
      <c r="H22" s="647"/>
      <c r="I22" s="647"/>
      <c r="J22" s="647"/>
      <c r="K22" s="647"/>
      <c r="L22" s="647"/>
      <c r="M22" s="647"/>
      <c r="N22" s="647"/>
    </row>
  </sheetData>
  <mergeCells count="9">
    <mergeCell ref="A22:F22"/>
    <mergeCell ref="A21:F21"/>
    <mergeCell ref="A1:F1"/>
    <mergeCell ref="A3:A4"/>
    <mergeCell ref="B3:B4"/>
    <mergeCell ref="C3:D3"/>
    <mergeCell ref="E3:F3"/>
    <mergeCell ref="A2:F2"/>
    <mergeCell ref="A20:F20"/>
  </mergeCells>
  <phoneticPr fontId="6" type="noConversion"/>
  <pageMargins left="0.66" right="0.45" top="0.98425196850393704" bottom="0.77" header="0.51181102362204722" footer="0.51181102362204722"/>
  <pageSetup paperSize="9" scale="8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F30"/>
  <sheetViews>
    <sheetView zoomScaleNormal="100" workbookViewId="0">
      <pane xSplit="2" ySplit="1" topLeftCell="C2" activePane="bottomRight" state="frozen"/>
      <selection pane="topRight" activeCell="C1" sqref="C1"/>
      <selection pane="bottomLeft" activeCell="A5" sqref="A5"/>
      <selection pane="bottomRight" activeCell="F11" sqref="F11"/>
    </sheetView>
  </sheetViews>
  <sheetFormatPr defaultColWidth="9.140625" defaultRowHeight="15.75" x14ac:dyDescent="0.25"/>
  <cols>
    <col min="1" max="1" width="8.140625" style="116" customWidth="1"/>
    <col min="2" max="2" width="94" style="122" customWidth="1"/>
    <col min="3" max="4" width="18.7109375" style="116" customWidth="1"/>
    <col min="5" max="5" width="18.5703125" style="116" customWidth="1"/>
    <col min="6" max="16384" width="9.140625" style="116"/>
  </cols>
  <sheetData>
    <row r="1" spans="1:6" s="121" customFormat="1" ht="45.75" customHeight="1" thickBot="1" x14ac:dyDescent="0.3">
      <c r="A1" s="947" t="s">
        <v>1191</v>
      </c>
      <c r="B1" s="948"/>
      <c r="C1" s="948"/>
      <c r="D1" s="949"/>
      <c r="F1" s="116"/>
    </row>
    <row r="2" spans="1:6" s="121" customFormat="1" x14ac:dyDescent="0.25">
      <c r="A2" s="950" t="s">
        <v>1356</v>
      </c>
      <c r="B2" s="951"/>
      <c r="C2" s="951"/>
      <c r="D2" s="952"/>
    </row>
    <row r="3" spans="1:6" s="121" customFormat="1" ht="31.5" x14ac:dyDescent="0.25">
      <c r="A3" s="522" t="s">
        <v>142</v>
      </c>
      <c r="B3" s="523" t="s">
        <v>254</v>
      </c>
      <c r="C3" s="524">
        <v>2022</v>
      </c>
      <c r="D3" s="525">
        <v>2023</v>
      </c>
    </row>
    <row r="4" spans="1:6" x14ac:dyDescent="0.25">
      <c r="A4" s="526"/>
      <c r="B4" s="527"/>
      <c r="C4" s="528" t="s">
        <v>212</v>
      </c>
      <c r="D4" s="529" t="s">
        <v>213</v>
      </c>
      <c r="F4" s="546"/>
    </row>
    <row r="5" spans="1:6" ht="18.75" x14ac:dyDescent="0.25">
      <c r="A5" s="117">
        <v>1</v>
      </c>
      <c r="B5" s="530" t="s">
        <v>1077</v>
      </c>
      <c r="C5" s="697">
        <f>+C6+C9</f>
        <v>72585.8</v>
      </c>
      <c r="D5" s="698">
        <f>D6+D9</f>
        <v>67808.399999999994</v>
      </c>
      <c r="F5" s="546"/>
    </row>
    <row r="6" spans="1:6" x14ac:dyDescent="0.25">
      <c r="A6" s="117">
        <f t="shared" ref="A6:A13" si="0">A5+1</f>
        <v>2</v>
      </c>
      <c r="B6" s="530" t="s">
        <v>273</v>
      </c>
      <c r="C6" s="697">
        <f>+C7+C8</f>
        <v>45971.9</v>
      </c>
      <c r="D6" s="698">
        <f>+D7+D8</f>
        <v>39156.9</v>
      </c>
      <c r="F6" s="546"/>
    </row>
    <row r="7" spans="1:6" x14ac:dyDescent="0.25">
      <c r="A7" s="117">
        <f t="shared" si="0"/>
        <v>3</v>
      </c>
      <c r="B7" s="531" t="s">
        <v>271</v>
      </c>
      <c r="C7" s="699">
        <v>45971.9</v>
      </c>
      <c r="D7" s="700">
        <v>39156.9</v>
      </c>
      <c r="F7" s="546"/>
    </row>
    <row r="8" spans="1:6" x14ac:dyDescent="0.25">
      <c r="A8" s="117">
        <f t="shared" si="0"/>
        <v>4</v>
      </c>
      <c r="B8" s="531" t="s">
        <v>272</v>
      </c>
      <c r="C8" s="699">
        <v>0</v>
      </c>
      <c r="D8" s="700">
        <v>0</v>
      </c>
      <c r="F8" s="546"/>
    </row>
    <row r="9" spans="1:6" x14ac:dyDescent="0.25">
      <c r="A9" s="117">
        <f t="shared" si="0"/>
        <v>5</v>
      </c>
      <c r="B9" s="530" t="s">
        <v>182</v>
      </c>
      <c r="C9" s="701">
        <f>+C10+C11-C12</f>
        <v>26613.9</v>
      </c>
      <c r="D9" s="702">
        <f>+D10+D11-D12</f>
        <v>28651.5</v>
      </c>
      <c r="F9" s="546"/>
    </row>
    <row r="10" spans="1:6" ht="31.5" x14ac:dyDescent="0.25">
      <c r="A10" s="117">
        <f t="shared" si="0"/>
        <v>6</v>
      </c>
      <c r="B10" s="531" t="s">
        <v>132</v>
      </c>
      <c r="C10" s="699">
        <v>44375.83</v>
      </c>
      <c r="D10" s="702">
        <f>+C12</f>
        <v>29811.93</v>
      </c>
      <c r="F10" s="546"/>
    </row>
    <row r="11" spans="1:6" x14ac:dyDescent="0.25">
      <c r="A11" s="117">
        <f t="shared" si="0"/>
        <v>7</v>
      </c>
      <c r="B11" s="531" t="s">
        <v>159</v>
      </c>
      <c r="C11" s="699">
        <v>12050</v>
      </c>
      <c r="D11" s="700">
        <v>18738</v>
      </c>
      <c r="F11" s="546"/>
    </row>
    <row r="12" spans="1:6" x14ac:dyDescent="0.25">
      <c r="A12" s="117">
        <f t="shared" si="0"/>
        <v>8</v>
      </c>
      <c r="B12" s="531" t="s">
        <v>632</v>
      </c>
      <c r="C12" s="701">
        <f>C10+C11-C22</f>
        <v>29811.93</v>
      </c>
      <c r="D12" s="702">
        <f>D10+D11-D22</f>
        <v>19898.43</v>
      </c>
      <c r="F12" s="546"/>
    </row>
    <row r="13" spans="1:6" ht="31.5" x14ac:dyDescent="0.25">
      <c r="A13" s="117">
        <f t="shared" si="0"/>
        <v>9</v>
      </c>
      <c r="B13" s="530" t="s">
        <v>633</v>
      </c>
      <c r="C13" s="703">
        <v>72585.8</v>
      </c>
      <c r="D13" s="704">
        <v>67808.399999999994</v>
      </c>
      <c r="F13" s="546"/>
    </row>
    <row r="14" spans="1:6" x14ac:dyDescent="0.25">
      <c r="A14" s="117"/>
      <c r="B14" s="532" t="s">
        <v>229</v>
      </c>
      <c r="C14" s="705"/>
      <c r="D14" s="706"/>
      <c r="F14" s="546"/>
    </row>
    <row r="15" spans="1:6" ht="18.75" x14ac:dyDescent="0.25">
      <c r="A15" s="117">
        <f>A13+1</f>
        <v>10</v>
      </c>
      <c r="B15" s="533" t="s">
        <v>1078</v>
      </c>
      <c r="C15" s="699">
        <v>72585.8</v>
      </c>
      <c r="D15" s="700">
        <v>67808.399999999994</v>
      </c>
      <c r="F15" s="546"/>
    </row>
    <row r="16" spans="1:6" ht="31.5" x14ac:dyDescent="0.25">
      <c r="A16" s="117">
        <f t="shared" ref="A16:A23" si="1">+A15+1</f>
        <v>11</v>
      </c>
      <c r="B16" s="530" t="s">
        <v>634</v>
      </c>
      <c r="C16" s="697">
        <f>C5-C13</f>
        <v>0</v>
      </c>
      <c r="D16" s="698">
        <f>D5-D13</f>
        <v>0</v>
      </c>
      <c r="F16" s="546"/>
    </row>
    <row r="17" spans="1:6" x14ac:dyDescent="0.25">
      <c r="A17" s="117">
        <f t="shared" si="1"/>
        <v>12</v>
      </c>
      <c r="B17" s="530" t="s">
        <v>1080</v>
      </c>
      <c r="C17" s="697">
        <f>C18+C19+C20+C21</f>
        <v>18265</v>
      </c>
      <c r="D17" s="698">
        <f>D18+D19+D20+D21</f>
        <v>19101</v>
      </c>
      <c r="F17" s="546"/>
    </row>
    <row r="18" spans="1:6" ht="18.75" x14ac:dyDescent="0.25">
      <c r="A18" s="535">
        <f t="shared" si="1"/>
        <v>13</v>
      </c>
      <c r="B18" s="548" t="s">
        <v>1234</v>
      </c>
      <c r="C18" s="707">
        <v>7401</v>
      </c>
      <c r="D18" s="708">
        <v>0</v>
      </c>
      <c r="F18" s="546"/>
    </row>
    <row r="19" spans="1:6" ht="18.75" x14ac:dyDescent="0.25">
      <c r="A19" s="535">
        <f>+A18+1</f>
        <v>14</v>
      </c>
      <c r="B19" s="548" t="s">
        <v>1235</v>
      </c>
      <c r="C19" s="707">
        <v>10090</v>
      </c>
      <c r="D19" s="708">
        <v>13630</v>
      </c>
    </row>
    <row r="20" spans="1:6" ht="18.75" x14ac:dyDescent="0.25">
      <c r="A20" s="535">
        <f t="shared" si="1"/>
        <v>15</v>
      </c>
      <c r="B20" s="548" t="s">
        <v>1236</v>
      </c>
      <c r="C20" s="707">
        <v>435</v>
      </c>
      <c r="D20" s="708">
        <v>0</v>
      </c>
    </row>
    <row r="21" spans="1:6" ht="18.75" x14ac:dyDescent="0.25">
      <c r="A21" s="535">
        <f t="shared" si="1"/>
        <v>16</v>
      </c>
      <c r="B21" s="548" t="s">
        <v>1237</v>
      </c>
      <c r="C21" s="707">
        <v>339</v>
      </c>
      <c r="D21" s="708">
        <v>5471</v>
      </c>
    </row>
    <row r="22" spans="1:6" x14ac:dyDescent="0.25">
      <c r="A22" s="129">
        <f t="shared" si="1"/>
        <v>17</v>
      </c>
      <c r="B22" s="530" t="s">
        <v>644</v>
      </c>
      <c r="C22" s="697">
        <f>(C18*1.4 +C19*1.5+C20*1.4+C21*1.5)</f>
        <v>26613.9</v>
      </c>
      <c r="D22" s="698">
        <f>(D18*1.4+D19*1.5+D20*1.4+D21*1.5)</f>
        <v>28651.5</v>
      </c>
    </row>
    <row r="23" spans="1:6" ht="16.5" thickBot="1" x14ac:dyDescent="0.3">
      <c r="A23" s="130">
        <f t="shared" si="1"/>
        <v>18</v>
      </c>
      <c r="B23" s="534" t="s">
        <v>1083</v>
      </c>
      <c r="C23" s="709">
        <f>IF(C18=0,0,C15/(C18+C19))</f>
        <v>4.1498942313189646</v>
      </c>
      <c r="D23" s="710">
        <f>IF(D18=0,D15/(D18+D19))</f>
        <v>4.9749376375641958</v>
      </c>
    </row>
    <row r="24" spans="1:6" x14ac:dyDescent="0.25">
      <c r="A24" s="118"/>
      <c r="B24" s="119"/>
      <c r="C24" s="120"/>
      <c r="D24" s="120"/>
    </row>
    <row r="25" spans="1:6" x14ac:dyDescent="0.25">
      <c r="A25" s="953" t="s">
        <v>1076</v>
      </c>
      <c r="B25" s="954"/>
      <c r="C25" s="954"/>
      <c r="D25" s="955"/>
    </row>
    <row r="26" spans="1:6" x14ac:dyDescent="0.25">
      <c r="A26" s="956" t="s">
        <v>1079</v>
      </c>
      <c r="B26" s="957"/>
      <c r="C26" s="957"/>
      <c r="D26" s="958"/>
    </row>
    <row r="27" spans="1:6" ht="30.75" customHeight="1" x14ac:dyDescent="0.25">
      <c r="A27" s="959" t="s">
        <v>1081</v>
      </c>
      <c r="B27" s="960"/>
      <c r="C27" s="960"/>
      <c r="D27" s="961"/>
      <c r="E27" s="546"/>
      <c r="F27" s="546"/>
    </row>
    <row r="28" spans="1:6" ht="32.25" customHeight="1" x14ac:dyDescent="0.25">
      <c r="A28" s="944" t="s">
        <v>1082</v>
      </c>
      <c r="B28" s="945"/>
      <c r="C28" s="945"/>
      <c r="D28" s="946"/>
      <c r="E28" s="546"/>
      <c r="F28" s="546"/>
    </row>
    <row r="29" spans="1:6" x14ac:dyDescent="0.25">
      <c r="A29" s="842" t="s">
        <v>1406</v>
      </c>
      <c r="B29" s="842"/>
      <c r="C29" s="842"/>
      <c r="D29" s="842"/>
      <c r="E29" s="842"/>
      <c r="F29" s="842"/>
    </row>
    <row r="30" spans="1:6" x14ac:dyDescent="0.25">
      <c r="A30" s="546"/>
      <c r="B30" s="547"/>
      <c r="C30" s="546"/>
      <c r="D30" s="546"/>
      <c r="E30" s="546"/>
      <c r="F30" s="546"/>
    </row>
  </sheetData>
  <mergeCells count="7">
    <mergeCell ref="A29:F29"/>
    <mergeCell ref="A28:D28"/>
    <mergeCell ref="A1:D1"/>
    <mergeCell ref="A2:D2"/>
    <mergeCell ref="A25:D25"/>
    <mergeCell ref="A26:D26"/>
    <mergeCell ref="A27:D27"/>
  </mergeCells>
  <pageMargins left="0.74803149606299213" right="0.74803149606299213" top="0.59055118110236227" bottom="0.59055118110236227" header="0.51181102362204722" footer="0.51181102362204722"/>
  <pageSetup paperSize="9" scale="8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indexed="42"/>
    <pageSetUpPr fitToPage="1"/>
  </sheetPr>
  <dimension ref="A1:H24"/>
  <sheetViews>
    <sheetView zoomScaleNormal="100" workbookViewId="0">
      <pane xSplit="2" ySplit="5" topLeftCell="C6" activePane="bottomRight" state="frozen"/>
      <selection pane="topRight" activeCell="C1" sqref="C1"/>
      <selection pane="bottomLeft" activeCell="A6" sqref="A6"/>
      <selection pane="bottomRight" activeCell="F8" sqref="F8"/>
    </sheetView>
  </sheetViews>
  <sheetFormatPr defaultColWidth="9.140625" defaultRowHeight="15.75" x14ac:dyDescent="0.25"/>
  <cols>
    <col min="1" max="1" width="9.140625" style="2"/>
    <col min="2" max="2" width="88.7109375" style="6" customWidth="1"/>
    <col min="3" max="3" width="23.42578125" style="2" customWidth="1"/>
    <col min="4" max="4" width="24.42578125" style="2" customWidth="1"/>
    <col min="5" max="5" width="9.140625" style="100"/>
    <col min="6" max="16384" width="9.140625" style="2"/>
  </cols>
  <sheetData>
    <row r="1" spans="1:5" s="400" customFormat="1" ht="50.1" customHeight="1" thickBot="1" x14ac:dyDescent="0.3">
      <c r="A1" s="965" t="s">
        <v>1192</v>
      </c>
      <c r="B1" s="966"/>
      <c r="C1" s="966"/>
      <c r="D1" s="967"/>
      <c r="E1" s="399"/>
    </row>
    <row r="2" spans="1:5" s="400" customFormat="1" ht="27.75" customHeight="1" x14ac:dyDescent="0.25">
      <c r="A2" s="815" t="s">
        <v>1356</v>
      </c>
      <c r="B2" s="816"/>
      <c r="C2" s="816"/>
      <c r="D2" s="817"/>
      <c r="E2" s="399"/>
    </row>
    <row r="3" spans="1:5" s="400" customFormat="1" ht="18.75" customHeight="1" x14ac:dyDescent="0.25">
      <c r="A3" s="833" t="s">
        <v>142</v>
      </c>
      <c r="B3" s="968" t="s">
        <v>254</v>
      </c>
      <c r="C3" s="969" t="s">
        <v>233</v>
      </c>
      <c r="D3" s="970"/>
      <c r="E3" s="399"/>
    </row>
    <row r="4" spans="1:5" s="402" customFormat="1" ht="19.5" customHeight="1" x14ac:dyDescent="0.2">
      <c r="A4" s="833"/>
      <c r="B4" s="968"/>
      <c r="C4" s="325">
        <v>2022</v>
      </c>
      <c r="D4" s="326">
        <v>2023</v>
      </c>
      <c r="E4" s="401"/>
    </row>
    <row r="5" spans="1:5" s="402" customFormat="1" ht="15.75" customHeight="1" x14ac:dyDescent="0.2">
      <c r="A5" s="324"/>
      <c r="B5" s="403"/>
      <c r="C5" s="325" t="s">
        <v>212</v>
      </c>
      <c r="D5" s="326" t="s">
        <v>213</v>
      </c>
      <c r="E5" s="401"/>
    </row>
    <row r="6" spans="1:5" s="4" customFormat="1" x14ac:dyDescent="0.2">
      <c r="A6" s="49">
        <v>1</v>
      </c>
      <c r="B6" s="404" t="s">
        <v>151</v>
      </c>
      <c r="C6" s="711">
        <v>1993808.51</v>
      </c>
      <c r="D6" s="712">
        <v>2680289.92</v>
      </c>
      <c r="E6" s="101"/>
    </row>
    <row r="7" spans="1:5" s="4" customFormat="1" x14ac:dyDescent="0.2">
      <c r="A7" s="49">
        <f t="shared" ref="A7:A20" si="0">A6+1</f>
        <v>2</v>
      </c>
      <c r="B7" s="306" t="s">
        <v>115</v>
      </c>
      <c r="C7" s="28">
        <f>SUM(C8:C13)</f>
        <v>710743.46</v>
      </c>
      <c r="D7" s="29">
        <f>SUM(D8:D13)</f>
        <v>420947.64</v>
      </c>
      <c r="E7" s="101"/>
    </row>
    <row r="8" spans="1:5" s="4" customFormat="1" ht="18.75" x14ac:dyDescent="0.2">
      <c r="A8" s="49">
        <f t="shared" si="0"/>
        <v>3</v>
      </c>
      <c r="B8" s="405" t="s">
        <v>1018</v>
      </c>
      <c r="C8" s="651">
        <v>479997.82</v>
      </c>
      <c r="D8" s="692">
        <v>206960.43</v>
      </c>
      <c r="E8" s="101"/>
    </row>
    <row r="9" spans="1:5" s="4" customFormat="1" x14ac:dyDescent="0.2">
      <c r="A9" s="49">
        <f t="shared" si="0"/>
        <v>4</v>
      </c>
      <c r="B9" s="572" t="s">
        <v>1267</v>
      </c>
      <c r="C9" s="651">
        <v>230745.64</v>
      </c>
      <c r="D9" s="692">
        <v>213987.21</v>
      </c>
      <c r="E9" s="101"/>
    </row>
    <row r="10" spans="1:5" s="4" customFormat="1" x14ac:dyDescent="0.2">
      <c r="A10" s="49">
        <f t="shared" si="0"/>
        <v>5</v>
      </c>
      <c r="B10" s="405" t="s">
        <v>710</v>
      </c>
      <c r="C10" s="651">
        <v>0</v>
      </c>
      <c r="D10" s="692">
        <v>0</v>
      </c>
      <c r="E10" s="101"/>
    </row>
    <row r="11" spans="1:5" s="4" customFormat="1" x14ac:dyDescent="0.2">
      <c r="A11" s="49">
        <f t="shared" si="0"/>
        <v>6</v>
      </c>
      <c r="B11" s="405" t="s">
        <v>293</v>
      </c>
      <c r="C11" s="651">
        <v>0</v>
      </c>
      <c r="D11" s="692">
        <v>0</v>
      </c>
      <c r="E11" s="101"/>
    </row>
    <row r="12" spans="1:5" s="4" customFormat="1" x14ac:dyDescent="0.2">
      <c r="A12" s="49">
        <f t="shared" si="0"/>
        <v>7</v>
      </c>
      <c r="B12" s="405" t="s">
        <v>294</v>
      </c>
      <c r="C12" s="651">
        <v>0</v>
      </c>
      <c r="D12" s="692">
        <v>0</v>
      </c>
      <c r="E12" s="101"/>
    </row>
    <row r="13" spans="1:5" s="4" customFormat="1" ht="19.5" customHeight="1" x14ac:dyDescent="0.2">
      <c r="A13" s="49">
        <f t="shared" si="0"/>
        <v>8</v>
      </c>
      <c r="B13" s="405" t="s">
        <v>295</v>
      </c>
      <c r="C13" s="651">
        <v>0</v>
      </c>
      <c r="D13" s="692">
        <v>0</v>
      </c>
      <c r="E13" s="101"/>
    </row>
    <row r="14" spans="1:5" s="4" customFormat="1" ht="21.75" customHeight="1" x14ac:dyDescent="0.2">
      <c r="A14" s="49">
        <f t="shared" si="0"/>
        <v>9</v>
      </c>
      <c r="B14" s="306" t="s">
        <v>46</v>
      </c>
      <c r="C14" s="28">
        <f>C6+C7</f>
        <v>2704551.9699999997</v>
      </c>
      <c r="D14" s="29">
        <f>D6+D7</f>
        <v>3101237.56</v>
      </c>
      <c r="E14" s="101"/>
    </row>
    <row r="15" spans="1:5" s="4" customFormat="1" ht="27" customHeight="1" x14ac:dyDescent="0.2">
      <c r="A15" s="49">
        <f t="shared" si="0"/>
        <v>10</v>
      </c>
      <c r="B15" s="306" t="s">
        <v>925</v>
      </c>
      <c r="C15" s="711">
        <v>270000</v>
      </c>
      <c r="D15" s="712">
        <v>200000</v>
      </c>
      <c r="E15" s="101"/>
    </row>
    <row r="16" spans="1:5" s="4" customFormat="1" ht="31.5" x14ac:dyDescent="0.2">
      <c r="A16" s="64" t="s">
        <v>598</v>
      </c>
      <c r="B16" s="309" t="s">
        <v>756</v>
      </c>
      <c r="C16" s="711">
        <v>0</v>
      </c>
      <c r="D16" s="712">
        <v>0</v>
      </c>
      <c r="E16" s="101"/>
    </row>
    <row r="17" spans="1:8" s="4" customFormat="1" ht="28.5" customHeight="1" x14ac:dyDescent="0.2">
      <c r="A17" s="49">
        <f>A15+1</f>
        <v>11</v>
      </c>
      <c r="B17" s="306" t="s">
        <v>655</v>
      </c>
      <c r="C17" s="711">
        <v>312855.2</v>
      </c>
      <c r="D17" s="712">
        <v>534471.80000000005</v>
      </c>
      <c r="E17" s="101"/>
    </row>
    <row r="18" spans="1:8" s="4" customFormat="1" ht="23.25" customHeight="1" x14ac:dyDescent="0.2">
      <c r="A18" s="49">
        <f t="shared" si="0"/>
        <v>12</v>
      </c>
      <c r="B18" s="306" t="s">
        <v>193</v>
      </c>
      <c r="C18" s="711">
        <v>0</v>
      </c>
      <c r="D18" s="712">
        <v>0</v>
      </c>
      <c r="E18" s="101"/>
    </row>
    <row r="19" spans="1:8" s="4" customFormat="1" ht="33" customHeight="1" x14ac:dyDescent="0.2">
      <c r="A19" s="49">
        <f t="shared" si="0"/>
        <v>13</v>
      </c>
      <c r="B19" s="306" t="s">
        <v>656</v>
      </c>
      <c r="C19" s="711">
        <v>0</v>
      </c>
      <c r="D19" s="712">
        <v>0</v>
      </c>
      <c r="E19" s="101"/>
    </row>
    <row r="20" spans="1:8" s="4" customFormat="1" ht="21" customHeight="1" thickBot="1" x14ac:dyDescent="0.25">
      <c r="A20" s="50">
        <f t="shared" si="0"/>
        <v>14</v>
      </c>
      <c r="B20" s="308" t="s">
        <v>69</v>
      </c>
      <c r="C20" s="652">
        <f>SUM(C14:C19)</f>
        <v>3287407.17</v>
      </c>
      <c r="D20" s="32">
        <f>SUM(D14:D19)</f>
        <v>3835709.3600000003</v>
      </c>
      <c r="E20" s="101"/>
    </row>
    <row r="21" spans="1:8" ht="9" customHeight="1" x14ac:dyDescent="0.25">
      <c r="E21" s="101"/>
    </row>
    <row r="22" spans="1:8" ht="15.75" customHeight="1" x14ac:dyDescent="0.25">
      <c r="A22" s="929" t="s">
        <v>1019</v>
      </c>
      <c r="B22" s="930"/>
      <c r="C22" s="930"/>
      <c r="D22" s="931"/>
      <c r="E22" s="101"/>
    </row>
    <row r="23" spans="1:8" ht="15.75" customHeight="1" x14ac:dyDescent="0.25">
      <c r="A23" s="962" t="s">
        <v>1020</v>
      </c>
      <c r="B23" s="963"/>
      <c r="C23" s="963"/>
      <c r="D23" s="964"/>
      <c r="E23" s="101"/>
      <c r="F23" s="71"/>
      <c r="G23" s="71"/>
      <c r="H23" s="71"/>
    </row>
    <row r="24" spans="1:8" x14ac:dyDescent="0.25">
      <c r="A24" s="223"/>
      <c r="B24" s="276"/>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6">
    <tabColor indexed="42"/>
    <pageSetUpPr fitToPage="1"/>
  </sheetPr>
  <dimension ref="A1:J83"/>
  <sheetViews>
    <sheetView zoomScaleNormal="100" workbookViewId="0">
      <pane xSplit="2" ySplit="5" topLeftCell="C6" activePane="bottomRight" state="frozen"/>
      <selection pane="topRight" activeCell="C1" sqref="C1"/>
      <selection pane="bottomLeft" activeCell="A6" sqref="A6"/>
      <selection pane="bottomRight" activeCell="M14" sqref="M14"/>
    </sheetView>
  </sheetViews>
  <sheetFormatPr defaultColWidth="9.140625" defaultRowHeight="15.75" x14ac:dyDescent="0.25"/>
  <cols>
    <col min="1" max="1" width="7.42578125" style="2" customWidth="1"/>
    <col min="2" max="2" width="51.5703125" style="6" customWidth="1"/>
    <col min="3" max="3" width="22.28515625" style="6"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9.42578125" style="2" customWidth="1"/>
    <col min="10" max="16384" width="9.140625" style="2"/>
  </cols>
  <sheetData>
    <row r="1" spans="1:10" s="400" customFormat="1" ht="35.1" customHeight="1" thickBot="1" x14ac:dyDescent="0.3">
      <c r="A1" s="974" t="s">
        <v>1193</v>
      </c>
      <c r="B1" s="975"/>
      <c r="C1" s="975"/>
      <c r="D1" s="975"/>
      <c r="E1" s="975"/>
      <c r="F1" s="975"/>
      <c r="G1" s="975"/>
      <c r="H1" s="975"/>
      <c r="I1" s="976"/>
    </row>
    <row r="2" spans="1:10" s="400" customFormat="1" ht="35.1" customHeight="1" x14ac:dyDescent="0.25">
      <c r="A2" s="839" t="s">
        <v>1356</v>
      </c>
      <c r="B2" s="840"/>
      <c r="C2" s="840"/>
      <c r="D2" s="840"/>
      <c r="E2" s="840"/>
      <c r="F2" s="840"/>
      <c r="G2" s="840"/>
      <c r="H2" s="840"/>
      <c r="I2" s="841"/>
    </row>
    <row r="3" spans="1:10" s="402" customFormat="1" ht="35.25" customHeight="1" x14ac:dyDescent="0.2">
      <c r="A3" s="922" t="s">
        <v>142</v>
      </c>
      <c r="B3" s="835" t="s">
        <v>254</v>
      </c>
      <c r="C3" s="979" t="s">
        <v>1194</v>
      </c>
      <c r="D3" s="893" t="s">
        <v>1195</v>
      </c>
      <c r="E3" s="893" t="s">
        <v>1196</v>
      </c>
      <c r="F3" s="893" t="s">
        <v>776</v>
      </c>
      <c r="G3" s="977" t="s">
        <v>166</v>
      </c>
      <c r="H3" s="977" t="s">
        <v>761</v>
      </c>
      <c r="I3" s="972" t="s">
        <v>167</v>
      </c>
    </row>
    <row r="4" spans="1:10" s="402" customFormat="1" ht="72" customHeight="1" x14ac:dyDescent="0.2">
      <c r="A4" s="833"/>
      <c r="B4" s="879"/>
      <c r="C4" s="980"/>
      <c r="D4" s="894"/>
      <c r="E4" s="894"/>
      <c r="F4" s="894"/>
      <c r="G4" s="978"/>
      <c r="H4" s="978"/>
      <c r="I4" s="973"/>
    </row>
    <row r="5" spans="1:10" s="402" customFormat="1" ht="15.75" customHeight="1" x14ac:dyDescent="0.2">
      <c r="A5" s="324"/>
      <c r="B5" s="387"/>
      <c r="C5" s="390" t="s">
        <v>212</v>
      </c>
      <c r="D5" s="390" t="s">
        <v>213</v>
      </c>
      <c r="E5" s="390" t="s">
        <v>214</v>
      </c>
      <c r="F5" s="390" t="s">
        <v>221</v>
      </c>
      <c r="G5" s="390" t="s">
        <v>215</v>
      </c>
      <c r="H5" s="390" t="s">
        <v>216</v>
      </c>
      <c r="I5" s="410" t="s">
        <v>599</v>
      </c>
    </row>
    <row r="6" spans="1:10" s="4" customFormat="1" x14ac:dyDescent="0.2">
      <c r="A6" s="20">
        <v>1</v>
      </c>
      <c r="B6" s="388" t="s">
        <v>290</v>
      </c>
      <c r="C6" s="30">
        <v>0</v>
      </c>
      <c r="D6" s="30">
        <v>0</v>
      </c>
      <c r="E6" s="30">
        <v>42498</v>
      </c>
      <c r="F6" s="30">
        <v>3800</v>
      </c>
      <c r="G6" s="30">
        <v>0</v>
      </c>
      <c r="H6" s="30">
        <v>0</v>
      </c>
      <c r="I6" s="650">
        <f t="shared" ref="I6:I17" si="0">SUM(C6:H6)</f>
        <v>46298</v>
      </c>
    </row>
    <row r="7" spans="1:10" s="4" customFormat="1" x14ac:dyDescent="0.2">
      <c r="A7" s="20"/>
      <c r="B7" s="296" t="s">
        <v>229</v>
      </c>
      <c r="C7" s="30"/>
      <c r="D7" s="30"/>
      <c r="E7" s="30"/>
      <c r="F7" s="30"/>
      <c r="G7" s="30"/>
      <c r="H7" s="30"/>
      <c r="I7" s="650"/>
    </row>
    <row r="8" spans="1:10" s="4" customFormat="1" x14ac:dyDescent="0.2">
      <c r="A8" s="20">
        <v>2</v>
      </c>
      <c r="B8" s="296" t="s">
        <v>47</v>
      </c>
      <c r="C8" s="30">
        <v>0</v>
      </c>
      <c r="D8" s="30">
        <v>0</v>
      </c>
      <c r="E8" s="30">
        <v>0</v>
      </c>
      <c r="F8" s="30">
        <v>3800</v>
      </c>
      <c r="G8" s="30">
        <v>0</v>
      </c>
      <c r="H8" s="30">
        <v>0</v>
      </c>
      <c r="I8" s="650">
        <f t="shared" si="0"/>
        <v>3800</v>
      </c>
    </row>
    <row r="9" spans="1:10" x14ac:dyDescent="0.25">
      <c r="A9" s="20">
        <v>3</v>
      </c>
      <c r="B9" s="388" t="s">
        <v>211</v>
      </c>
      <c r="C9" s="30">
        <v>0</v>
      </c>
      <c r="D9" s="30">
        <v>0</v>
      </c>
      <c r="E9" s="30">
        <v>0</v>
      </c>
      <c r="F9" s="30">
        <v>0</v>
      </c>
      <c r="G9" s="30">
        <v>0</v>
      </c>
      <c r="H9" s="30">
        <v>0</v>
      </c>
      <c r="I9" s="650">
        <f t="shared" si="0"/>
        <v>0</v>
      </c>
    </row>
    <row r="10" spans="1:10" ht="31.5" x14ac:dyDescent="0.25">
      <c r="A10" s="20">
        <v>4</v>
      </c>
      <c r="B10" s="406" t="s">
        <v>759</v>
      </c>
      <c r="C10" s="37">
        <f>SUM(C11:C16)</f>
        <v>0</v>
      </c>
      <c r="D10" s="37">
        <f t="shared" ref="D10:I10" si="1">SUM(D11:D16)</f>
        <v>0</v>
      </c>
      <c r="E10" s="37">
        <f t="shared" si="1"/>
        <v>188463.16</v>
      </c>
      <c r="F10" s="37">
        <f t="shared" si="1"/>
        <v>44755.13</v>
      </c>
      <c r="G10" s="37">
        <f t="shared" si="1"/>
        <v>0</v>
      </c>
      <c r="H10" s="37">
        <f t="shared" si="1"/>
        <v>0</v>
      </c>
      <c r="I10" s="650">
        <f t="shared" si="1"/>
        <v>233218.28999999998</v>
      </c>
    </row>
    <row r="11" spans="1:10" x14ac:dyDescent="0.25">
      <c r="A11" s="20">
        <v>5</v>
      </c>
      <c r="B11" s="314" t="s">
        <v>918</v>
      </c>
      <c r="C11" s="30">
        <v>0</v>
      </c>
      <c r="D11" s="30">
        <v>0</v>
      </c>
      <c r="E11" s="30">
        <v>0</v>
      </c>
      <c r="F11" s="30">
        <v>6235.2</v>
      </c>
      <c r="G11" s="30">
        <v>0</v>
      </c>
      <c r="H11" s="30">
        <v>0</v>
      </c>
      <c r="I11" s="650">
        <f t="shared" si="0"/>
        <v>6235.2</v>
      </c>
      <c r="J11" s="4"/>
    </row>
    <row r="12" spans="1:10" x14ac:dyDescent="0.25">
      <c r="A12" s="20">
        <v>6</v>
      </c>
      <c r="B12" s="314" t="s">
        <v>919</v>
      </c>
      <c r="C12" s="30">
        <v>0</v>
      </c>
      <c r="D12" s="30">
        <v>0</v>
      </c>
      <c r="E12" s="30">
        <v>11785</v>
      </c>
      <c r="F12" s="30">
        <v>0</v>
      </c>
      <c r="G12" s="30">
        <v>0</v>
      </c>
      <c r="H12" s="30">
        <v>0</v>
      </c>
      <c r="I12" s="650">
        <f t="shared" si="0"/>
        <v>11785</v>
      </c>
      <c r="J12" s="4"/>
    </row>
    <row r="13" spans="1:10" x14ac:dyDescent="0.25">
      <c r="A13" s="20">
        <v>7</v>
      </c>
      <c r="B13" s="407" t="s">
        <v>920</v>
      </c>
      <c r="C13" s="30">
        <v>0</v>
      </c>
      <c r="D13" s="30">
        <v>0</v>
      </c>
      <c r="E13" s="30">
        <v>15173.76</v>
      </c>
      <c r="F13" s="30">
        <v>24613.42</v>
      </c>
      <c r="G13" s="30">
        <v>0</v>
      </c>
      <c r="H13" s="30">
        <v>0</v>
      </c>
      <c r="I13" s="650">
        <f t="shared" si="0"/>
        <v>39787.18</v>
      </c>
      <c r="J13" s="4"/>
    </row>
    <row r="14" spans="1:10" ht="31.5" x14ac:dyDescent="0.25">
      <c r="A14" s="20">
        <v>8</v>
      </c>
      <c r="B14" s="314" t="s">
        <v>921</v>
      </c>
      <c r="C14" s="30">
        <v>0</v>
      </c>
      <c r="D14" s="30">
        <v>0</v>
      </c>
      <c r="E14" s="30">
        <v>5952</v>
      </c>
      <c r="F14" s="30">
        <v>6988.8</v>
      </c>
      <c r="G14" s="30">
        <v>0</v>
      </c>
      <c r="H14" s="30">
        <v>0</v>
      </c>
      <c r="I14" s="650">
        <f t="shared" si="0"/>
        <v>12940.8</v>
      </c>
      <c r="J14" s="4"/>
    </row>
    <row r="15" spans="1:10" ht="31.5" x14ac:dyDescent="0.25">
      <c r="A15" s="25">
        <v>9</v>
      </c>
      <c r="B15" s="314" t="s">
        <v>922</v>
      </c>
      <c r="C15" s="30">
        <v>0</v>
      </c>
      <c r="D15" s="30">
        <v>0</v>
      </c>
      <c r="E15" s="30">
        <v>0</v>
      </c>
      <c r="F15" s="30">
        <v>0</v>
      </c>
      <c r="G15" s="30">
        <v>0</v>
      </c>
      <c r="H15" s="30">
        <v>0</v>
      </c>
      <c r="I15" s="650">
        <f t="shared" si="0"/>
        <v>0</v>
      </c>
      <c r="J15" s="4"/>
    </row>
    <row r="16" spans="1:10" x14ac:dyDescent="0.25">
      <c r="A16" s="20">
        <v>10</v>
      </c>
      <c r="B16" s="314" t="s">
        <v>923</v>
      </c>
      <c r="C16" s="30">
        <v>0</v>
      </c>
      <c r="D16" s="30">
        <v>0</v>
      </c>
      <c r="E16" s="30">
        <v>155552.4</v>
      </c>
      <c r="F16" s="30">
        <v>6917.71</v>
      </c>
      <c r="G16" s="30">
        <v>0</v>
      </c>
      <c r="H16" s="30">
        <v>0</v>
      </c>
      <c r="I16" s="650">
        <f t="shared" si="0"/>
        <v>162470.10999999999</v>
      </c>
      <c r="J16" s="4"/>
    </row>
    <row r="17" spans="1:10" x14ac:dyDescent="0.25">
      <c r="A17" s="20">
        <v>11</v>
      </c>
      <c r="B17" s="406" t="s">
        <v>122</v>
      </c>
      <c r="C17" s="30">
        <v>0</v>
      </c>
      <c r="D17" s="30">
        <v>0</v>
      </c>
      <c r="E17" s="30">
        <v>34000</v>
      </c>
      <c r="F17" s="30">
        <v>0</v>
      </c>
      <c r="G17" s="30">
        <v>0</v>
      </c>
      <c r="H17" s="30">
        <v>0</v>
      </c>
      <c r="I17" s="650">
        <f t="shared" si="0"/>
        <v>34000</v>
      </c>
      <c r="J17" s="4"/>
    </row>
    <row r="18" spans="1:10" x14ac:dyDescent="0.25">
      <c r="A18" s="25">
        <v>12</v>
      </c>
      <c r="B18" s="406" t="s">
        <v>123</v>
      </c>
      <c r="C18" s="30">
        <v>0</v>
      </c>
      <c r="D18" s="30">
        <v>0</v>
      </c>
      <c r="E18" s="30">
        <v>150</v>
      </c>
      <c r="F18" s="30">
        <v>14046</v>
      </c>
      <c r="G18" s="30">
        <v>0</v>
      </c>
      <c r="H18" s="30">
        <v>0</v>
      </c>
      <c r="I18" s="650">
        <f t="shared" ref="I18:I23" si="2">SUM(C18:H18)</f>
        <v>14196</v>
      </c>
    </row>
    <row r="19" spans="1:10" x14ac:dyDescent="0.25">
      <c r="A19" s="20">
        <v>13</v>
      </c>
      <c r="B19" s="406" t="s">
        <v>226</v>
      </c>
      <c r="C19" s="30">
        <v>151266.01999999999</v>
      </c>
      <c r="D19" s="30">
        <v>0</v>
      </c>
      <c r="E19" s="30">
        <v>17999.54</v>
      </c>
      <c r="F19" s="30">
        <v>8789.51</v>
      </c>
      <c r="G19" s="30">
        <v>0</v>
      </c>
      <c r="H19" s="30">
        <v>462751.2</v>
      </c>
      <c r="I19" s="650">
        <f t="shared" si="2"/>
        <v>640806.27</v>
      </c>
    </row>
    <row r="20" spans="1:10" x14ac:dyDescent="0.25">
      <c r="A20" s="20">
        <v>14</v>
      </c>
      <c r="B20" s="406" t="s">
        <v>124</v>
      </c>
      <c r="C20" s="30">
        <v>0</v>
      </c>
      <c r="D20" s="30">
        <v>0</v>
      </c>
      <c r="E20" s="30">
        <v>0</v>
      </c>
      <c r="F20" s="30">
        <v>5268</v>
      </c>
      <c r="G20" s="30">
        <v>0</v>
      </c>
      <c r="H20" s="30">
        <v>0</v>
      </c>
      <c r="I20" s="650">
        <f t="shared" si="2"/>
        <v>5268</v>
      </c>
    </row>
    <row r="21" spans="1:10" x14ac:dyDescent="0.25">
      <c r="A21" s="25">
        <v>15</v>
      </c>
      <c r="B21" s="406" t="s">
        <v>234</v>
      </c>
      <c r="C21" s="30">
        <v>0</v>
      </c>
      <c r="D21" s="30">
        <v>0</v>
      </c>
      <c r="E21" s="30">
        <v>0</v>
      </c>
      <c r="F21" s="30">
        <v>0</v>
      </c>
      <c r="G21" s="30">
        <v>0</v>
      </c>
      <c r="H21" s="30">
        <v>0</v>
      </c>
      <c r="I21" s="650">
        <f t="shared" si="2"/>
        <v>0</v>
      </c>
    </row>
    <row r="22" spans="1:10" x14ac:dyDescent="0.25">
      <c r="A22" s="20">
        <v>16</v>
      </c>
      <c r="B22" s="408" t="s">
        <v>742</v>
      </c>
      <c r="C22" s="713">
        <v>0</v>
      </c>
      <c r="D22" s="30">
        <v>0</v>
      </c>
      <c r="E22" s="30">
        <v>0</v>
      </c>
      <c r="F22" s="30">
        <v>0</v>
      </c>
      <c r="G22" s="30">
        <v>0</v>
      </c>
      <c r="H22" s="30">
        <v>0</v>
      </c>
      <c r="I22" s="650">
        <f t="shared" si="2"/>
        <v>0</v>
      </c>
    </row>
    <row r="23" spans="1:10" ht="48" thickBot="1" x14ac:dyDescent="0.3">
      <c r="A23" s="21">
        <v>17</v>
      </c>
      <c r="B23" s="409" t="s">
        <v>760</v>
      </c>
      <c r="C23" s="714">
        <f t="shared" ref="C23:H23" si="3">+C6+C9+C10+C17+C18+C19+C20+C21+C22</f>
        <v>151266.01999999999</v>
      </c>
      <c r="D23" s="715">
        <f t="shared" si="3"/>
        <v>0</v>
      </c>
      <c r="E23" s="715">
        <f t="shared" si="3"/>
        <v>283110.7</v>
      </c>
      <c r="F23" s="715">
        <f t="shared" si="3"/>
        <v>76658.64</v>
      </c>
      <c r="G23" s="715">
        <f t="shared" si="3"/>
        <v>0</v>
      </c>
      <c r="H23" s="715">
        <f t="shared" si="3"/>
        <v>462751.2</v>
      </c>
      <c r="I23" s="716">
        <f t="shared" si="2"/>
        <v>973786.56</v>
      </c>
    </row>
    <row r="24" spans="1:10" s="643" customFormat="1" ht="24.95" customHeight="1" x14ac:dyDescent="0.2">
      <c r="A24" s="971" t="s">
        <v>1407</v>
      </c>
      <c r="B24" s="971"/>
      <c r="C24" s="971"/>
      <c r="D24" s="971"/>
      <c r="E24" s="971"/>
      <c r="F24" s="971"/>
      <c r="G24" s="971"/>
      <c r="H24" s="971"/>
      <c r="I24" s="971"/>
    </row>
    <row r="25" spans="1:10" x14ac:dyDescent="0.25">
      <c r="A25" s="221"/>
      <c r="B25" s="222"/>
      <c r="C25" s="99"/>
      <c r="D25" s="99"/>
      <c r="E25" s="99"/>
      <c r="F25" s="99"/>
      <c r="G25" s="99"/>
      <c r="H25" s="99"/>
      <c r="I25" s="642"/>
    </row>
    <row r="26" spans="1:10" x14ac:dyDescent="0.25">
      <c r="C26" s="99"/>
      <c r="D26" s="99"/>
      <c r="E26" s="99"/>
      <c r="F26" s="99"/>
      <c r="G26" s="99"/>
      <c r="H26" s="99"/>
    </row>
    <row r="27" spans="1:10" x14ac:dyDescent="0.25">
      <c r="C27" s="99"/>
      <c r="D27" s="99"/>
      <c r="E27" s="99"/>
      <c r="F27" s="99"/>
      <c r="G27" s="99"/>
      <c r="H27" s="99"/>
    </row>
    <row r="28" spans="1:10" x14ac:dyDescent="0.25">
      <c r="C28" s="99"/>
      <c r="D28" s="99"/>
      <c r="E28" s="99"/>
      <c r="F28" s="99"/>
      <c r="G28" s="99"/>
      <c r="H28" s="99"/>
    </row>
    <row r="29" spans="1:10" x14ac:dyDescent="0.25">
      <c r="C29" s="99"/>
      <c r="D29" s="99"/>
      <c r="E29" s="99"/>
      <c r="F29" s="99"/>
      <c r="G29" s="99"/>
      <c r="H29" s="99"/>
    </row>
    <row r="30" spans="1:10" x14ac:dyDescent="0.25">
      <c r="C30" s="99"/>
      <c r="D30" s="99"/>
      <c r="E30" s="99"/>
      <c r="F30" s="99"/>
      <c r="G30" s="99"/>
      <c r="H30" s="99"/>
    </row>
    <row r="31" spans="1:10" x14ac:dyDescent="0.25">
      <c r="C31" s="99"/>
      <c r="D31" s="99"/>
      <c r="E31" s="99"/>
      <c r="F31" s="99"/>
      <c r="G31" s="99"/>
      <c r="H31" s="99"/>
    </row>
    <row r="32" spans="1:10" x14ac:dyDescent="0.25">
      <c r="C32" s="99"/>
      <c r="D32" s="99"/>
      <c r="E32" s="99"/>
      <c r="F32" s="99"/>
      <c r="G32" s="99"/>
      <c r="H32" s="99"/>
    </row>
    <row r="33" spans="3:8" x14ac:dyDescent="0.25">
      <c r="C33" s="99"/>
      <c r="D33" s="99"/>
      <c r="E33" s="99"/>
      <c r="F33" s="99"/>
      <c r="G33" s="99"/>
      <c r="H33" s="99"/>
    </row>
    <row r="34" spans="3:8" x14ac:dyDescent="0.25">
      <c r="C34" s="99"/>
      <c r="D34" s="99"/>
      <c r="E34" s="99"/>
      <c r="F34" s="99"/>
      <c r="G34" s="99"/>
      <c r="H34" s="99"/>
    </row>
    <row r="35" spans="3:8" x14ac:dyDescent="0.25">
      <c r="C35" s="99"/>
      <c r="D35" s="99"/>
      <c r="E35" s="99"/>
      <c r="F35" s="99"/>
      <c r="G35" s="99"/>
      <c r="H35" s="99"/>
    </row>
    <row r="36" spans="3:8" x14ac:dyDescent="0.25">
      <c r="C36" s="99"/>
      <c r="D36" s="99"/>
      <c r="E36" s="99"/>
      <c r="F36" s="99"/>
      <c r="G36" s="99"/>
      <c r="H36" s="99"/>
    </row>
    <row r="37" spans="3:8" x14ac:dyDescent="0.25">
      <c r="C37" s="99"/>
      <c r="D37" s="99"/>
      <c r="E37" s="99"/>
      <c r="F37" s="99"/>
      <c r="G37" s="99"/>
      <c r="H37" s="99"/>
    </row>
    <row r="38" spans="3:8" x14ac:dyDescent="0.25">
      <c r="C38" s="99"/>
      <c r="D38" s="99"/>
      <c r="E38" s="99"/>
      <c r="F38" s="99"/>
      <c r="G38" s="99"/>
      <c r="H38" s="99"/>
    </row>
    <row r="39" spans="3:8" x14ac:dyDescent="0.25">
      <c r="C39" s="99"/>
      <c r="D39" s="99"/>
      <c r="E39" s="99"/>
      <c r="F39" s="99"/>
      <c r="G39" s="99"/>
      <c r="H39" s="99"/>
    </row>
    <row r="40" spans="3:8" x14ac:dyDescent="0.25">
      <c r="C40" s="99"/>
      <c r="D40" s="99"/>
      <c r="E40" s="99"/>
      <c r="F40" s="99"/>
      <c r="G40" s="99"/>
      <c r="H40" s="99"/>
    </row>
    <row r="41" spans="3:8" x14ac:dyDescent="0.25">
      <c r="C41" s="99"/>
      <c r="D41" s="99"/>
      <c r="E41" s="99"/>
      <c r="F41" s="99"/>
      <c r="G41" s="99"/>
      <c r="H41" s="99"/>
    </row>
    <row r="42" spans="3:8" x14ac:dyDescent="0.25">
      <c r="C42" s="99"/>
      <c r="D42" s="99"/>
      <c r="E42" s="99"/>
      <c r="F42" s="99"/>
      <c r="G42" s="99"/>
      <c r="H42" s="99"/>
    </row>
    <row r="43" spans="3:8" x14ac:dyDescent="0.25">
      <c r="C43" s="99"/>
      <c r="D43" s="99"/>
      <c r="E43" s="99"/>
      <c r="F43" s="99"/>
      <c r="G43" s="99"/>
      <c r="H43" s="99"/>
    </row>
    <row r="44" spans="3:8" x14ac:dyDescent="0.25">
      <c r="C44" s="99"/>
      <c r="D44" s="99"/>
      <c r="E44" s="99"/>
      <c r="F44" s="99"/>
      <c r="G44" s="99"/>
      <c r="H44" s="99"/>
    </row>
    <row r="45" spans="3:8" x14ac:dyDescent="0.25">
      <c r="C45" s="99"/>
      <c r="D45" s="99"/>
      <c r="E45" s="99"/>
      <c r="F45" s="99"/>
      <c r="G45" s="99"/>
      <c r="H45" s="99"/>
    </row>
    <row r="46" spans="3:8" x14ac:dyDescent="0.25">
      <c r="C46" s="99"/>
      <c r="D46" s="99"/>
      <c r="E46" s="99"/>
      <c r="F46" s="99"/>
      <c r="G46" s="99"/>
      <c r="H46" s="99"/>
    </row>
    <row r="47" spans="3:8" x14ac:dyDescent="0.25">
      <c r="C47" s="99"/>
      <c r="D47" s="99"/>
      <c r="E47" s="99"/>
      <c r="F47" s="99"/>
      <c r="G47" s="99"/>
      <c r="H47" s="99"/>
    </row>
    <row r="48" spans="3:8" x14ac:dyDescent="0.25">
      <c r="C48" s="99"/>
      <c r="D48" s="99"/>
      <c r="E48" s="99"/>
      <c r="F48" s="99"/>
      <c r="G48" s="99"/>
      <c r="H48" s="99"/>
    </row>
    <row r="49" spans="3:8" x14ac:dyDescent="0.25">
      <c r="C49" s="99"/>
      <c r="D49" s="99"/>
      <c r="E49" s="99"/>
      <c r="F49" s="99"/>
      <c r="G49" s="99"/>
      <c r="H49" s="99"/>
    </row>
    <row r="50" spans="3:8" x14ac:dyDescent="0.25">
      <c r="C50" s="99"/>
      <c r="D50" s="99"/>
      <c r="E50" s="99"/>
      <c r="F50" s="99"/>
      <c r="G50" s="99"/>
      <c r="H50" s="99"/>
    </row>
    <row r="51" spans="3:8" x14ac:dyDescent="0.25">
      <c r="C51" s="99"/>
      <c r="D51" s="99"/>
      <c r="E51" s="99"/>
      <c r="F51" s="99"/>
      <c r="G51" s="99"/>
      <c r="H51" s="99"/>
    </row>
    <row r="52" spans="3:8" x14ac:dyDescent="0.25">
      <c r="C52" s="99"/>
      <c r="D52" s="99"/>
      <c r="E52" s="99"/>
      <c r="F52" s="99"/>
      <c r="G52" s="99"/>
      <c r="H52" s="99"/>
    </row>
    <row r="53" spans="3:8" x14ac:dyDescent="0.25">
      <c r="C53" s="99"/>
      <c r="D53" s="99"/>
      <c r="E53" s="99"/>
      <c r="F53" s="99"/>
      <c r="G53" s="99"/>
      <c r="H53" s="99"/>
    </row>
    <row r="54" spans="3:8" x14ac:dyDescent="0.25">
      <c r="C54" s="99"/>
      <c r="D54" s="99"/>
      <c r="E54" s="99"/>
      <c r="F54" s="99"/>
      <c r="G54" s="99"/>
      <c r="H54" s="99"/>
    </row>
    <row r="55" spans="3:8" x14ac:dyDescent="0.25">
      <c r="C55" s="99"/>
      <c r="D55" s="99"/>
      <c r="E55" s="99"/>
      <c r="F55" s="99"/>
      <c r="G55" s="99"/>
      <c r="H55" s="99"/>
    </row>
    <row r="56" spans="3:8" x14ac:dyDescent="0.25">
      <c r="C56" s="99"/>
      <c r="D56" s="99"/>
      <c r="E56" s="99"/>
      <c r="F56" s="99"/>
      <c r="G56" s="99"/>
      <c r="H56" s="99"/>
    </row>
    <row r="57" spans="3:8" x14ac:dyDescent="0.25">
      <c r="C57" s="99"/>
      <c r="D57" s="99"/>
      <c r="E57" s="99"/>
      <c r="F57" s="99"/>
      <c r="G57" s="99"/>
      <c r="H57" s="99"/>
    </row>
    <row r="58" spans="3:8" x14ac:dyDescent="0.25">
      <c r="C58" s="99"/>
      <c r="D58" s="99"/>
      <c r="E58" s="99"/>
      <c r="F58" s="99"/>
      <c r="G58" s="99"/>
      <c r="H58" s="99"/>
    </row>
    <row r="59" spans="3:8" x14ac:dyDescent="0.25">
      <c r="C59" s="99"/>
      <c r="D59" s="99"/>
      <c r="E59" s="99"/>
      <c r="F59" s="99"/>
      <c r="G59" s="99"/>
      <c r="H59" s="99"/>
    </row>
    <row r="60" spans="3:8" x14ac:dyDescent="0.25">
      <c r="C60" s="99"/>
      <c r="D60" s="99"/>
      <c r="E60" s="99"/>
      <c r="F60" s="99"/>
      <c r="G60" s="99"/>
      <c r="H60" s="99"/>
    </row>
    <row r="61" spans="3:8" x14ac:dyDescent="0.25">
      <c r="C61" s="99"/>
      <c r="D61" s="99"/>
      <c r="E61" s="99"/>
      <c r="F61" s="99"/>
      <c r="G61" s="99"/>
      <c r="H61" s="99"/>
    </row>
    <row r="62" spans="3:8" x14ac:dyDescent="0.25">
      <c r="C62" s="99"/>
      <c r="D62" s="99"/>
      <c r="E62" s="99"/>
      <c r="F62" s="99"/>
      <c r="G62" s="99"/>
      <c r="H62" s="99"/>
    </row>
    <row r="63" spans="3:8" x14ac:dyDescent="0.25">
      <c r="C63" s="99"/>
      <c r="D63" s="99"/>
      <c r="E63" s="99"/>
      <c r="F63" s="99"/>
      <c r="G63" s="99"/>
      <c r="H63" s="99"/>
    </row>
    <row r="64" spans="3:8" x14ac:dyDescent="0.25">
      <c r="C64" s="99"/>
      <c r="D64" s="99"/>
      <c r="E64" s="99"/>
      <c r="F64" s="99"/>
      <c r="G64" s="99"/>
      <c r="H64" s="99"/>
    </row>
    <row r="65" spans="3:8" x14ac:dyDescent="0.25">
      <c r="C65" s="99"/>
      <c r="D65" s="99"/>
      <c r="E65" s="99"/>
      <c r="F65" s="99"/>
      <c r="G65" s="99"/>
      <c r="H65" s="99"/>
    </row>
    <row r="66" spans="3:8" x14ac:dyDescent="0.25">
      <c r="C66" s="99"/>
      <c r="D66" s="99"/>
      <c r="E66" s="99"/>
      <c r="F66" s="99"/>
      <c r="G66" s="99"/>
      <c r="H66" s="99"/>
    </row>
    <row r="67" spans="3:8" x14ac:dyDescent="0.25">
      <c r="C67" s="99"/>
      <c r="D67" s="99"/>
      <c r="E67" s="99"/>
      <c r="F67" s="99"/>
      <c r="G67" s="99"/>
      <c r="H67" s="99"/>
    </row>
    <row r="68" spans="3:8" x14ac:dyDescent="0.25">
      <c r="C68" s="99"/>
      <c r="D68" s="99"/>
      <c r="E68" s="99"/>
      <c r="F68" s="99"/>
      <c r="G68" s="99"/>
      <c r="H68" s="99"/>
    </row>
    <row r="69" spans="3:8" x14ac:dyDescent="0.25">
      <c r="C69" s="99"/>
      <c r="D69" s="99"/>
      <c r="E69" s="99"/>
      <c r="F69" s="99"/>
      <c r="G69" s="99"/>
      <c r="H69" s="99"/>
    </row>
    <row r="70" spans="3:8" x14ac:dyDescent="0.25">
      <c r="C70" s="99"/>
      <c r="D70" s="99"/>
      <c r="E70" s="99"/>
      <c r="F70" s="99"/>
      <c r="G70" s="99"/>
      <c r="H70" s="99"/>
    </row>
    <row r="71" spans="3:8" x14ac:dyDescent="0.25">
      <c r="C71" s="99"/>
      <c r="D71" s="99"/>
      <c r="E71" s="99"/>
      <c r="F71" s="99"/>
      <c r="G71" s="99"/>
      <c r="H71" s="99"/>
    </row>
    <row r="72" spans="3:8" x14ac:dyDescent="0.25">
      <c r="C72" s="99"/>
      <c r="D72" s="99"/>
      <c r="E72" s="99"/>
      <c r="F72" s="99"/>
      <c r="G72" s="99"/>
      <c r="H72" s="99"/>
    </row>
    <row r="73" spans="3:8" x14ac:dyDescent="0.25">
      <c r="C73" s="99"/>
      <c r="D73" s="99"/>
      <c r="E73" s="99"/>
      <c r="F73" s="99"/>
      <c r="G73" s="99"/>
      <c r="H73" s="99"/>
    </row>
    <row r="74" spans="3:8" x14ac:dyDescent="0.25">
      <c r="C74" s="99"/>
      <c r="D74" s="99"/>
      <c r="E74" s="99"/>
      <c r="F74" s="99"/>
      <c r="G74" s="99"/>
      <c r="H74" s="99"/>
    </row>
    <row r="75" spans="3:8" x14ac:dyDescent="0.25">
      <c r="C75" s="99"/>
      <c r="D75" s="99"/>
      <c r="E75" s="99"/>
      <c r="F75" s="99"/>
      <c r="G75" s="99"/>
      <c r="H75" s="99"/>
    </row>
    <row r="76" spans="3:8" x14ac:dyDescent="0.25">
      <c r="C76" s="99"/>
      <c r="D76" s="99"/>
      <c r="E76" s="99"/>
      <c r="F76" s="99"/>
      <c r="G76" s="99"/>
      <c r="H76" s="99"/>
    </row>
    <row r="77" spans="3:8" x14ac:dyDescent="0.25">
      <c r="C77" s="99"/>
      <c r="D77" s="99"/>
      <c r="E77" s="99"/>
      <c r="F77" s="99"/>
      <c r="G77" s="99"/>
      <c r="H77" s="99"/>
    </row>
    <row r="78" spans="3:8" x14ac:dyDescent="0.25">
      <c r="C78" s="99"/>
      <c r="D78" s="99"/>
      <c r="E78" s="99"/>
      <c r="F78" s="99"/>
      <c r="G78" s="99"/>
      <c r="H78" s="99"/>
    </row>
    <row r="79" spans="3:8" x14ac:dyDescent="0.25">
      <c r="C79" s="99"/>
      <c r="D79" s="99"/>
      <c r="E79" s="99"/>
      <c r="F79" s="99"/>
      <c r="G79" s="99"/>
      <c r="H79" s="99"/>
    </row>
    <row r="80" spans="3:8" x14ac:dyDescent="0.25">
      <c r="C80" s="99"/>
      <c r="D80" s="99"/>
      <c r="E80" s="99"/>
      <c r="F80" s="99"/>
      <c r="G80" s="99"/>
      <c r="H80" s="99"/>
    </row>
    <row r="81" spans="3:8" x14ac:dyDescent="0.25">
      <c r="C81" s="99"/>
      <c r="D81" s="99"/>
      <c r="E81" s="99"/>
      <c r="F81" s="99"/>
      <c r="G81" s="99"/>
      <c r="H81" s="99"/>
    </row>
    <row r="82" spans="3:8" x14ac:dyDescent="0.25">
      <c r="C82" s="99"/>
      <c r="D82" s="99"/>
      <c r="E82" s="99"/>
      <c r="F82" s="99"/>
      <c r="G82" s="99"/>
      <c r="H82" s="99"/>
    </row>
    <row r="83" spans="3:8" x14ac:dyDescent="0.25">
      <c r="C83" s="99"/>
      <c r="D83" s="99"/>
      <c r="E83" s="99"/>
      <c r="F83" s="99"/>
      <c r="G83" s="99"/>
      <c r="H83" s="99"/>
    </row>
  </sheetData>
  <mergeCells count="12">
    <mergeCell ref="A24:I24"/>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ignoredErrors>
    <ignoredError sqref="I1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2"/>
    <pageSetUpPr fitToPage="1"/>
  </sheetPr>
  <dimension ref="A1:IT23"/>
  <sheetViews>
    <sheetView zoomScaleNormal="100" workbookViewId="0">
      <pane xSplit="2" ySplit="5" topLeftCell="C6" activePane="bottomRight" state="frozen"/>
      <selection pane="topRight" activeCell="C1" sqref="C1"/>
      <selection pane="bottomLeft" activeCell="A6" sqref="A6"/>
      <selection pane="bottomRight" activeCell="B20" sqref="B20"/>
    </sheetView>
  </sheetViews>
  <sheetFormatPr defaultColWidth="9.140625" defaultRowHeight="15.75" x14ac:dyDescent="0.25"/>
  <cols>
    <col min="1" max="1" width="7.28515625" style="111" customWidth="1"/>
    <col min="2" max="2" width="38.85546875" style="114" customWidth="1"/>
    <col min="3" max="3" width="15.28515625" style="111" customWidth="1"/>
    <col min="4" max="4" width="15.5703125" style="111" customWidth="1"/>
    <col min="5" max="6" width="14" style="111" customWidth="1"/>
    <col min="7" max="7" width="12.42578125" style="111" customWidth="1"/>
    <col min="8" max="8" width="11.85546875" style="111" bestFit="1" customWidth="1"/>
    <col min="9" max="9" width="13.42578125" style="111" customWidth="1"/>
    <col min="10" max="10" width="12.42578125" style="111" customWidth="1"/>
    <col min="11" max="11" width="14.5703125" style="111" customWidth="1"/>
    <col min="12" max="12" width="14.42578125" style="111" customWidth="1"/>
    <col min="13" max="14" width="17.7109375" style="111" customWidth="1"/>
    <col min="15" max="16384" width="9.140625" style="111"/>
  </cols>
  <sheetData>
    <row r="1" spans="1:254" s="411" customFormat="1" ht="27.75" customHeight="1" thickBot="1" x14ac:dyDescent="0.3">
      <c r="A1" s="982" t="s">
        <v>1197</v>
      </c>
      <c r="B1" s="983"/>
      <c r="C1" s="983"/>
      <c r="D1" s="983"/>
      <c r="E1" s="983"/>
      <c r="F1" s="983"/>
      <c r="G1" s="983"/>
      <c r="H1" s="983"/>
      <c r="I1" s="983"/>
      <c r="J1" s="983"/>
      <c r="K1" s="983"/>
      <c r="L1" s="983"/>
      <c r="M1" s="983"/>
      <c r="N1" s="984"/>
    </row>
    <row r="2" spans="1:254" s="411" customFormat="1" ht="28.5" customHeight="1" x14ac:dyDescent="0.25">
      <c r="A2" s="985" t="s">
        <v>1356</v>
      </c>
      <c r="B2" s="986"/>
      <c r="C2" s="986"/>
      <c r="D2" s="986"/>
      <c r="E2" s="986"/>
      <c r="F2" s="986"/>
      <c r="G2" s="986"/>
      <c r="H2" s="986"/>
      <c r="I2" s="987"/>
      <c r="J2" s="987"/>
      <c r="K2" s="986"/>
      <c r="L2" s="986"/>
      <c r="M2" s="986"/>
      <c r="N2" s="988"/>
    </row>
    <row r="3" spans="1:254" s="411" customFormat="1" ht="51.75" customHeight="1" x14ac:dyDescent="0.25">
      <c r="A3" s="989" t="s">
        <v>142</v>
      </c>
      <c r="B3" s="990" t="s">
        <v>688</v>
      </c>
      <c r="C3" s="968" t="s">
        <v>257</v>
      </c>
      <c r="D3" s="968"/>
      <c r="E3" s="968" t="s">
        <v>258</v>
      </c>
      <c r="F3" s="968"/>
      <c r="G3" s="968" t="s">
        <v>259</v>
      </c>
      <c r="H3" s="969"/>
      <c r="I3" s="968" t="s">
        <v>645</v>
      </c>
      <c r="J3" s="968"/>
      <c r="K3" s="992" t="s">
        <v>235</v>
      </c>
      <c r="L3" s="968"/>
      <c r="M3" s="968" t="s">
        <v>252</v>
      </c>
      <c r="N3" s="981"/>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412"/>
      <c r="GM3" s="412"/>
      <c r="GN3" s="412"/>
      <c r="GO3" s="412"/>
      <c r="GP3" s="412"/>
      <c r="GQ3" s="412"/>
      <c r="GR3" s="412"/>
      <c r="GS3" s="412"/>
      <c r="GT3" s="412"/>
      <c r="GU3" s="412"/>
      <c r="GV3" s="412"/>
      <c r="GW3" s="412"/>
      <c r="GX3" s="412"/>
      <c r="GY3" s="412"/>
      <c r="GZ3" s="412"/>
      <c r="HA3" s="412"/>
      <c r="HB3" s="412"/>
      <c r="HC3" s="412"/>
      <c r="HD3" s="412"/>
      <c r="HE3" s="412"/>
      <c r="HF3" s="412"/>
      <c r="HG3" s="412"/>
      <c r="HH3" s="412"/>
      <c r="HI3" s="412"/>
      <c r="HJ3" s="412"/>
      <c r="HK3" s="412"/>
      <c r="HL3" s="412"/>
      <c r="HM3" s="412"/>
      <c r="HN3" s="412"/>
      <c r="HO3" s="412"/>
      <c r="HP3" s="412"/>
      <c r="HQ3" s="412"/>
      <c r="HR3" s="412"/>
      <c r="HS3" s="412"/>
      <c r="HT3" s="412"/>
      <c r="HU3" s="412"/>
      <c r="HV3" s="412"/>
      <c r="HW3" s="412"/>
      <c r="HX3" s="412"/>
      <c r="HY3" s="412"/>
      <c r="HZ3" s="412"/>
      <c r="IA3" s="412"/>
      <c r="IB3" s="412"/>
      <c r="IC3" s="412"/>
      <c r="ID3" s="412"/>
      <c r="IE3" s="412"/>
      <c r="IF3" s="412"/>
      <c r="IG3" s="412"/>
      <c r="IH3" s="412"/>
      <c r="II3" s="412"/>
      <c r="IJ3" s="412"/>
      <c r="IK3" s="412"/>
      <c r="IL3" s="412"/>
      <c r="IM3" s="412"/>
      <c r="IN3" s="412"/>
      <c r="IO3" s="412"/>
      <c r="IP3" s="412"/>
      <c r="IQ3" s="412"/>
      <c r="IR3" s="412"/>
      <c r="IS3" s="412"/>
      <c r="IT3" s="412"/>
    </row>
    <row r="4" spans="1:254" s="411" customFormat="1" ht="17.25" customHeight="1" x14ac:dyDescent="0.25">
      <c r="A4" s="989"/>
      <c r="B4" s="991"/>
      <c r="C4" s="325">
        <v>2022</v>
      </c>
      <c r="D4" s="325">
        <v>2023</v>
      </c>
      <c r="E4" s="325">
        <v>2022</v>
      </c>
      <c r="F4" s="325">
        <v>2023</v>
      </c>
      <c r="G4" s="325">
        <v>2022</v>
      </c>
      <c r="H4" s="325">
        <v>2023</v>
      </c>
      <c r="I4" s="325">
        <v>2022</v>
      </c>
      <c r="J4" s="325">
        <v>2023</v>
      </c>
      <c r="K4" s="325">
        <v>2022</v>
      </c>
      <c r="L4" s="325">
        <v>2023</v>
      </c>
      <c r="M4" s="325">
        <v>2022</v>
      </c>
      <c r="N4" s="326">
        <v>2023</v>
      </c>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c r="CI4" s="412"/>
      <c r="CJ4" s="412"/>
      <c r="CK4" s="412"/>
      <c r="CL4" s="412"/>
      <c r="CM4" s="412"/>
      <c r="CN4" s="412"/>
      <c r="CO4" s="412"/>
      <c r="CP4" s="412"/>
      <c r="CQ4" s="412"/>
      <c r="CR4" s="412"/>
      <c r="CS4" s="412"/>
      <c r="CT4" s="412"/>
      <c r="CU4" s="412"/>
      <c r="CV4" s="412"/>
      <c r="CW4" s="412"/>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2"/>
      <c r="FV4" s="412"/>
      <c r="FW4" s="412"/>
      <c r="FX4" s="412"/>
      <c r="FY4" s="412"/>
      <c r="FZ4" s="412"/>
      <c r="GA4" s="412"/>
      <c r="GB4" s="412"/>
      <c r="GC4" s="412"/>
      <c r="GD4" s="412"/>
      <c r="GE4" s="412"/>
      <c r="GF4" s="412"/>
      <c r="GG4" s="412"/>
      <c r="GH4" s="412"/>
      <c r="GI4" s="412"/>
      <c r="GJ4" s="412"/>
      <c r="GK4" s="412"/>
      <c r="GL4" s="412"/>
      <c r="GM4" s="412"/>
      <c r="GN4" s="412"/>
      <c r="GO4" s="412"/>
      <c r="GP4" s="412"/>
      <c r="GQ4" s="412"/>
      <c r="GR4" s="412"/>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row>
    <row r="5" spans="1:254" s="411" customFormat="1" ht="15.75" customHeight="1" x14ac:dyDescent="0.25">
      <c r="A5" s="413"/>
      <c r="B5" s="414"/>
      <c r="C5" s="390" t="s">
        <v>212</v>
      </c>
      <c r="D5" s="390" t="s">
        <v>213</v>
      </c>
      <c r="E5" s="390" t="s">
        <v>214</v>
      </c>
      <c r="F5" s="390" t="s">
        <v>221</v>
      </c>
      <c r="G5" s="390" t="s">
        <v>215</v>
      </c>
      <c r="H5" s="415" t="s">
        <v>216</v>
      </c>
      <c r="I5" s="390" t="s">
        <v>217</v>
      </c>
      <c r="J5" s="390" t="s">
        <v>218</v>
      </c>
      <c r="K5" s="390" t="s">
        <v>219</v>
      </c>
      <c r="L5" s="390" t="s">
        <v>596</v>
      </c>
      <c r="M5" s="416" t="s">
        <v>723</v>
      </c>
      <c r="N5" s="417" t="s">
        <v>724</v>
      </c>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8"/>
      <c r="ED5" s="418"/>
      <c r="EE5" s="418"/>
      <c r="EF5" s="418"/>
      <c r="EG5" s="418"/>
      <c r="EH5" s="418"/>
      <c r="EI5" s="418"/>
      <c r="EJ5" s="418"/>
      <c r="EK5" s="418"/>
      <c r="EL5" s="418"/>
      <c r="EM5" s="418"/>
      <c r="EN5" s="418"/>
      <c r="EO5" s="418"/>
      <c r="EP5" s="418"/>
      <c r="EQ5" s="418"/>
      <c r="ER5" s="418"/>
      <c r="ES5" s="418"/>
      <c r="ET5" s="418"/>
      <c r="EU5" s="418"/>
      <c r="EV5" s="418"/>
      <c r="EW5" s="418"/>
      <c r="EX5" s="418"/>
      <c r="EY5" s="418"/>
      <c r="EZ5" s="418"/>
      <c r="FA5" s="418"/>
      <c r="FB5" s="418"/>
      <c r="FC5" s="418"/>
      <c r="FD5" s="418"/>
      <c r="FE5" s="418"/>
      <c r="FF5" s="418"/>
      <c r="FG5" s="418"/>
      <c r="FH5" s="418"/>
      <c r="FI5" s="418"/>
      <c r="FJ5" s="418"/>
      <c r="FK5" s="418"/>
      <c r="FL5" s="418"/>
      <c r="FM5" s="418"/>
      <c r="FN5" s="418"/>
      <c r="FO5" s="418"/>
      <c r="FP5" s="418"/>
      <c r="FQ5" s="418"/>
      <c r="FR5" s="418"/>
      <c r="FS5" s="418"/>
      <c r="FT5" s="418"/>
      <c r="FU5" s="418"/>
      <c r="FV5" s="418"/>
      <c r="FW5" s="418"/>
      <c r="FX5" s="418"/>
      <c r="FY5" s="418"/>
      <c r="FZ5" s="418"/>
      <c r="GA5" s="418"/>
      <c r="GB5" s="418"/>
      <c r="GC5" s="418"/>
      <c r="GD5" s="418"/>
      <c r="GE5" s="418"/>
      <c r="GF5" s="418"/>
      <c r="GG5" s="418"/>
      <c r="GH5" s="418"/>
      <c r="GI5" s="418"/>
      <c r="GJ5" s="418"/>
      <c r="GK5" s="418"/>
      <c r="GL5" s="418"/>
      <c r="GM5" s="418"/>
      <c r="GN5" s="418"/>
      <c r="GO5" s="418"/>
      <c r="GP5" s="418"/>
      <c r="GQ5" s="418"/>
      <c r="GR5" s="418"/>
      <c r="GS5" s="418"/>
      <c r="GT5" s="418"/>
      <c r="GU5" s="418"/>
      <c r="GV5" s="418"/>
      <c r="GW5" s="418"/>
      <c r="GX5" s="418"/>
      <c r="GY5" s="418"/>
      <c r="GZ5" s="418"/>
      <c r="HA5" s="418"/>
      <c r="HB5" s="418"/>
      <c r="HC5" s="418"/>
      <c r="HD5" s="418"/>
      <c r="HE5" s="418"/>
      <c r="HF5" s="418"/>
      <c r="HG5" s="418"/>
      <c r="HH5" s="418"/>
      <c r="HI5" s="418"/>
      <c r="HJ5" s="418"/>
      <c r="HK5" s="418"/>
      <c r="HL5" s="418"/>
      <c r="HM5" s="418"/>
      <c r="HN5" s="418"/>
      <c r="HO5" s="418"/>
      <c r="HP5" s="418"/>
      <c r="HQ5" s="418"/>
      <c r="HR5" s="418"/>
      <c r="HS5" s="418"/>
      <c r="HT5" s="418"/>
      <c r="HU5" s="418"/>
      <c r="HV5" s="418"/>
      <c r="HW5" s="418"/>
      <c r="HX5" s="418"/>
      <c r="HY5" s="418"/>
      <c r="HZ5" s="418"/>
      <c r="IA5" s="418"/>
      <c r="IB5" s="418"/>
      <c r="IC5" s="418"/>
      <c r="ID5" s="418"/>
      <c r="IE5" s="418"/>
      <c r="IF5" s="418"/>
      <c r="IG5" s="418"/>
      <c r="IH5" s="418"/>
      <c r="II5" s="418"/>
      <c r="IJ5" s="418"/>
      <c r="IK5" s="418"/>
      <c r="IL5" s="418"/>
      <c r="IM5" s="418"/>
      <c r="IN5" s="418"/>
      <c r="IO5" s="418"/>
      <c r="IP5" s="418"/>
      <c r="IQ5" s="418"/>
      <c r="IR5" s="418"/>
      <c r="IS5" s="418"/>
      <c r="IT5" s="418"/>
    </row>
    <row r="6" spans="1:254" ht="31.5" x14ac:dyDescent="0.25">
      <c r="A6" s="25">
        <v>1</v>
      </c>
      <c r="B6" s="419" t="s">
        <v>138</v>
      </c>
      <c r="C6" s="717">
        <v>3011578.98</v>
      </c>
      <c r="D6" s="718">
        <f>C17</f>
        <v>3238957.07</v>
      </c>
      <c r="E6" s="717">
        <v>1993808.51</v>
      </c>
      <c r="F6" s="718">
        <f>E17</f>
        <v>2680289.92</v>
      </c>
      <c r="G6" s="719">
        <v>378984.73</v>
      </c>
      <c r="H6" s="720">
        <f>G17</f>
        <v>415783.74</v>
      </c>
      <c r="I6" s="717">
        <v>46746.79</v>
      </c>
      <c r="J6" s="718">
        <f>SUM(I17)</f>
        <v>82416.12000000001</v>
      </c>
      <c r="K6" s="717">
        <v>44265.01</v>
      </c>
      <c r="L6" s="718">
        <f>SUM(K17)</f>
        <v>23454.000000000015</v>
      </c>
      <c r="M6" s="718">
        <f t="shared" ref="M6:N8" si="0">C6+E6+G6+I6+K6</f>
        <v>5475384.0200000005</v>
      </c>
      <c r="N6" s="721">
        <f t="shared" si="0"/>
        <v>6440900.8500000006</v>
      </c>
    </row>
    <row r="7" spans="1:254" ht="31.5" x14ac:dyDescent="0.25">
      <c r="A7" s="25">
        <v>2</v>
      </c>
      <c r="B7" s="420" t="s">
        <v>631</v>
      </c>
      <c r="C7" s="718">
        <f t="shared" ref="C7:L7" si="1">SUM(C8:C15)</f>
        <v>319998.56</v>
      </c>
      <c r="D7" s="718">
        <f t="shared" si="1"/>
        <v>137973.62</v>
      </c>
      <c r="E7" s="718">
        <f t="shared" si="1"/>
        <v>710743.46</v>
      </c>
      <c r="F7" s="718">
        <f t="shared" si="1"/>
        <v>420947.64</v>
      </c>
      <c r="G7" s="720">
        <f>SUM(G8:G15)</f>
        <v>669780.01</v>
      </c>
      <c r="H7" s="720">
        <f>SUM(H8:H15)</f>
        <v>773075.85</v>
      </c>
      <c r="I7" s="718">
        <f t="shared" si="1"/>
        <v>38857</v>
      </c>
      <c r="J7" s="718">
        <f t="shared" si="1"/>
        <v>42371</v>
      </c>
      <c r="K7" s="718">
        <f t="shared" si="1"/>
        <v>45346</v>
      </c>
      <c r="L7" s="718">
        <f t="shared" si="1"/>
        <v>9632.52</v>
      </c>
      <c r="M7" s="718">
        <f t="shared" si="0"/>
        <v>1784725.03</v>
      </c>
      <c r="N7" s="721">
        <f t="shared" si="0"/>
        <v>1384000.63</v>
      </c>
    </row>
    <row r="8" spans="1:254" ht="22.5" customHeight="1" x14ac:dyDescent="0.25">
      <c r="A8" s="25">
        <v>3</v>
      </c>
      <c r="B8" s="421" t="s">
        <v>70</v>
      </c>
      <c r="C8" s="722">
        <v>319998.56</v>
      </c>
      <c r="D8" s="722">
        <v>137973.62</v>
      </c>
      <c r="E8" s="722">
        <v>479997.82</v>
      </c>
      <c r="F8" s="722">
        <v>206960.43</v>
      </c>
      <c r="G8" s="723">
        <v>0</v>
      </c>
      <c r="H8" s="723">
        <v>0</v>
      </c>
      <c r="I8" s="722">
        <v>0</v>
      </c>
      <c r="J8" s="722">
        <v>0</v>
      </c>
      <c r="K8" s="722">
        <v>0</v>
      </c>
      <c r="L8" s="722">
        <v>0</v>
      </c>
      <c r="M8" s="718">
        <f t="shared" si="0"/>
        <v>799996.38</v>
      </c>
      <c r="N8" s="721">
        <f t="shared" si="0"/>
        <v>344934.05</v>
      </c>
    </row>
    <row r="9" spans="1:254" ht="21.75" customHeight="1" x14ac:dyDescent="0.25">
      <c r="A9" s="25">
        <v>4</v>
      </c>
      <c r="B9" s="421" t="s">
        <v>241</v>
      </c>
      <c r="C9" s="724" t="s">
        <v>240</v>
      </c>
      <c r="D9" s="724" t="s">
        <v>240</v>
      </c>
      <c r="E9" s="722">
        <v>230745.64</v>
      </c>
      <c r="F9" s="725">
        <v>213987.21</v>
      </c>
      <c r="G9" s="724" t="s">
        <v>240</v>
      </c>
      <c r="H9" s="724" t="s">
        <v>240</v>
      </c>
      <c r="I9" s="726" t="s">
        <v>240</v>
      </c>
      <c r="J9" s="726" t="s">
        <v>240</v>
      </c>
      <c r="K9" s="724" t="s">
        <v>240</v>
      </c>
      <c r="L9" s="724" t="s">
        <v>240</v>
      </c>
      <c r="M9" s="718">
        <f>E9</f>
        <v>230745.64</v>
      </c>
      <c r="N9" s="721">
        <f>F9</f>
        <v>213987.21</v>
      </c>
    </row>
    <row r="10" spans="1:254" ht="31.5" x14ac:dyDescent="0.25">
      <c r="A10" s="25">
        <v>5</v>
      </c>
      <c r="B10" s="421" t="s">
        <v>924</v>
      </c>
      <c r="C10" s="724" t="s">
        <v>240</v>
      </c>
      <c r="D10" s="724" t="s">
        <v>240</v>
      </c>
      <c r="E10" s="722">
        <v>0</v>
      </c>
      <c r="F10" s="722">
        <v>0</v>
      </c>
      <c r="G10" s="724" t="s">
        <v>240</v>
      </c>
      <c r="H10" s="724" t="s">
        <v>240</v>
      </c>
      <c r="I10" s="726" t="s">
        <v>240</v>
      </c>
      <c r="J10" s="726" t="s">
        <v>240</v>
      </c>
      <c r="K10" s="724" t="s">
        <v>240</v>
      </c>
      <c r="L10" s="724" t="s">
        <v>240</v>
      </c>
      <c r="M10" s="718">
        <f>E10</f>
        <v>0</v>
      </c>
      <c r="N10" s="721">
        <f>F10</f>
        <v>0</v>
      </c>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row>
    <row r="11" spans="1:254" ht="31.5" x14ac:dyDescent="0.25">
      <c r="A11" s="25">
        <v>6</v>
      </c>
      <c r="B11" s="421" t="s">
        <v>242</v>
      </c>
      <c r="C11" s="724" t="s">
        <v>240</v>
      </c>
      <c r="D11" s="724" t="s">
        <v>240</v>
      </c>
      <c r="E11" s="722">
        <v>0</v>
      </c>
      <c r="F11" s="722">
        <v>0</v>
      </c>
      <c r="G11" s="723">
        <v>0</v>
      </c>
      <c r="H11" s="723">
        <v>0</v>
      </c>
      <c r="I11" s="727">
        <v>0</v>
      </c>
      <c r="J11" s="727">
        <v>0</v>
      </c>
      <c r="K11" s="728">
        <v>0</v>
      </c>
      <c r="L11" s="728">
        <v>0</v>
      </c>
      <c r="M11" s="718">
        <f>E11+G11+I11+K11</f>
        <v>0</v>
      </c>
      <c r="N11" s="721">
        <f>F11+H11+J11+L11</f>
        <v>0</v>
      </c>
    </row>
    <row r="12" spans="1:254" ht="17.25" customHeight="1" x14ac:dyDescent="0.25">
      <c r="A12" s="25">
        <v>7</v>
      </c>
      <c r="B12" s="421" t="s">
        <v>243</v>
      </c>
      <c r="C12" s="722">
        <v>0</v>
      </c>
      <c r="D12" s="722">
        <v>0</v>
      </c>
      <c r="E12" s="722">
        <v>0</v>
      </c>
      <c r="F12" s="722">
        <v>0</v>
      </c>
      <c r="G12" s="723">
        <v>0</v>
      </c>
      <c r="H12" s="723">
        <v>0</v>
      </c>
      <c r="I12" s="727">
        <v>0</v>
      </c>
      <c r="J12" s="727">
        <v>0</v>
      </c>
      <c r="K12" s="722">
        <v>45346</v>
      </c>
      <c r="L12" s="722">
        <v>9632.52</v>
      </c>
      <c r="M12" s="718">
        <f>C12+E12+G12+I12+K12</f>
        <v>45346</v>
      </c>
      <c r="N12" s="721">
        <f>D12+F12+H12+J12+L12</f>
        <v>9632.52</v>
      </c>
    </row>
    <row r="13" spans="1:254" ht="18.75" x14ac:dyDescent="0.25">
      <c r="A13" s="25">
        <v>8</v>
      </c>
      <c r="B13" s="422" t="s">
        <v>71</v>
      </c>
      <c r="C13" s="724" t="s">
        <v>240</v>
      </c>
      <c r="D13" s="724" t="s">
        <v>240</v>
      </c>
      <c r="E13" s="724" t="s">
        <v>240</v>
      </c>
      <c r="F13" s="724" t="s">
        <v>240</v>
      </c>
      <c r="G13" s="723">
        <v>627862</v>
      </c>
      <c r="H13" s="723">
        <v>733837</v>
      </c>
      <c r="I13" s="727">
        <v>38857</v>
      </c>
      <c r="J13" s="727">
        <v>42371</v>
      </c>
      <c r="K13" s="729" t="s">
        <v>240</v>
      </c>
      <c r="L13" s="729" t="s">
        <v>240</v>
      </c>
      <c r="M13" s="718">
        <f>G13</f>
        <v>627862</v>
      </c>
      <c r="N13" s="721">
        <f>H13</f>
        <v>733837</v>
      </c>
    </row>
    <row r="14" spans="1:254" ht="19.5" customHeight="1" x14ac:dyDescent="0.25">
      <c r="A14" s="25">
        <v>9</v>
      </c>
      <c r="B14" s="421" t="s">
        <v>20</v>
      </c>
      <c r="C14" s="724" t="s">
        <v>240</v>
      </c>
      <c r="D14" s="724" t="s">
        <v>240</v>
      </c>
      <c r="E14" s="724" t="s">
        <v>240</v>
      </c>
      <c r="F14" s="724" t="s">
        <v>240</v>
      </c>
      <c r="G14" s="723">
        <v>41918.01</v>
      </c>
      <c r="H14" s="723">
        <v>39238.85</v>
      </c>
      <c r="I14" s="730" t="s">
        <v>240</v>
      </c>
      <c r="J14" s="730" t="s">
        <v>240</v>
      </c>
      <c r="K14" s="729" t="s">
        <v>240</v>
      </c>
      <c r="L14" s="729" t="s">
        <v>240</v>
      </c>
      <c r="M14" s="718">
        <f>G14</f>
        <v>41918.01</v>
      </c>
      <c r="N14" s="721">
        <f>H14</f>
        <v>39238.85</v>
      </c>
    </row>
    <row r="15" spans="1:254" ht="18.75" x14ac:dyDescent="0.25">
      <c r="A15" s="25">
        <v>10</v>
      </c>
      <c r="B15" s="421" t="s">
        <v>72</v>
      </c>
      <c r="C15" s="722">
        <v>0</v>
      </c>
      <c r="D15" s="722">
        <v>0</v>
      </c>
      <c r="E15" s="722">
        <v>0</v>
      </c>
      <c r="F15" s="722">
        <v>0</v>
      </c>
      <c r="G15" s="723">
        <v>0</v>
      </c>
      <c r="H15" s="723">
        <v>0</v>
      </c>
      <c r="I15" s="727">
        <v>0</v>
      </c>
      <c r="J15" s="727">
        <v>0</v>
      </c>
      <c r="K15" s="722">
        <v>0</v>
      </c>
      <c r="L15" s="722">
        <v>0</v>
      </c>
      <c r="M15" s="718">
        <f>C15+E15+G15+I15+K15</f>
        <v>0</v>
      </c>
      <c r="N15" s="721">
        <f>D15+F15+H15+J15+L15</f>
        <v>0</v>
      </c>
    </row>
    <row r="16" spans="1:254" ht="31.5" x14ac:dyDescent="0.25">
      <c r="A16" s="25">
        <v>11</v>
      </c>
      <c r="B16" s="419" t="s">
        <v>139</v>
      </c>
      <c r="C16" s="717">
        <v>92620.47</v>
      </c>
      <c r="D16" s="717">
        <v>819814.58</v>
      </c>
      <c r="E16" s="717">
        <v>24262.05</v>
      </c>
      <c r="F16" s="717">
        <v>76658.64</v>
      </c>
      <c r="G16" s="731">
        <v>632981</v>
      </c>
      <c r="H16" s="731">
        <v>748412.5</v>
      </c>
      <c r="I16" s="717">
        <v>3187.67</v>
      </c>
      <c r="J16" s="717">
        <v>21737.91</v>
      </c>
      <c r="K16" s="717">
        <v>66157.009999999995</v>
      </c>
      <c r="L16" s="717">
        <v>21794.55</v>
      </c>
      <c r="M16" s="718">
        <f t="shared" ref="M16:N18" si="2">C16+E16+G16+I16+K16</f>
        <v>819208.20000000007</v>
      </c>
      <c r="N16" s="721">
        <f t="shared" si="2"/>
        <v>1688418.18</v>
      </c>
    </row>
    <row r="17" spans="1:18" ht="31.5" x14ac:dyDescent="0.25">
      <c r="A17" s="25">
        <v>12</v>
      </c>
      <c r="B17" s="419" t="s">
        <v>21</v>
      </c>
      <c r="C17" s="718">
        <f t="shared" ref="C17:L17" si="3">C6+C7-C16</f>
        <v>3238957.07</v>
      </c>
      <c r="D17" s="718">
        <f t="shared" si="3"/>
        <v>2557116.11</v>
      </c>
      <c r="E17" s="718">
        <f t="shared" si="3"/>
        <v>2680289.92</v>
      </c>
      <c r="F17" s="718">
        <f t="shared" si="3"/>
        <v>3024578.92</v>
      </c>
      <c r="G17" s="720">
        <f t="shared" si="3"/>
        <v>415783.74</v>
      </c>
      <c r="H17" s="720">
        <f t="shared" si="3"/>
        <v>440447.08999999985</v>
      </c>
      <c r="I17" s="718">
        <f t="shared" si="3"/>
        <v>82416.12000000001</v>
      </c>
      <c r="J17" s="718">
        <f t="shared" si="3"/>
        <v>103049.21</v>
      </c>
      <c r="K17" s="718">
        <f t="shared" si="3"/>
        <v>23454.000000000015</v>
      </c>
      <c r="L17" s="718">
        <f t="shared" si="3"/>
        <v>11291.970000000019</v>
      </c>
      <c r="M17" s="718">
        <f t="shared" si="2"/>
        <v>6440900.8500000006</v>
      </c>
      <c r="N17" s="721">
        <f t="shared" si="2"/>
        <v>6136483.2999999989</v>
      </c>
    </row>
    <row r="18" spans="1:18" ht="48.75" customHeight="1" thickBot="1" x14ac:dyDescent="0.3">
      <c r="A18" s="113">
        <v>13</v>
      </c>
      <c r="B18" s="423" t="s">
        <v>687</v>
      </c>
      <c r="C18" s="732">
        <v>0</v>
      </c>
      <c r="D18" s="732">
        <v>0</v>
      </c>
      <c r="E18" s="732">
        <v>0</v>
      </c>
      <c r="F18" s="732">
        <v>0</v>
      </c>
      <c r="G18" s="733">
        <v>0</v>
      </c>
      <c r="H18" s="733">
        <v>0</v>
      </c>
      <c r="I18" s="732">
        <v>0</v>
      </c>
      <c r="J18" s="732">
        <v>0</v>
      </c>
      <c r="K18" s="732">
        <v>0</v>
      </c>
      <c r="L18" s="732">
        <v>0</v>
      </c>
      <c r="M18" s="734">
        <f t="shared" si="2"/>
        <v>0</v>
      </c>
      <c r="N18" s="735">
        <f t="shared" si="2"/>
        <v>0</v>
      </c>
    </row>
    <row r="19" spans="1:18" x14ac:dyDescent="0.25">
      <c r="F19" s="219">
        <f>+'T5 - Analýza nákladov'!E93+'T5 - Analýza nákladov'!F93</f>
        <v>213987.21000000002</v>
      </c>
      <c r="H19" s="219">
        <f>'T1-Dotácie podľa DZ'!C16+'T1-Dotácie podľa DZ'!C17</f>
        <v>490837</v>
      </c>
      <c r="I19" s="115"/>
      <c r="J19" s="115"/>
    </row>
    <row r="20" spans="1:18" s="411" customFormat="1" x14ac:dyDescent="0.25">
      <c r="A20" s="424" t="s">
        <v>1019</v>
      </c>
      <c r="B20" s="424"/>
      <c r="C20" s="424"/>
      <c r="H20" s="424"/>
      <c r="I20" s="424"/>
      <c r="J20" s="648"/>
      <c r="K20" s="424"/>
      <c r="L20" s="424"/>
      <c r="M20" s="424"/>
      <c r="N20" s="424"/>
    </row>
    <row r="21" spans="1:18" s="411" customFormat="1" x14ac:dyDescent="0.25">
      <c r="A21" s="424" t="s">
        <v>1021</v>
      </c>
      <c r="B21" s="424"/>
      <c r="C21" s="424"/>
      <c r="D21" s="424"/>
      <c r="H21" s="424"/>
      <c r="I21" s="425"/>
      <c r="J21" s="426"/>
      <c r="K21" s="426"/>
      <c r="L21" s="426"/>
      <c r="M21" s="426"/>
      <c r="N21" s="426"/>
      <c r="O21" s="427"/>
      <c r="P21" s="427"/>
      <c r="Q21" s="427"/>
      <c r="R21" s="427"/>
    </row>
    <row r="22" spans="1:18" s="411" customFormat="1" ht="15.75" customHeight="1" x14ac:dyDescent="0.25">
      <c r="A22" s="428" t="s">
        <v>1022</v>
      </c>
      <c r="B22" s="428"/>
      <c r="C22" s="428"/>
      <c r="D22" s="424"/>
      <c r="H22" s="424"/>
      <c r="I22" s="429"/>
      <c r="J22" s="424"/>
      <c r="K22" s="424"/>
      <c r="L22" s="424"/>
      <c r="M22" s="424"/>
      <c r="N22" s="424"/>
    </row>
    <row r="23" spans="1:18" x14ac:dyDescent="0.25">
      <c r="A23" s="111" t="s">
        <v>1262</v>
      </c>
      <c r="L23" s="115"/>
    </row>
  </sheetData>
  <mergeCells count="10">
    <mergeCell ref="M3:N3"/>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sheetPr>
  <dimension ref="A1:F25"/>
  <sheetViews>
    <sheetView zoomScaleNormal="100" workbookViewId="0">
      <pane xSplit="2" ySplit="4" topLeftCell="C5" activePane="bottomRight" state="frozen"/>
      <selection pane="topRight" activeCell="C1" sqref="C1"/>
      <selection pane="bottomLeft" activeCell="A5" sqref="A5"/>
      <selection pane="bottomRight" activeCell="G9" sqref="G9"/>
    </sheetView>
  </sheetViews>
  <sheetFormatPr defaultColWidth="9.140625" defaultRowHeight="18.75" x14ac:dyDescent="0.25"/>
  <cols>
    <col min="1" max="1" width="7.42578125" style="116" customWidth="1"/>
    <col min="2" max="2" width="42.140625" style="122" customWidth="1"/>
    <col min="3" max="3" width="31.5703125" style="134" customWidth="1"/>
    <col min="4" max="4" width="31.5703125" style="116" customWidth="1"/>
    <col min="5" max="5" width="18.28515625" style="116" customWidth="1"/>
    <col min="6" max="16384" width="9.140625" style="116"/>
  </cols>
  <sheetData>
    <row r="1" spans="1:6" s="396" customFormat="1" ht="50.1" customHeight="1" thickBot="1" x14ac:dyDescent="0.3">
      <c r="A1" s="993" t="s">
        <v>1198</v>
      </c>
      <c r="B1" s="994"/>
      <c r="C1" s="994"/>
      <c r="D1" s="994"/>
      <c r="E1" s="995"/>
      <c r="F1" s="511"/>
    </row>
    <row r="2" spans="1:6" s="396" customFormat="1" ht="35.1" customHeight="1" x14ac:dyDescent="0.25">
      <c r="A2" s="839" t="s">
        <v>1358</v>
      </c>
      <c r="B2" s="840"/>
      <c r="C2" s="840"/>
      <c r="D2" s="840"/>
      <c r="E2" s="841"/>
    </row>
    <row r="3" spans="1:6" s="396" customFormat="1" ht="63" x14ac:dyDescent="0.25">
      <c r="A3" s="430" t="s">
        <v>142</v>
      </c>
      <c r="B3" s="431" t="s">
        <v>254</v>
      </c>
      <c r="C3" s="431" t="s">
        <v>888</v>
      </c>
      <c r="D3" s="431" t="s">
        <v>889</v>
      </c>
      <c r="E3" s="432" t="s">
        <v>1199</v>
      </c>
    </row>
    <row r="4" spans="1:6" s="396" customFormat="1" ht="15.75" customHeight="1" x14ac:dyDescent="0.25">
      <c r="A4" s="321"/>
      <c r="B4" s="305"/>
      <c r="C4" s="390" t="s">
        <v>212</v>
      </c>
      <c r="D4" s="390" t="s">
        <v>213</v>
      </c>
      <c r="E4" s="395" t="s">
        <v>25</v>
      </c>
    </row>
    <row r="5" spans="1:6" ht="15.75" customHeight="1" x14ac:dyDescent="0.25">
      <c r="A5" s="124">
        <v>1</v>
      </c>
      <c r="B5" s="433" t="s">
        <v>877</v>
      </c>
      <c r="C5" s="736">
        <v>173909.31</v>
      </c>
      <c r="D5" s="736">
        <v>0</v>
      </c>
      <c r="E5" s="737">
        <f t="shared" ref="E5:E12" si="0">C5+D5</f>
        <v>173909.31</v>
      </c>
    </row>
    <row r="6" spans="1:6" ht="15.75" customHeight="1" x14ac:dyDescent="0.25">
      <c r="A6" s="124">
        <f>A5+1</f>
        <v>2</v>
      </c>
      <c r="B6" s="433" t="s">
        <v>878</v>
      </c>
      <c r="C6" s="736">
        <v>0</v>
      </c>
      <c r="D6" s="736">
        <v>0</v>
      </c>
      <c r="E6" s="737">
        <f t="shared" si="0"/>
        <v>0</v>
      </c>
    </row>
    <row r="7" spans="1:6" ht="18.75" customHeight="1" x14ac:dyDescent="0.25">
      <c r="A7" s="124">
        <f>A6+1</f>
        <v>3</v>
      </c>
      <c r="B7" s="434" t="s">
        <v>882</v>
      </c>
      <c r="C7" s="738">
        <f>SUM(C5:C6)</f>
        <v>173909.31</v>
      </c>
      <c r="D7" s="738">
        <f>SUM(D5:D6)</f>
        <v>0</v>
      </c>
      <c r="E7" s="739">
        <f t="shared" si="0"/>
        <v>173909.31</v>
      </c>
    </row>
    <row r="8" spans="1:6" ht="15.75" customHeight="1" x14ac:dyDescent="0.25">
      <c r="A8" s="124">
        <f>A7+1</f>
        <v>4</v>
      </c>
      <c r="B8" s="433" t="s">
        <v>879</v>
      </c>
      <c r="C8" s="736">
        <v>133210.69</v>
      </c>
      <c r="D8" s="736">
        <v>0</v>
      </c>
      <c r="E8" s="737">
        <f t="shared" si="0"/>
        <v>133210.69</v>
      </c>
    </row>
    <row r="9" spans="1:6" ht="15.75" customHeight="1" x14ac:dyDescent="0.25">
      <c r="A9" s="124">
        <f>A8+1</f>
        <v>5</v>
      </c>
      <c r="B9" s="433" t="s">
        <v>880</v>
      </c>
      <c r="C9" s="736">
        <v>0</v>
      </c>
      <c r="D9" s="736">
        <v>0</v>
      </c>
      <c r="E9" s="737">
        <f t="shared" si="0"/>
        <v>0</v>
      </c>
    </row>
    <row r="10" spans="1:6" ht="18.75" customHeight="1" x14ac:dyDescent="0.25">
      <c r="A10" s="124">
        <v>6</v>
      </c>
      <c r="B10" s="434" t="s">
        <v>881</v>
      </c>
      <c r="C10" s="738">
        <f>SUM(C8,C9)</f>
        <v>133210.69</v>
      </c>
      <c r="D10" s="738">
        <f>SUM(D8,D9)</f>
        <v>0</v>
      </c>
      <c r="E10" s="739">
        <f t="shared" si="0"/>
        <v>133210.69</v>
      </c>
    </row>
    <row r="11" spans="1:6" ht="31.5" x14ac:dyDescent="0.25">
      <c r="A11" s="124">
        <v>13</v>
      </c>
      <c r="B11" s="434" t="s">
        <v>883</v>
      </c>
      <c r="C11" s="738">
        <f>SUM(C7,C10)</f>
        <v>307120</v>
      </c>
      <c r="D11" s="738">
        <f>SUM(D7,D10)</f>
        <v>0</v>
      </c>
      <c r="E11" s="739">
        <f t="shared" si="0"/>
        <v>307120</v>
      </c>
    </row>
    <row r="12" spans="1:6" ht="31.5" x14ac:dyDescent="0.25">
      <c r="A12" s="124">
        <v>14</v>
      </c>
      <c r="B12" s="434" t="s">
        <v>818</v>
      </c>
      <c r="C12" s="738">
        <f>C13+C16</f>
        <v>0</v>
      </c>
      <c r="D12" s="738">
        <f>D13+D16</f>
        <v>0</v>
      </c>
      <c r="E12" s="739">
        <f t="shared" si="0"/>
        <v>0</v>
      </c>
    </row>
    <row r="13" spans="1:6" ht="15.75" customHeight="1" x14ac:dyDescent="0.25">
      <c r="A13" s="124">
        <v>15</v>
      </c>
      <c r="B13" s="435" t="s">
        <v>886</v>
      </c>
      <c r="C13" s="738">
        <f>SUM(C14:C15)</f>
        <v>0</v>
      </c>
      <c r="D13" s="738">
        <f>SUM(D14:D15)</f>
        <v>0</v>
      </c>
      <c r="E13" s="739">
        <f t="shared" ref="E13:E21" si="1">C13+D13</f>
        <v>0</v>
      </c>
    </row>
    <row r="14" spans="1:6" ht="15.75" customHeight="1" x14ac:dyDescent="0.25">
      <c r="A14" s="124">
        <v>16</v>
      </c>
      <c r="B14" s="436" t="s">
        <v>877</v>
      </c>
      <c r="C14" s="736">
        <v>0</v>
      </c>
      <c r="D14" s="736">
        <v>0</v>
      </c>
      <c r="E14" s="737">
        <f t="shared" si="1"/>
        <v>0</v>
      </c>
    </row>
    <row r="15" spans="1:6" ht="15.75" customHeight="1" x14ac:dyDescent="0.25">
      <c r="A15" s="124">
        <v>17</v>
      </c>
      <c r="B15" s="436" t="s">
        <v>878</v>
      </c>
      <c r="C15" s="736">
        <v>0</v>
      </c>
      <c r="D15" s="736">
        <v>0</v>
      </c>
      <c r="E15" s="737">
        <f t="shared" si="1"/>
        <v>0</v>
      </c>
    </row>
    <row r="16" spans="1:6" ht="15.75" customHeight="1" x14ac:dyDescent="0.25">
      <c r="A16" s="124">
        <v>18</v>
      </c>
      <c r="B16" s="437" t="s">
        <v>887</v>
      </c>
      <c r="C16" s="738">
        <f>SUM(C17:C21)</f>
        <v>0</v>
      </c>
      <c r="D16" s="738">
        <f>SUM(D17:D21)</f>
        <v>0</v>
      </c>
      <c r="E16" s="739">
        <f t="shared" si="1"/>
        <v>0</v>
      </c>
    </row>
    <row r="17" spans="1:5" ht="15.75" customHeight="1" x14ac:dyDescent="0.25">
      <c r="A17" s="202">
        <v>19</v>
      </c>
      <c r="B17" s="436" t="s">
        <v>879</v>
      </c>
      <c r="C17" s="736">
        <v>0</v>
      </c>
      <c r="D17" s="736">
        <v>0</v>
      </c>
      <c r="E17" s="737">
        <f t="shared" si="1"/>
        <v>0</v>
      </c>
    </row>
    <row r="18" spans="1:5" ht="15.75" customHeight="1" x14ac:dyDescent="0.25">
      <c r="A18" s="124">
        <v>20</v>
      </c>
      <c r="B18" s="436" t="s">
        <v>880</v>
      </c>
      <c r="C18" s="736">
        <v>0</v>
      </c>
      <c r="D18" s="736">
        <v>0</v>
      </c>
      <c r="E18" s="737">
        <f t="shared" si="1"/>
        <v>0</v>
      </c>
    </row>
    <row r="19" spans="1:5" ht="15.75" customHeight="1" x14ac:dyDescent="0.25">
      <c r="A19" s="124">
        <v>21</v>
      </c>
      <c r="B19" s="436"/>
      <c r="C19" s="736">
        <v>0</v>
      </c>
      <c r="D19" s="736">
        <v>0</v>
      </c>
      <c r="E19" s="737">
        <f t="shared" si="1"/>
        <v>0</v>
      </c>
    </row>
    <row r="20" spans="1:5" ht="15.75" customHeight="1" x14ac:dyDescent="0.25">
      <c r="A20" s="124">
        <v>22</v>
      </c>
      <c r="B20" s="436"/>
      <c r="C20" s="736">
        <v>0</v>
      </c>
      <c r="D20" s="736">
        <v>0</v>
      </c>
      <c r="E20" s="737">
        <f t="shared" si="1"/>
        <v>0</v>
      </c>
    </row>
    <row r="21" spans="1:5" ht="15.75" customHeight="1" x14ac:dyDescent="0.25">
      <c r="A21" s="124">
        <v>23</v>
      </c>
      <c r="B21" s="436"/>
      <c r="C21" s="736">
        <v>0</v>
      </c>
      <c r="D21" s="736">
        <v>0</v>
      </c>
      <c r="E21" s="737">
        <f t="shared" si="1"/>
        <v>0</v>
      </c>
    </row>
    <row r="22" spans="1:5" ht="15.75" customHeight="1" thickBot="1" x14ac:dyDescent="0.3">
      <c r="A22" s="125">
        <v>24</v>
      </c>
      <c r="B22" s="438" t="s">
        <v>874</v>
      </c>
      <c r="C22" s="740">
        <f>C11+C12</f>
        <v>307120</v>
      </c>
      <c r="D22" s="740">
        <f>D11+D12</f>
        <v>0</v>
      </c>
      <c r="E22" s="285">
        <f>C22+D22</f>
        <v>307120</v>
      </c>
    </row>
    <row r="23" spans="1:5" ht="15.75" x14ac:dyDescent="0.25">
      <c r="A23" s="14"/>
      <c r="B23" s="15"/>
      <c r="C23" s="16"/>
      <c r="D23" s="16"/>
      <c r="E23" s="16"/>
    </row>
    <row r="24" spans="1:5" s="396" customFormat="1" ht="15.75" x14ac:dyDescent="0.25">
      <c r="A24" s="439" t="s">
        <v>757</v>
      </c>
      <c r="B24" s="440" t="s">
        <v>890</v>
      </c>
      <c r="C24" s="440"/>
      <c r="D24" s="441"/>
      <c r="E24" s="441"/>
    </row>
    <row r="25" spans="1:5" ht="29.25" customHeight="1" x14ac:dyDescent="0.25">
      <c r="A25" s="996" t="s">
        <v>1419</v>
      </c>
      <c r="B25" s="996"/>
      <c r="C25" s="996"/>
      <c r="D25" s="996"/>
      <c r="E25" s="996"/>
    </row>
  </sheetData>
  <mergeCells count="3">
    <mergeCell ref="A1:E1"/>
    <mergeCell ref="A2:E2"/>
    <mergeCell ref="A25:E25"/>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99"/>
  </sheetPr>
  <dimension ref="A1:E5"/>
  <sheetViews>
    <sheetView zoomScaleNormal="100" workbookViewId="0">
      <selection activeCell="C11" sqref="C11"/>
    </sheetView>
  </sheetViews>
  <sheetFormatPr defaultRowHeight="12.75" x14ac:dyDescent="0.2"/>
  <cols>
    <col min="1" max="1" width="7.42578125" customWidth="1"/>
    <col min="2" max="2" width="42.140625" customWidth="1"/>
    <col min="3" max="4" width="31.5703125" customWidth="1"/>
    <col min="5" max="5" width="18.28515625" customWidth="1"/>
  </cols>
  <sheetData>
    <row r="1" spans="1:5" s="442" customFormat="1" ht="50.1" customHeight="1" thickBot="1" x14ac:dyDescent="0.25">
      <c r="A1" s="993" t="s">
        <v>1200</v>
      </c>
      <c r="B1" s="994"/>
      <c r="C1" s="994"/>
      <c r="D1" s="994"/>
      <c r="E1" s="995"/>
    </row>
    <row r="2" spans="1:5" s="442" customFormat="1" ht="33.6" customHeight="1" x14ac:dyDescent="0.2">
      <c r="A2" s="839" t="s">
        <v>1358</v>
      </c>
      <c r="B2" s="840"/>
      <c r="C2" s="840"/>
      <c r="D2" s="840"/>
      <c r="E2" s="841"/>
    </row>
    <row r="3" spans="1:5" s="442" customFormat="1" ht="31.5" x14ac:dyDescent="0.2">
      <c r="A3" s="430" t="s">
        <v>142</v>
      </c>
      <c r="B3" s="431" t="s">
        <v>254</v>
      </c>
      <c r="C3" s="566" t="s">
        <v>1258</v>
      </c>
      <c r="D3" s="566" t="s">
        <v>1259</v>
      </c>
      <c r="E3" s="432" t="s">
        <v>1201</v>
      </c>
    </row>
    <row r="4" spans="1:5" s="442" customFormat="1" ht="15.75" x14ac:dyDescent="0.2">
      <c r="A4" s="321"/>
      <c r="B4" s="305"/>
      <c r="C4" s="390" t="s">
        <v>212</v>
      </c>
      <c r="D4" s="390" t="s">
        <v>213</v>
      </c>
      <c r="E4" s="395" t="s">
        <v>25</v>
      </c>
    </row>
    <row r="5" spans="1:5" ht="16.5" thickBot="1" x14ac:dyDescent="0.25">
      <c r="A5" s="125">
        <v>1</v>
      </c>
      <c r="B5" s="443" t="s">
        <v>896</v>
      </c>
      <c r="C5" s="284">
        <v>0</v>
      </c>
      <c r="D5" s="284">
        <v>0</v>
      </c>
      <c r="E5" s="285">
        <f>C5+D5</f>
        <v>0</v>
      </c>
    </row>
  </sheetData>
  <mergeCells count="2">
    <mergeCell ref="A1:E1"/>
    <mergeCell ref="A2:E2"/>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20">
    <tabColor indexed="42"/>
    <pageSetUpPr fitToPage="1"/>
  </sheetPr>
  <dimension ref="A1:H25"/>
  <sheetViews>
    <sheetView zoomScaleNormal="100" workbookViewId="0">
      <pane xSplit="2" ySplit="4" topLeftCell="C5" activePane="bottomRight" state="frozen"/>
      <selection pane="topRight" activeCell="C1" sqref="C1"/>
      <selection pane="bottomLeft" activeCell="A5" sqref="A5"/>
      <selection pane="bottomRight" activeCell="D31" sqref="D31"/>
    </sheetView>
  </sheetViews>
  <sheetFormatPr defaultColWidth="9.140625" defaultRowHeight="15.75" x14ac:dyDescent="0.2"/>
  <cols>
    <col min="1" max="1" width="10.5703125" style="10" customWidth="1"/>
    <col min="2" max="2" width="43.140625" style="41" customWidth="1"/>
    <col min="3" max="3" width="28.42578125" style="9" customWidth="1"/>
    <col min="4" max="4" width="46.5703125" style="9" customWidth="1"/>
    <col min="5" max="6" width="9.140625" style="9"/>
    <col min="7" max="7" width="12.7109375" style="9" customWidth="1"/>
    <col min="8" max="16384" width="9.140625" style="9"/>
  </cols>
  <sheetData>
    <row r="1" spans="1:8" s="444" customFormat="1" ht="50.1" customHeight="1" thickBot="1" x14ac:dyDescent="0.25">
      <c r="A1" s="818" t="s">
        <v>1202</v>
      </c>
      <c r="B1" s="819"/>
      <c r="C1" s="819"/>
      <c r="D1" s="820"/>
    </row>
    <row r="2" spans="1:8" s="444" customFormat="1" ht="35.1" customHeight="1" x14ac:dyDescent="0.2">
      <c r="A2" s="815" t="s">
        <v>1358</v>
      </c>
      <c r="B2" s="816"/>
      <c r="C2" s="816"/>
      <c r="D2" s="817"/>
    </row>
    <row r="3" spans="1:8" s="444" customFormat="1" ht="31.5" x14ac:dyDescent="0.2">
      <c r="A3" s="445" t="s">
        <v>142</v>
      </c>
      <c r="B3" s="367" t="s">
        <v>222</v>
      </c>
      <c r="C3" s="367" t="s">
        <v>1203</v>
      </c>
      <c r="D3" s="322" t="s">
        <v>891</v>
      </c>
    </row>
    <row r="4" spans="1:8" s="447" customFormat="1" ht="18" customHeight="1" x14ac:dyDescent="0.2">
      <c r="A4" s="446"/>
      <c r="B4" s="367" t="s">
        <v>212</v>
      </c>
      <c r="C4" s="390" t="s">
        <v>213</v>
      </c>
      <c r="D4" s="395" t="s">
        <v>214</v>
      </c>
      <c r="F4" s="444"/>
      <c r="G4" s="444"/>
      <c r="H4" s="444"/>
    </row>
    <row r="5" spans="1:8" s="11" customFormat="1" ht="31.5" x14ac:dyDescent="0.2">
      <c r="A5" s="49">
        <v>1</v>
      </c>
      <c r="B5" s="388" t="s">
        <v>797</v>
      </c>
      <c r="C5" s="636">
        <f>C6+C8+C12+C13+C14+C15+C16+C17+C18+C19+C20+C21+C7</f>
        <v>11948224.93</v>
      </c>
      <c r="D5" s="40"/>
      <c r="H5" s="9"/>
    </row>
    <row r="6" spans="1:8" x14ac:dyDescent="0.2">
      <c r="A6" s="49">
        <v>2</v>
      </c>
      <c r="B6" s="448" t="s">
        <v>788</v>
      </c>
      <c r="C6" s="634">
        <v>0</v>
      </c>
      <c r="D6" s="58" t="s">
        <v>1408</v>
      </c>
      <c r="F6" s="11"/>
      <c r="G6" s="11"/>
    </row>
    <row r="7" spans="1:8" x14ac:dyDescent="0.2">
      <c r="A7" s="49" t="s">
        <v>245</v>
      </c>
      <c r="B7" s="573" t="s">
        <v>1268</v>
      </c>
      <c r="C7" s="634">
        <v>2336562.7000000002</v>
      </c>
      <c r="D7" s="58" t="s">
        <v>1409</v>
      </c>
      <c r="F7" s="11"/>
      <c r="G7" s="11"/>
    </row>
    <row r="8" spans="1:8" ht="31.5" x14ac:dyDescent="0.2">
      <c r="A8" s="49">
        <v>3</v>
      </c>
      <c r="B8" s="449" t="s">
        <v>796</v>
      </c>
      <c r="C8" s="636">
        <f>C9+C10+C11</f>
        <v>8614294.4400000013</v>
      </c>
      <c r="D8" s="72"/>
    </row>
    <row r="9" spans="1:8" x14ac:dyDescent="0.2">
      <c r="A9" s="49">
        <v>4</v>
      </c>
      <c r="B9" s="450" t="s">
        <v>780</v>
      </c>
      <c r="C9" s="634">
        <v>120379.14</v>
      </c>
      <c r="D9" s="58" t="s">
        <v>1410</v>
      </c>
    </row>
    <row r="10" spans="1:8" x14ac:dyDescent="0.2">
      <c r="A10" s="49">
        <v>5</v>
      </c>
      <c r="B10" s="450" t="s">
        <v>781</v>
      </c>
      <c r="C10" s="634">
        <v>0</v>
      </c>
      <c r="D10" s="58" t="s">
        <v>1411</v>
      </c>
    </row>
    <row r="11" spans="1:8" ht="94.5" x14ac:dyDescent="0.2">
      <c r="A11" s="49">
        <v>6</v>
      </c>
      <c r="B11" s="450" t="s">
        <v>782</v>
      </c>
      <c r="C11" s="634">
        <v>8493915.3000000007</v>
      </c>
      <c r="D11" s="58" t="s">
        <v>1412</v>
      </c>
    </row>
    <row r="12" spans="1:8" x14ac:dyDescent="0.2">
      <c r="A12" s="49">
        <v>7</v>
      </c>
      <c r="B12" s="449" t="s">
        <v>789</v>
      </c>
      <c r="C12" s="634">
        <v>707693.54</v>
      </c>
      <c r="D12" s="58" t="s">
        <v>1413</v>
      </c>
    </row>
    <row r="13" spans="1:8" x14ac:dyDescent="0.2">
      <c r="A13" s="49">
        <v>8</v>
      </c>
      <c r="B13" s="451" t="s">
        <v>783</v>
      </c>
      <c r="C13" s="634">
        <v>0</v>
      </c>
      <c r="D13" s="644" t="s">
        <v>1414</v>
      </c>
    </row>
    <row r="14" spans="1:8" x14ac:dyDescent="0.2">
      <c r="A14" s="49">
        <v>9</v>
      </c>
      <c r="B14" s="451" t="s">
        <v>784</v>
      </c>
      <c r="C14" s="634">
        <v>0</v>
      </c>
      <c r="D14" s="644" t="s">
        <v>1414</v>
      </c>
    </row>
    <row r="15" spans="1:8" x14ac:dyDescent="0.2">
      <c r="A15" s="49">
        <v>10</v>
      </c>
      <c r="B15" s="451" t="s">
        <v>785</v>
      </c>
      <c r="C15" s="634">
        <v>0</v>
      </c>
      <c r="D15" s="644" t="s">
        <v>1414</v>
      </c>
    </row>
    <row r="16" spans="1:8" ht="31.5" x14ac:dyDescent="0.2">
      <c r="A16" s="49">
        <v>11</v>
      </c>
      <c r="B16" s="451" t="s">
        <v>786</v>
      </c>
      <c r="C16" s="634">
        <v>0</v>
      </c>
      <c r="D16" s="644" t="s">
        <v>1414</v>
      </c>
    </row>
    <row r="17" spans="1:4" x14ac:dyDescent="0.2">
      <c r="A17" s="49">
        <v>12</v>
      </c>
      <c r="B17" s="451" t="s">
        <v>787</v>
      </c>
      <c r="C17" s="634">
        <v>0</v>
      </c>
      <c r="D17" s="644" t="s">
        <v>1414</v>
      </c>
    </row>
    <row r="18" spans="1:4" x14ac:dyDescent="0.2">
      <c r="A18" s="49">
        <v>13</v>
      </c>
      <c r="B18" s="451" t="s">
        <v>790</v>
      </c>
      <c r="C18" s="634">
        <v>76324.990000000005</v>
      </c>
      <c r="D18" s="58" t="s">
        <v>1415</v>
      </c>
    </row>
    <row r="19" spans="1:4" x14ac:dyDescent="0.2">
      <c r="A19" s="49">
        <v>14</v>
      </c>
      <c r="B19" s="449" t="s">
        <v>791</v>
      </c>
      <c r="C19" s="634">
        <v>213349.26</v>
      </c>
      <c r="D19" s="58" t="s">
        <v>1416</v>
      </c>
    </row>
    <row r="20" spans="1:4" x14ac:dyDescent="0.2">
      <c r="A20" s="49">
        <v>15</v>
      </c>
      <c r="B20" s="452" t="s">
        <v>792</v>
      </c>
      <c r="C20" s="634">
        <v>0</v>
      </c>
      <c r="D20" s="644" t="s">
        <v>1414</v>
      </c>
    </row>
    <row r="21" spans="1:4" x14ac:dyDescent="0.2">
      <c r="A21" s="49">
        <v>16</v>
      </c>
      <c r="B21" s="449" t="s">
        <v>793</v>
      </c>
      <c r="C21" s="634">
        <v>0</v>
      </c>
      <c r="D21" s="644" t="s">
        <v>1414</v>
      </c>
    </row>
    <row r="22" spans="1:4" ht="47.25" x14ac:dyDescent="0.2">
      <c r="A22" s="49">
        <v>17</v>
      </c>
      <c r="B22" s="449" t="s">
        <v>795</v>
      </c>
      <c r="C22" s="645">
        <v>0</v>
      </c>
      <c r="D22" s="73" t="s">
        <v>1417</v>
      </c>
    </row>
    <row r="23" spans="1:4" ht="47.25" x14ac:dyDescent="0.2">
      <c r="A23" s="242">
        <v>18</v>
      </c>
      <c r="B23" s="315" t="s">
        <v>794</v>
      </c>
      <c r="C23" s="645">
        <v>0</v>
      </c>
      <c r="D23" s="73" t="s">
        <v>1418</v>
      </c>
    </row>
    <row r="24" spans="1:4" x14ac:dyDescent="0.2">
      <c r="A24" s="242">
        <v>19</v>
      </c>
      <c r="B24" s="453" t="s">
        <v>604</v>
      </c>
      <c r="C24" s="645">
        <v>0</v>
      </c>
      <c r="D24" s="644" t="s">
        <v>1414</v>
      </c>
    </row>
    <row r="25" spans="1:4" ht="32.25" thickBot="1" x14ac:dyDescent="0.25">
      <c r="A25" s="50">
        <v>20</v>
      </c>
      <c r="B25" s="389" t="s">
        <v>798</v>
      </c>
      <c r="C25" s="177">
        <f>+C5+C23+C24</f>
        <v>11948224.93</v>
      </c>
      <c r="D25" s="44"/>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7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CC"/>
    <pageSetUpPr fitToPage="1"/>
  </sheetPr>
  <dimension ref="A1:J37"/>
  <sheetViews>
    <sheetView zoomScaleNormal="100" workbookViewId="0">
      <pane xSplit="2" ySplit="5" topLeftCell="C19" activePane="bottomRight" state="frozen"/>
      <selection pane="topRight" activeCell="C1" sqref="C1"/>
      <selection pane="bottomLeft" activeCell="A6" sqref="A6"/>
      <selection pane="bottomRight" activeCell="M22" sqref="M22"/>
    </sheetView>
  </sheetViews>
  <sheetFormatPr defaultColWidth="9.140625" defaultRowHeight="15.75" x14ac:dyDescent="0.2"/>
  <cols>
    <col min="1" max="1" width="7.7109375" style="14" customWidth="1"/>
    <col min="2" max="2" width="47.5703125" style="15" customWidth="1"/>
    <col min="3" max="3" width="17.85546875" style="16" customWidth="1"/>
    <col min="4" max="4" width="16.85546875" style="16" customWidth="1"/>
    <col min="5" max="5" width="17.140625" style="16" customWidth="1"/>
    <col min="6" max="6" width="18.140625" style="16" customWidth="1"/>
    <col min="7" max="7" width="17.42578125" style="16" customWidth="1"/>
    <col min="8" max="8" width="17" style="16" customWidth="1"/>
    <col min="9" max="16384" width="9.140625" style="16"/>
  </cols>
  <sheetData>
    <row r="1" spans="1:10" s="454" customFormat="1" ht="50.1" customHeight="1" thickBot="1" x14ac:dyDescent="0.25">
      <c r="A1" s="993" t="s">
        <v>1271</v>
      </c>
      <c r="B1" s="994"/>
      <c r="C1" s="994"/>
      <c r="D1" s="994"/>
      <c r="E1" s="994"/>
      <c r="F1" s="994"/>
      <c r="G1" s="994"/>
      <c r="H1" s="995"/>
    </row>
    <row r="2" spans="1:10" s="454" customFormat="1" ht="35.1" customHeight="1" x14ac:dyDescent="0.2">
      <c r="A2" s="839" t="s">
        <v>1358</v>
      </c>
      <c r="B2" s="840"/>
      <c r="C2" s="840"/>
      <c r="D2" s="840"/>
      <c r="E2" s="840"/>
      <c r="F2" s="840"/>
      <c r="G2" s="840"/>
      <c r="H2" s="841"/>
    </row>
    <row r="3" spans="1:10" s="441" customFormat="1" ht="27" customHeight="1" x14ac:dyDescent="0.2">
      <c r="A3" s="922" t="s">
        <v>142</v>
      </c>
      <c r="B3" s="835" t="s">
        <v>254</v>
      </c>
      <c r="C3" s="835" t="s">
        <v>230</v>
      </c>
      <c r="D3" s="835"/>
      <c r="E3" s="835" t="s">
        <v>231</v>
      </c>
      <c r="F3" s="835"/>
      <c r="G3" s="997" t="s">
        <v>164</v>
      </c>
      <c r="H3" s="998"/>
    </row>
    <row r="4" spans="1:10" s="441" customFormat="1" ht="33" customHeight="1" x14ac:dyDescent="0.2">
      <c r="A4" s="833"/>
      <c r="B4" s="879"/>
      <c r="C4" s="305" t="s">
        <v>60</v>
      </c>
      <c r="D4" s="305" t="s">
        <v>133</v>
      </c>
      <c r="E4" s="305" t="s">
        <v>60</v>
      </c>
      <c r="F4" s="305" t="s">
        <v>133</v>
      </c>
      <c r="G4" s="305" t="s">
        <v>60</v>
      </c>
      <c r="H4" s="329" t="s">
        <v>133</v>
      </c>
    </row>
    <row r="5" spans="1:10" s="441" customFormat="1" ht="15.75" customHeight="1" x14ac:dyDescent="0.2">
      <c r="A5" s="321"/>
      <c r="B5" s="305"/>
      <c r="C5" s="390" t="s">
        <v>212</v>
      </c>
      <c r="D5" s="390" t="s">
        <v>213</v>
      </c>
      <c r="E5" s="390" t="s">
        <v>214</v>
      </c>
      <c r="F5" s="390" t="s">
        <v>221</v>
      </c>
      <c r="G5" s="390" t="s">
        <v>28</v>
      </c>
      <c r="H5" s="395" t="s">
        <v>29</v>
      </c>
    </row>
    <row r="6" spans="1:10" ht="18" customHeight="1" x14ac:dyDescent="0.2">
      <c r="A6" s="124">
        <v>1</v>
      </c>
      <c r="B6" s="434" t="s">
        <v>762</v>
      </c>
      <c r="C6" s="738">
        <f>C7</f>
        <v>0</v>
      </c>
      <c r="D6" s="738">
        <f>D8</f>
        <v>0</v>
      </c>
      <c r="E6" s="738">
        <f>E7</f>
        <v>0</v>
      </c>
      <c r="F6" s="738">
        <f>F8</f>
        <v>0</v>
      </c>
      <c r="G6" s="738">
        <f>C6+E6</f>
        <v>0</v>
      </c>
      <c r="H6" s="739">
        <f>D6+F6</f>
        <v>0</v>
      </c>
      <c r="J6" s="201"/>
    </row>
    <row r="7" spans="1:10" ht="18" customHeight="1" x14ac:dyDescent="0.2">
      <c r="A7" s="124">
        <v>2</v>
      </c>
      <c r="B7" s="433" t="s">
        <v>804</v>
      </c>
      <c r="C7" s="741">
        <v>0</v>
      </c>
      <c r="D7" s="742" t="s">
        <v>653</v>
      </c>
      <c r="E7" s="741">
        <v>0</v>
      </c>
      <c r="F7" s="742" t="s">
        <v>653</v>
      </c>
      <c r="G7" s="743">
        <f>C7+E7</f>
        <v>0</v>
      </c>
      <c r="H7" s="744" t="s">
        <v>653</v>
      </c>
      <c r="J7" s="201"/>
    </row>
    <row r="8" spans="1:10" ht="18" customHeight="1" x14ac:dyDescent="0.2">
      <c r="A8" s="124">
        <f>A7+1</f>
        <v>3</v>
      </c>
      <c r="B8" s="433" t="s">
        <v>805</v>
      </c>
      <c r="C8" s="742" t="s">
        <v>653</v>
      </c>
      <c r="D8" s="741">
        <v>0</v>
      </c>
      <c r="E8" s="742" t="s">
        <v>653</v>
      </c>
      <c r="F8" s="741">
        <v>0</v>
      </c>
      <c r="G8" s="745" t="s">
        <v>653</v>
      </c>
      <c r="H8" s="737">
        <f>D8+F8</f>
        <v>0</v>
      </c>
      <c r="I8" s="201"/>
      <c r="J8" s="201"/>
    </row>
    <row r="9" spans="1:10" ht="18" customHeight="1" x14ac:dyDescent="0.2">
      <c r="A9" s="124">
        <f>A8+1</f>
        <v>4</v>
      </c>
      <c r="B9" s="434" t="s">
        <v>763</v>
      </c>
      <c r="C9" s="738">
        <f>SUM(C10:C11)</f>
        <v>0</v>
      </c>
      <c r="D9" s="738">
        <f>SUM(D10:D11)</f>
        <v>0</v>
      </c>
      <c r="E9" s="738">
        <f>SUM(E10:E11)</f>
        <v>0</v>
      </c>
      <c r="F9" s="738">
        <f>SUM(F10:F11)</f>
        <v>0</v>
      </c>
      <c r="G9" s="738">
        <f>C9+E9</f>
        <v>0</v>
      </c>
      <c r="H9" s="739">
        <f>D9+F9</f>
        <v>0</v>
      </c>
      <c r="I9" s="201"/>
      <c r="J9" s="201"/>
    </row>
    <row r="10" spans="1:10" ht="18" customHeight="1" x14ac:dyDescent="0.2">
      <c r="A10" s="124">
        <f>A9+1</f>
        <v>5</v>
      </c>
      <c r="B10" s="433" t="s">
        <v>806</v>
      </c>
      <c r="C10" s="741">
        <v>0</v>
      </c>
      <c r="D10" s="742" t="s">
        <v>653</v>
      </c>
      <c r="E10" s="741">
        <v>0</v>
      </c>
      <c r="F10" s="742" t="s">
        <v>653</v>
      </c>
      <c r="G10" s="743">
        <f>C10+E10</f>
        <v>0</v>
      </c>
      <c r="H10" s="744" t="s">
        <v>653</v>
      </c>
      <c r="I10" s="201"/>
      <c r="J10" s="201"/>
    </row>
    <row r="11" spans="1:10" ht="18" customHeight="1" x14ac:dyDescent="0.2">
      <c r="A11" s="124">
        <f>A10+1</f>
        <v>6</v>
      </c>
      <c r="B11" s="433" t="s">
        <v>807</v>
      </c>
      <c r="C11" s="742" t="s">
        <v>653</v>
      </c>
      <c r="D11" s="741">
        <v>0</v>
      </c>
      <c r="E11" s="742" t="s">
        <v>653</v>
      </c>
      <c r="F11" s="741">
        <v>0</v>
      </c>
      <c r="G11" s="745" t="s">
        <v>653</v>
      </c>
      <c r="H11" s="737">
        <f>D11+F11</f>
        <v>0</v>
      </c>
      <c r="I11" s="201"/>
      <c r="J11" s="201"/>
    </row>
    <row r="12" spans="1:10" ht="18" customHeight="1" x14ac:dyDescent="0.2">
      <c r="A12" s="124">
        <v>7</v>
      </c>
      <c r="B12" s="434" t="s">
        <v>738</v>
      </c>
      <c r="C12" s="738">
        <f>SUM(C13:C14)</f>
        <v>332494.89</v>
      </c>
      <c r="D12" s="738">
        <f>SUM(D13:D14)</f>
        <v>28293.52</v>
      </c>
      <c r="E12" s="738">
        <f>SUM(E13:E14)</f>
        <v>0</v>
      </c>
      <c r="F12" s="738">
        <f>SUM(F13:F14)</f>
        <v>0</v>
      </c>
      <c r="G12" s="738">
        <f>C12+E12</f>
        <v>332494.89</v>
      </c>
      <c r="H12" s="739">
        <f>D12+F12</f>
        <v>28293.52</v>
      </c>
      <c r="I12" s="201"/>
      <c r="J12" s="201"/>
    </row>
    <row r="13" spans="1:10" ht="18" customHeight="1" x14ac:dyDescent="0.2">
      <c r="A13" s="124">
        <v>8</v>
      </c>
      <c r="B13" s="433" t="s">
        <v>740</v>
      </c>
      <c r="C13" s="742">
        <v>332494.89</v>
      </c>
      <c r="D13" s="742" t="s">
        <v>653</v>
      </c>
      <c r="E13" s="742">
        <v>0</v>
      </c>
      <c r="F13" s="742" t="s">
        <v>653</v>
      </c>
      <c r="G13" s="743">
        <f>C13+E13</f>
        <v>332494.89</v>
      </c>
      <c r="H13" s="744" t="s">
        <v>653</v>
      </c>
      <c r="I13" s="201"/>
      <c r="J13" s="201"/>
    </row>
    <row r="14" spans="1:10" ht="18" customHeight="1" x14ac:dyDescent="0.2">
      <c r="A14" s="124">
        <v>9</v>
      </c>
      <c r="B14" s="433" t="s">
        <v>741</v>
      </c>
      <c r="C14" s="742" t="s">
        <v>653</v>
      </c>
      <c r="D14" s="741">
        <v>28293.52</v>
      </c>
      <c r="E14" s="742" t="s">
        <v>653</v>
      </c>
      <c r="F14" s="741">
        <v>0</v>
      </c>
      <c r="G14" s="745" t="s">
        <v>653</v>
      </c>
      <c r="H14" s="737">
        <f>D14+F14</f>
        <v>28293.52</v>
      </c>
      <c r="I14" s="201"/>
      <c r="J14" s="201"/>
    </row>
    <row r="15" spans="1:10" ht="18" customHeight="1" x14ac:dyDescent="0.2">
      <c r="A15" s="124">
        <v>10</v>
      </c>
      <c r="B15" s="435" t="s">
        <v>739</v>
      </c>
      <c r="C15" s="738">
        <f>SUM(C16:C17)</f>
        <v>105320.25</v>
      </c>
      <c r="D15" s="738">
        <f>SUM(D16:D17)</f>
        <v>12390.61</v>
      </c>
      <c r="E15" s="738">
        <f>SUM(E16:E17)</f>
        <v>0</v>
      </c>
      <c r="F15" s="738">
        <f>SUM(F16:F17)</f>
        <v>0</v>
      </c>
      <c r="G15" s="738">
        <f>C15+E15</f>
        <v>105320.25</v>
      </c>
      <c r="H15" s="739">
        <f>D15+F15</f>
        <v>12390.61</v>
      </c>
      <c r="I15" s="201"/>
      <c r="J15" s="201"/>
    </row>
    <row r="16" spans="1:10" ht="18" customHeight="1" x14ac:dyDescent="0.2">
      <c r="A16" s="124">
        <v>11</v>
      </c>
      <c r="B16" s="436" t="s">
        <v>808</v>
      </c>
      <c r="C16" s="742">
        <v>105320.25</v>
      </c>
      <c r="D16" s="742" t="s">
        <v>653</v>
      </c>
      <c r="E16" s="742">
        <v>0</v>
      </c>
      <c r="F16" s="742" t="s">
        <v>653</v>
      </c>
      <c r="G16" s="743">
        <f>C16+E16</f>
        <v>105320.25</v>
      </c>
      <c r="H16" s="744" t="s">
        <v>653</v>
      </c>
      <c r="I16" s="201"/>
      <c r="J16" s="201"/>
    </row>
    <row r="17" spans="1:10" ht="18" customHeight="1" x14ac:dyDescent="0.2">
      <c r="A17" s="124">
        <v>12</v>
      </c>
      <c r="B17" s="436" t="s">
        <v>1051</v>
      </c>
      <c r="C17" s="742" t="s">
        <v>653</v>
      </c>
      <c r="D17" s="741">
        <v>12390.61</v>
      </c>
      <c r="E17" s="742" t="s">
        <v>653</v>
      </c>
      <c r="F17" s="741">
        <v>0</v>
      </c>
      <c r="G17" s="745" t="s">
        <v>653</v>
      </c>
      <c r="H17" s="737">
        <f>D17+F17</f>
        <v>12390.61</v>
      </c>
      <c r="I17" s="201"/>
      <c r="J17" s="201"/>
    </row>
    <row r="18" spans="1:10" ht="44.25" customHeight="1" x14ac:dyDescent="0.2">
      <c r="A18" s="124">
        <v>13</v>
      </c>
      <c r="B18" s="434" t="s">
        <v>819</v>
      </c>
      <c r="C18" s="738">
        <f>C6+C9+C12+C15</f>
        <v>437815.14</v>
      </c>
      <c r="D18" s="738">
        <f>D6+D9+D12+D15</f>
        <v>40684.130000000005</v>
      </c>
      <c r="E18" s="738">
        <f>E6+E9+E12+E15</f>
        <v>0</v>
      </c>
      <c r="F18" s="738">
        <f>F6+F9+F12+F15</f>
        <v>0</v>
      </c>
      <c r="G18" s="738">
        <f>C18+E18</f>
        <v>437815.14</v>
      </c>
      <c r="H18" s="739">
        <f>D18+F18</f>
        <v>40684.130000000005</v>
      </c>
      <c r="I18" s="201"/>
      <c r="J18" s="201"/>
    </row>
    <row r="19" spans="1:10" ht="45" customHeight="1" x14ac:dyDescent="0.2">
      <c r="A19" s="124">
        <v>14</v>
      </c>
      <c r="B19" s="434" t="s">
        <v>818</v>
      </c>
      <c r="C19" s="738">
        <f>C20+C23+C26</f>
        <v>115473.77</v>
      </c>
      <c r="D19" s="738">
        <f>D20+D23+D26</f>
        <v>14412.48</v>
      </c>
      <c r="E19" s="738">
        <f>E20+E23+E26</f>
        <v>0</v>
      </c>
      <c r="F19" s="738">
        <f>F20+F23+F26</f>
        <v>0</v>
      </c>
      <c r="G19" s="738">
        <f>C19+E19</f>
        <v>115473.77</v>
      </c>
      <c r="H19" s="739">
        <f>D19+F19</f>
        <v>14412.48</v>
      </c>
      <c r="I19" s="201"/>
      <c r="J19" s="201"/>
    </row>
    <row r="20" spans="1:10" ht="18" customHeight="1" x14ac:dyDescent="0.2">
      <c r="A20" s="124">
        <v>15</v>
      </c>
      <c r="B20" s="435" t="s">
        <v>803</v>
      </c>
      <c r="C20" s="738">
        <f t="shared" ref="C20:H20" si="0">SUM(C21:C22)</f>
        <v>0</v>
      </c>
      <c r="D20" s="738">
        <f t="shared" si="0"/>
        <v>0</v>
      </c>
      <c r="E20" s="738">
        <f t="shared" si="0"/>
        <v>0</v>
      </c>
      <c r="F20" s="738">
        <f t="shared" si="0"/>
        <v>0</v>
      </c>
      <c r="G20" s="738">
        <f t="shared" si="0"/>
        <v>0</v>
      </c>
      <c r="H20" s="739">
        <f t="shared" si="0"/>
        <v>0</v>
      </c>
      <c r="I20" s="201"/>
      <c r="J20" s="201"/>
    </row>
    <row r="21" spans="1:10" ht="18" customHeight="1" x14ac:dyDescent="0.2">
      <c r="A21" s="124">
        <v>16</v>
      </c>
      <c r="B21" s="436" t="s">
        <v>809</v>
      </c>
      <c r="C21" s="736">
        <v>0</v>
      </c>
      <c r="D21" s="742" t="s">
        <v>653</v>
      </c>
      <c r="E21" s="736">
        <v>0</v>
      </c>
      <c r="F21" s="742" t="s">
        <v>653</v>
      </c>
      <c r="G21" s="743">
        <f>C21+E21</f>
        <v>0</v>
      </c>
      <c r="H21" s="744" t="s">
        <v>653</v>
      </c>
      <c r="I21" s="201"/>
      <c r="J21" s="201"/>
    </row>
    <row r="22" spans="1:10" ht="18" customHeight="1" x14ac:dyDescent="0.2">
      <c r="A22" s="124">
        <v>17</v>
      </c>
      <c r="B22" s="436" t="s">
        <v>810</v>
      </c>
      <c r="C22" s="742" t="s">
        <v>653</v>
      </c>
      <c r="D22" s="736">
        <v>0</v>
      </c>
      <c r="E22" s="742" t="s">
        <v>653</v>
      </c>
      <c r="F22" s="736">
        <v>0</v>
      </c>
      <c r="G22" s="745" t="s">
        <v>653</v>
      </c>
      <c r="H22" s="737">
        <f>D22+F22</f>
        <v>0</v>
      </c>
      <c r="I22" s="201"/>
      <c r="J22" s="201"/>
    </row>
    <row r="23" spans="1:10" ht="18" customHeight="1" x14ac:dyDescent="0.2">
      <c r="A23" s="124">
        <v>18</v>
      </c>
      <c r="B23" s="437" t="s">
        <v>811</v>
      </c>
      <c r="C23" s="738">
        <f t="shared" ref="C23:H23" si="1">SUM(C24:C25)</f>
        <v>115473.77</v>
      </c>
      <c r="D23" s="738">
        <f t="shared" si="1"/>
        <v>14412.48</v>
      </c>
      <c r="E23" s="738">
        <f t="shared" si="1"/>
        <v>0</v>
      </c>
      <c r="F23" s="738">
        <f t="shared" si="1"/>
        <v>0</v>
      </c>
      <c r="G23" s="738">
        <f t="shared" si="1"/>
        <v>115473.77</v>
      </c>
      <c r="H23" s="739">
        <f t="shared" si="1"/>
        <v>14412.48</v>
      </c>
      <c r="I23" s="201"/>
      <c r="J23" s="201"/>
    </row>
    <row r="24" spans="1:10" ht="18" customHeight="1" x14ac:dyDescent="0.2">
      <c r="A24" s="202">
        <v>19</v>
      </c>
      <c r="B24" s="436" t="s">
        <v>812</v>
      </c>
      <c r="C24" s="736">
        <v>115473.77</v>
      </c>
      <c r="D24" s="742" t="s">
        <v>653</v>
      </c>
      <c r="E24" s="736">
        <v>0</v>
      </c>
      <c r="F24" s="742" t="s">
        <v>653</v>
      </c>
      <c r="G24" s="743">
        <f>C24+E24</f>
        <v>115473.77</v>
      </c>
      <c r="H24" s="744" t="s">
        <v>653</v>
      </c>
      <c r="I24" s="201"/>
      <c r="J24" s="201"/>
    </row>
    <row r="25" spans="1:10" ht="18" customHeight="1" x14ac:dyDescent="0.2">
      <c r="A25" s="124">
        <v>20</v>
      </c>
      <c r="B25" s="436" t="s">
        <v>813</v>
      </c>
      <c r="C25" s="742" t="s">
        <v>653</v>
      </c>
      <c r="D25" s="736">
        <v>14412.48</v>
      </c>
      <c r="E25" s="742" t="s">
        <v>653</v>
      </c>
      <c r="F25" s="736">
        <v>0</v>
      </c>
      <c r="G25" s="745" t="s">
        <v>653</v>
      </c>
      <c r="H25" s="737">
        <f>D25+F25</f>
        <v>14412.48</v>
      </c>
      <c r="I25" s="201"/>
      <c r="J25" s="201"/>
    </row>
    <row r="26" spans="1:10" ht="18" customHeight="1" x14ac:dyDescent="0.2">
      <c r="A26" s="202">
        <v>21</v>
      </c>
      <c r="B26" s="437" t="s">
        <v>814</v>
      </c>
      <c r="C26" s="738">
        <f t="shared" ref="C26:H26" si="2">SUM(C28)</f>
        <v>0</v>
      </c>
      <c r="D26" s="738">
        <f t="shared" si="2"/>
        <v>0</v>
      </c>
      <c r="E26" s="738">
        <f t="shared" si="2"/>
        <v>0</v>
      </c>
      <c r="F26" s="738">
        <f t="shared" si="2"/>
        <v>0</v>
      </c>
      <c r="G26" s="738">
        <f t="shared" si="2"/>
        <v>0</v>
      </c>
      <c r="H26" s="739">
        <f t="shared" si="2"/>
        <v>0</v>
      </c>
      <c r="I26" s="201"/>
      <c r="J26" s="201"/>
    </row>
    <row r="27" spans="1:10" ht="18" customHeight="1" x14ac:dyDescent="0.2">
      <c r="A27" s="124">
        <v>22</v>
      </c>
      <c r="B27" s="436" t="s">
        <v>815</v>
      </c>
      <c r="C27" s="736">
        <v>0</v>
      </c>
      <c r="D27" s="742" t="s">
        <v>653</v>
      </c>
      <c r="E27" s="736">
        <v>0</v>
      </c>
      <c r="F27" s="742" t="s">
        <v>653</v>
      </c>
      <c r="G27" s="743">
        <f>C27+E27</f>
        <v>0</v>
      </c>
      <c r="H27" s="744" t="s">
        <v>653</v>
      </c>
      <c r="I27" s="201"/>
      <c r="J27" s="201"/>
    </row>
    <row r="28" spans="1:10" ht="18" customHeight="1" x14ac:dyDescent="0.2">
      <c r="A28" s="202">
        <v>23</v>
      </c>
      <c r="B28" s="455" t="s">
        <v>816</v>
      </c>
      <c r="C28" s="742" t="s">
        <v>653</v>
      </c>
      <c r="D28" s="741">
        <v>0</v>
      </c>
      <c r="E28" s="742" t="s">
        <v>653</v>
      </c>
      <c r="F28" s="741">
        <v>0</v>
      </c>
      <c r="G28" s="745" t="s">
        <v>653</v>
      </c>
      <c r="H28" s="737">
        <f>D28+F28</f>
        <v>0</v>
      </c>
      <c r="I28" s="201"/>
      <c r="J28" s="201"/>
    </row>
    <row r="29" spans="1:10" ht="18" customHeight="1" x14ac:dyDescent="0.2">
      <c r="A29" s="202" t="s">
        <v>822</v>
      </c>
      <c r="B29" s="436"/>
      <c r="C29" s="746"/>
      <c r="D29" s="736"/>
      <c r="E29" s="746"/>
      <c r="F29" s="736"/>
      <c r="G29" s="736"/>
      <c r="H29" s="747"/>
      <c r="I29" s="201"/>
      <c r="J29" s="201"/>
    </row>
    <row r="30" spans="1:10" ht="18" customHeight="1" x14ac:dyDescent="0.2">
      <c r="A30" s="202" t="s">
        <v>823</v>
      </c>
      <c r="B30" s="436"/>
      <c r="C30" s="746"/>
      <c r="D30" s="736"/>
      <c r="E30" s="746"/>
      <c r="F30" s="736"/>
      <c r="G30" s="736"/>
      <c r="H30" s="747"/>
      <c r="I30" s="201"/>
      <c r="J30" s="201"/>
    </row>
    <row r="31" spans="1:10" ht="18" customHeight="1" x14ac:dyDescent="0.2">
      <c r="A31" s="202"/>
      <c r="B31" s="436"/>
      <c r="C31" s="746"/>
      <c r="D31" s="736"/>
      <c r="E31" s="746"/>
      <c r="F31" s="736"/>
      <c r="G31" s="736"/>
      <c r="H31" s="747"/>
      <c r="I31" s="201"/>
      <c r="J31" s="201"/>
    </row>
    <row r="32" spans="1:10" ht="18" customHeight="1" x14ac:dyDescent="0.2">
      <c r="A32" s="202"/>
      <c r="B32" s="436"/>
      <c r="C32" s="746"/>
      <c r="D32" s="736"/>
      <c r="E32" s="746"/>
      <c r="F32" s="736"/>
      <c r="G32" s="736"/>
      <c r="H32" s="747"/>
      <c r="I32" s="201"/>
      <c r="J32" s="201"/>
    </row>
    <row r="33" spans="1:10" ht="18" customHeight="1" x14ac:dyDescent="0.2">
      <c r="A33" s="202"/>
      <c r="B33" s="436"/>
      <c r="C33" s="746"/>
      <c r="D33" s="736"/>
      <c r="E33" s="746"/>
      <c r="F33" s="736"/>
      <c r="G33" s="736"/>
      <c r="H33" s="747"/>
      <c r="I33" s="201"/>
      <c r="J33" s="201"/>
    </row>
    <row r="34" spans="1:10" ht="18" customHeight="1" x14ac:dyDescent="0.2">
      <c r="A34" s="202"/>
      <c r="B34" s="436"/>
      <c r="C34" s="736"/>
      <c r="D34" s="736"/>
      <c r="E34" s="736"/>
      <c r="F34" s="736"/>
      <c r="G34" s="736"/>
      <c r="H34" s="747"/>
      <c r="I34" s="201"/>
      <c r="J34" s="201"/>
    </row>
    <row r="35" spans="1:10" ht="18" customHeight="1" thickBot="1" x14ac:dyDescent="0.25">
      <c r="A35" s="125">
        <v>24</v>
      </c>
      <c r="B35" s="438" t="s">
        <v>821</v>
      </c>
      <c r="C35" s="740">
        <f t="shared" ref="C35:H35" si="3">C18+C19</f>
        <v>553288.91</v>
      </c>
      <c r="D35" s="740">
        <f t="shared" si="3"/>
        <v>55096.61</v>
      </c>
      <c r="E35" s="740">
        <f t="shared" si="3"/>
        <v>0</v>
      </c>
      <c r="F35" s="740">
        <f t="shared" si="3"/>
        <v>0</v>
      </c>
      <c r="G35" s="740">
        <f t="shared" si="3"/>
        <v>553288.91</v>
      </c>
      <c r="H35" s="285">
        <f t="shared" si="3"/>
        <v>55096.61</v>
      </c>
      <c r="I35" s="201"/>
      <c r="J35" s="201"/>
    </row>
    <row r="37" spans="1:10" x14ac:dyDescent="0.2">
      <c r="A37" s="279" t="s">
        <v>757</v>
      </c>
      <c r="B37" s="280" t="s">
        <v>820</v>
      </c>
      <c r="C37" s="280"/>
      <c r="D37" s="280"/>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3" orientation="landscape" r:id="rId1"/>
  <headerFooter alignWithMargins="0"/>
  <ignoredErrors>
    <ignoredError sqref="D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2">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G8" sqref="G8"/>
    </sheetView>
  </sheetViews>
  <sheetFormatPr defaultColWidth="9.140625" defaultRowHeight="15.75" x14ac:dyDescent="0.25"/>
  <cols>
    <col min="1" max="1" width="9.5703125" style="3" customWidth="1"/>
    <col min="2" max="2" width="58.42578125" style="1" customWidth="1"/>
    <col min="3" max="3" width="22.140625" style="13" customWidth="1"/>
    <col min="4" max="4" width="21.140625" style="13" customWidth="1"/>
    <col min="5" max="5" width="24.140625" style="13" customWidth="1"/>
    <col min="6" max="16384" width="9.140625" style="1"/>
  </cols>
  <sheetData>
    <row r="1" spans="1:8" s="327" customFormat="1" ht="80.25" customHeight="1" thickBot="1" x14ac:dyDescent="0.3">
      <c r="A1" s="999" t="s">
        <v>1204</v>
      </c>
      <c r="B1" s="1000"/>
      <c r="C1" s="1000"/>
      <c r="D1" s="1000"/>
      <c r="E1" s="1001"/>
      <c r="F1" s="456"/>
    </row>
    <row r="2" spans="1:8" s="327" customFormat="1" ht="35.1" customHeight="1" x14ac:dyDescent="0.25">
      <c r="A2" s="815" t="s">
        <v>1358</v>
      </c>
      <c r="B2" s="816"/>
      <c r="C2" s="816"/>
      <c r="D2" s="816"/>
      <c r="E2" s="817"/>
      <c r="F2" s="456"/>
    </row>
    <row r="3" spans="1:8" s="328" customFormat="1" ht="46.9" customHeight="1" x14ac:dyDescent="0.25">
      <c r="A3" s="321" t="s">
        <v>142</v>
      </c>
      <c r="B3" s="305" t="s">
        <v>254</v>
      </c>
      <c r="C3" s="305" t="s">
        <v>230</v>
      </c>
      <c r="D3" s="305" t="s">
        <v>231</v>
      </c>
      <c r="E3" s="329" t="s">
        <v>150</v>
      </c>
    </row>
    <row r="4" spans="1:8" s="328" customFormat="1" ht="16.5" customHeight="1" x14ac:dyDescent="0.25">
      <c r="A4" s="321"/>
      <c r="B4" s="305"/>
      <c r="C4" s="305" t="s">
        <v>212</v>
      </c>
      <c r="D4" s="305" t="s">
        <v>213</v>
      </c>
      <c r="E4" s="329" t="s">
        <v>25</v>
      </c>
    </row>
    <row r="5" spans="1:8" s="8" customFormat="1" ht="17.45" customHeight="1" x14ac:dyDescent="0.25">
      <c r="A5" s="152"/>
      <c r="B5" s="457" t="s">
        <v>284</v>
      </c>
      <c r="C5" s="39"/>
      <c r="D5" s="39"/>
      <c r="E5" s="65"/>
    </row>
    <row r="6" spans="1:8" s="8" customFormat="1" ht="17.45" customHeight="1" x14ac:dyDescent="0.25">
      <c r="A6" s="64">
        <v>1</v>
      </c>
      <c r="B6" s="306" t="s">
        <v>309</v>
      </c>
      <c r="C6" s="28">
        <f>SUM(C7:C10)</f>
        <v>261718</v>
      </c>
      <c r="D6" s="28">
        <f>SUM(D7:D10)</f>
        <v>0</v>
      </c>
      <c r="E6" s="29">
        <f>C6+D6</f>
        <v>261718</v>
      </c>
    </row>
    <row r="7" spans="1:8" s="13" customFormat="1" x14ac:dyDescent="0.2">
      <c r="A7" s="20">
        <f>A6+1</f>
        <v>2</v>
      </c>
      <c r="B7" s="449" t="s">
        <v>91</v>
      </c>
      <c r="C7" s="30">
        <v>261718</v>
      </c>
      <c r="D7" s="651">
        <v>0</v>
      </c>
      <c r="E7" s="29">
        <f>C7+D7</f>
        <v>261718</v>
      </c>
    </row>
    <row r="8" spans="1:8" s="13" customFormat="1" x14ac:dyDescent="0.2">
      <c r="A8" s="20">
        <f>A7+1</f>
        <v>3</v>
      </c>
      <c r="B8" s="449" t="s">
        <v>306</v>
      </c>
      <c r="C8" s="30">
        <v>0</v>
      </c>
      <c r="D8" s="30">
        <v>0</v>
      </c>
      <c r="E8" s="29">
        <f t="shared" ref="E8:E16" si="0">C8+D8</f>
        <v>0</v>
      </c>
      <c r="F8" s="154"/>
    </row>
    <row r="9" spans="1:8" s="13" customFormat="1" x14ac:dyDescent="0.2">
      <c r="A9" s="20">
        <f>A8+1</f>
        <v>4</v>
      </c>
      <c r="B9" s="449"/>
      <c r="C9" s="30">
        <v>0</v>
      </c>
      <c r="D9" s="30">
        <v>0</v>
      </c>
      <c r="E9" s="29">
        <f t="shared" si="0"/>
        <v>0</v>
      </c>
    </row>
    <row r="10" spans="1:8" s="13" customFormat="1" x14ac:dyDescent="0.2">
      <c r="A10" s="20">
        <f>A9+1</f>
        <v>5</v>
      </c>
      <c r="B10" s="449"/>
      <c r="C10" s="30">
        <v>0</v>
      </c>
      <c r="D10" s="30">
        <v>0</v>
      </c>
      <c r="E10" s="29">
        <f t="shared" si="0"/>
        <v>0</v>
      </c>
    </row>
    <row r="11" spans="1:8" s="13" customFormat="1" x14ac:dyDescent="0.2">
      <c r="A11" s="25"/>
      <c r="B11" s="457" t="s">
        <v>603</v>
      </c>
      <c r="C11" s="39"/>
      <c r="D11" s="39"/>
      <c r="E11" s="65"/>
    </row>
    <row r="12" spans="1:8" x14ac:dyDescent="0.25">
      <c r="A12" s="25">
        <v>6</v>
      </c>
      <c r="B12" s="449" t="s">
        <v>13</v>
      </c>
      <c r="C12" s="748">
        <v>2030</v>
      </c>
      <c r="D12" s="748">
        <v>0</v>
      </c>
      <c r="E12" s="29">
        <f t="shared" si="0"/>
        <v>2030</v>
      </c>
    </row>
    <row r="13" spans="1:8" x14ac:dyDescent="0.25">
      <c r="A13" s="25">
        <v>7</v>
      </c>
      <c r="B13" s="449" t="s">
        <v>14</v>
      </c>
      <c r="C13" s="30">
        <v>28420</v>
      </c>
      <c r="D13" s="30">
        <v>0</v>
      </c>
      <c r="E13" s="29">
        <f t="shared" si="0"/>
        <v>28420</v>
      </c>
    </row>
    <row r="14" spans="1:8" s="26" customFormat="1" x14ac:dyDescent="0.25">
      <c r="A14" s="25"/>
      <c r="B14" s="315"/>
      <c r="C14" s="749"/>
      <c r="D14" s="749"/>
      <c r="E14" s="65"/>
    </row>
    <row r="15" spans="1:8" x14ac:dyDescent="0.25">
      <c r="A15" s="25">
        <v>8</v>
      </c>
      <c r="B15" s="315" t="s">
        <v>310</v>
      </c>
      <c r="C15" s="750">
        <f>SUM(C16:C17)</f>
        <v>0</v>
      </c>
      <c r="D15" s="750">
        <f>SUM(D16:D17)</f>
        <v>0</v>
      </c>
      <c r="E15" s="29">
        <f t="shared" si="0"/>
        <v>0</v>
      </c>
    </row>
    <row r="16" spans="1:8" ht="31.5" x14ac:dyDescent="0.25">
      <c r="A16" s="25" t="s">
        <v>308</v>
      </c>
      <c r="B16" s="407" t="s">
        <v>660</v>
      </c>
      <c r="C16" s="748">
        <v>0</v>
      </c>
      <c r="D16" s="748">
        <v>0</v>
      </c>
      <c r="E16" s="29">
        <f t="shared" si="0"/>
        <v>0</v>
      </c>
      <c r="H16" s="153"/>
    </row>
    <row r="17" spans="1:5" x14ac:dyDescent="0.25">
      <c r="A17" s="25"/>
      <c r="B17" s="315"/>
      <c r="C17" s="749"/>
      <c r="D17" s="749"/>
      <c r="E17" s="65"/>
    </row>
    <row r="18" spans="1:5" ht="16.5" thickBot="1" x14ac:dyDescent="0.3">
      <c r="A18" s="67">
        <v>9</v>
      </c>
      <c r="B18" s="458" t="s">
        <v>583</v>
      </c>
      <c r="C18" s="38">
        <f>C6+C12+C13+C15</f>
        <v>292168</v>
      </c>
      <c r="D18" s="38">
        <f>D6+D12+D13+D15</f>
        <v>0</v>
      </c>
      <c r="E18" s="653">
        <f>E6+E12+E13+E15</f>
        <v>292168</v>
      </c>
    </row>
    <row r="19" spans="1:5" x14ac:dyDescent="0.25">
      <c r="E19" s="16"/>
    </row>
    <row r="21" spans="1:5" x14ac:dyDescent="0.25">
      <c r="B21" s="105"/>
      <c r="C21" s="3"/>
    </row>
    <row r="22" spans="1:5" x14ac:dyDescent="0.25">
      <c r="B22" s="3"/>
      <c r="C22" s="3"/>
    </row>
    <row r="23" spans="1:5" x14ac:dyDescent="0.25">
      <c r="B23" s="3"/>
      <c r="C23" s="3"/>
    </row>
    <row r="24" spans="1:5" x14ac:dyDescent="0.25">
      <c r="D24" s="154"/>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2"/>
    <pageSetUpPr fitToPage="1"/>
  </sheetPr>
  <dimension ref="A1:F30"/>
  <sheetViews>
    <sheetView zoomScaleNormal="100" workbookViewId="0">
      <pane xSplit="2" ySplit="5" topLeftCell="C6" activePane="bottomRight" state="frozen"/>
      <selection pane="topRight" activeCell="C1" sqref="C1"/>
      <selection pane="bottomLeft" activeCell="A6" sqref="A6"/>
      <selection pane="bottomRight" activeCell="H6" sqref="H6"/>
    </sheetView>
  </sheetViews>
  <sheetFormatPr defaultColWidth="9.140625" defaultRowHeight="15.75" x14ac:dyDescent="0.2"/>
  <cols>
    <col min="1" max="1" width="9.140625" style="13"/>
    <col min="2" max="2" width="75.42578125" style="42" customWidth="1"/>
    <col min="3" max="6" width="17.28515625" style="13" customWidth="1"/>
    <col min="7" max="16384" width="9.140625" style="13"/>
  </cols>
  <sheetData>
    <row r="1" spans="1:6" s="323" customFormat="1" ht="35.1" customHeight="1" thickBot="1" x14ac:dyDescent="0.25">
      <c r="A1" s="812" t="s">
        <v>1205</v>
      </c>
      <c r="B1" s="1002"/>
      <c r="C1" s="1002"/>
      <c r="D1" s="1002"/>
      <c r="E1" s="1002"/>
      <c r="F1" s="1003"/>
    </row>
    <row r="2" spans="1:6" s="323" customFormat="1" ht="35.1" customHeight="1" x14ac:dyDescent="0.2">
      <c r="A2" s="839" t="s">
        <v>1358</v>
      </c>
      <c r="B2" s="923"/>
      <c r="C2" s="924" t="s">
        <v>1052</v>
      </c>
      <c r="D2" s="924"/>
      <c r="E2" s="924"/>
      <c r="F2" s="925"/>
    </row>
    <row r="3" spans="1:6" s="323" customFormat="1" ht="22.9" customHeight="1" x14ac:dyDescent="0.2">
      <c r="A3" s="833" t="s">
        <v>142</v>
      </c>
      <c r="B3" s="879" t="s">
        <v>254</v>
      </c>
      <c r="C3" s="879">
        <v>2022</v>
      </c>
      <c r="D3" s="879"/>
      <c r="E3" s="879">
        <v>2023</v>
      </c>
      <c r="F3" s="940"/>
    </row>
    <row r="4" spans="1:6" s="323" customFormat="1" ht="75" customHeight="1" x14ac:dyDescent="0.2">
      <c r="A4" s="833"/>
      <c r="B4" s="879"/>
      <c r="C4" s="305" t="s">
        <v>33</v>
      </c>
      <c r="D4" s="305" t="s">
        <v>134</v>
      </c>
      <c r="E4" s="305" t="s">
        <v>33</v>
      </c>
      <c r="F4" s="329" t="s">
        <v>135</v>
      </c>
    </row>
    <row r="5" spans="1:6" s="323" customFormat="1" x14ac:dyDescent="0.2">
      <c r="A5" s="324"/>
      <c r="B5" s="459"/>
      <c r="C5" s="390" t="s">
        <v>212</v>
      </c>
      <c r="D5" s="390" t="s">
        <v>213</v>
      </c>
      <c r="E5" s="390" t="s">
        <v>214</v>
      </c>
      <c r="F5" s="395" t="s">
        <v>221</v>
      </c>
    </row>
    <row r="6" spans="1:6" ht="31.5" x14ac:dyDescent="0.2">
      <c r="A6" s="20">
        <v>1</v>
      </c>
      <c r="B6" s="406" t="s">
        <v>764</v>
      </c>
      <c r="C6" s="751">
        <f>C7+C10+C13+C16+C19+C22</f>
        <v>144331</v>
      </c>
      <c r="D6" s="751">
        <f>D7+D10+D13+D16+D19+D22</f>
        <v>737</v>
      </c>
      <c r="E6" s="751">
        <f>E7+E10+E13+E16+E19+E22</f>
        <v>126382.5</v>
      </c>
      <c r="F6" s="752">
        <f>F7+F10+F13+F16+F19+F22</f>
        <v>647</v>
      </c>
    </row>
    <row r="7" spans="1:6" x14ac:dyDescent="0.2">
      <c r="A7" s="20">
        <v>2</v>
      </c>
      <c r="B7" s="406" t="s">
        <v>765</v>
      </c>
      <c r="C7" s="751">
        <f>SUM(C8:C9)</f>
        <v>11350</v>
      </c>
      <c r="D7" s="751">
        <f>SUM(D8:D9)</f>
        <v>57</v>
      </c>
      <c r="E7" s="751">
        <f>SUM(E8:E9)</f>
        <v>12770</v>
      </c>
      <c r="F7" s="752">
        <f>SUM(F8:F9)</f>
        <v>66</v>
      </c>
    </row>
    <row r="8" spans="1:6" x14ac:dyDescent="0.2">
      <c r="A8" s="20">
        <v>3</v>
      </c>
      <c r="B8" s="314" t="s">
        <v>45</v>
      </c>
      <c r="C8" s="753">
        <v>11350</v>
      </c>
      <c r="D8" s="753">
        <v>57</v>
      </c>
      <c r="E8" s="753">
        <v>12770</v>
      </c>
      <c r="F8" s="754">
        <v>66</v>
      </c>
    </row>
    <row r="9" spans="1:6" ht="18.75" x14ac:dyDescent="0.2">
      <c r="A9" s="20">
        <v>4</v>
      </c>
      <c r="B9" s="314" t="s">
        <v>766</v>
      </c>
      <c r="C9" s="753">
        <v>0</v>
      </c>
      <c r="D9" s="753">
        <v>0</v>
      </c>
      <c r="E9" s="753">
        <v>0</v>
      </c>
      <c r="F9" s="754">
        <v>0</v>
      </c>
    </row>
    <row r="10" spans="1:6" ht="21" customHeight="1" x14ac:dyDescent="0.2">
      <c r="A10" s="20">
        <v>5</v>
      </c>
      <c r="B10" s="406" t="s">
        <v>702</v>
      </c>
      <c r="C10" s="751">
        <f>SUM(C11:C12)</f>
        <v>13670</v>
      </c>
      <c r="D10" s="751">
        <f>SUM(D11:D12)</f>
        <v>88</v>
      </c>
      <c r="E10" s="751">
        <f>SUM(E11:E12)</f>
        <v>12670</v>
      </c>
      <c r="F10" s="752">
        <f>SUM(F11:F12)</f>
        <v>109</v>
      </c>
    </row>
    <row r="11" spans="1:6" x14ac:dyDescent="0.2">
      <c r="A11" s="20">
        <v>6</v>
      </c>
      <c r="B11" s="314" t="s">
        <v>45</v>
      </c>
      <c r="C11" s="753">
        <v>13670</v>
      </c>
      <c r="D11" s="753">
        <v>88</v>
      </c>
      <c r="E11" s="753">
        <v>12670</v>
      </c>
      <c r="F11" s="754">
        <v>109</v>
      </c>
    </row>
    <row r="12" spans="1:6" ht="18.75" x14ac:dyDescent="0.2">
      <c r="A12" s="20">
        <v>7</v>
      </c>
      <c r="B12" s="314" t="s">
        <v>766</v>
      </c>
      <c r="C12" s="753">
        <v>0</v>
      </c>
      <c r="D12" s="753">
        <v>0</v>
      </c>
      <c r="E12" s="753">
        <v>0</v>
      </c>
      <c r="F12" s="754">
        <v>0</v>
      </c>
    </row>
    <row r="13" spans="1:6" x14ac:dyDescent="0.2">
      <c r="A13" s="20">
        <v>8</v>
      </c>
      <c r="B13" s="406" t="s">
        <v>703</v>
      </c>
      <c r="C13" s="751">
        <f>C14+C15</f>
        <v>20640</v>
      </c>
      <c r="D13" s="751">
        <f>D14+D15</f>
        <v>133</v>
      </c>
      <c r="E13" s="751">
        <f>E14+E15</f>
        <v>14002.5</v>
      </c>
      <c r="F13" s="752">
        <f>F14+F15</f>
        <v>101</v>
      </c>
    </row>
    <row r="14" spans="1:6" x14ac:dyDescent="0.2">
      <c r="A14" s="20">
        <v>9</v>
      </c>
      <c r="B14" s="314" t="s">
        <v>45</v>
      </c>
      <c r="C14" s="753">
        <v>20640</v>
      </c>
      <c r="D14" s="753">
        <v>133</v>
      </c>
      <c r="E14" s="753">
        <v>14002.5</v>
      </c>
      <c r="F14" s="754">
        <v>101</v>
      </c>
    </row>
    <row r="15" spans="1:6" ht="18.75" x14ac:dyDescent="0.2">
      <c r="A15" s="20">
        <v>10</v>
      </c>
      <c r="B15" s="314" t="s">
        <v>766</v>
      </c>
      <c r="C15" s="753">
        <v>0</v>
      </c>
      <c r="D15" s="753">
        <v>0</v>
      </c>
      <c r="E15" s="753">
        <v>0</v>
      </c>
      <c r="F15" s="754">
        <v>0</v>
      </c>
    </row>
    <row r="16" spans="1:6" x14ac:dyDescent="0.2">
      <c r="A16" s="20">
        <v>11</v>
      </c>
      <c r="B16" s="406" t="s">
        <v>767</v>
      </c>
      <c r="C16" s="751">
        <f>SUM(C17:C18)</f>
        <v>8020</v>
      </c>
      <c r="D16" s="751">
        <f>SUM(D17:D18)</f>
        <v>26</v>
      </c>
      <c r="E16" s="751">
        <f>SUM(E17:E18)</f>
        <v>10290</v>
      </c>
      <c r="F16" s="752">
        <f>SUM(F17:F18)</f>
        <v>41</v>
      </c>
    </row>
    <row r="17" spans="1:6" x14ac:dyDescent="0.2">
      <c r="A17" s="20">
        <v>12</v>
      </c>
      <c r="B17" s="314" t="s">
        <v>45</v>
      </c>
      <c r="C17" s="753">
        <v>8020</v>
      </c>
      <c r="D17" s="753">
        <v>26</v>
      </c>
      <c r="E17" s="753">
        <v>10290</v>
      </c>
      <c r="F17" s="754">
        <v>41</v>
      </c>
    </row>
    <row r="18" spans="1:6" ht="18.75" x14ac:dyDescent="0.2">
      <c r="A18" s="20">
        <v>13</v>
      </c>
      <c r="B18" s="314" t="s">
        <v>766</v>
      </c>
      <c r="C18" s="753">
        <v>0</v>
      </c>
      <c r="D18" s="753">
        <v>0</v>
      </c>
      <c r="E18" s="753">
        <v>0</v>
      </c>
      <c r="F18" s="754">
        <v>0</v>
      </c>
    </row>
    <row r="19" spans="1:6" x14ac:dyDescent="0.2">
      <c r="A19" s="20">
        <v>14</v>
      </c>
      <c r="B19" s="406" t="s">
        <v>768</v>
      </c>
      <c r="C19" s="751">
        <f>SUM(C20:C21)</f>
        <v>350</v>
      </c>
      <c r="D19" s="751">
        <f>SUM(D20:D21)</f>
        <v>1</v>
      </c>
      <c r="E19" s="751">
        <f>SUM(E20:E21)</f>
        <v>5400</v>
      </c>
      <c r="F19" s="752">
        <f>SUM(F20:F21)</f>
        <v>7</v>
      </c>
    </row>
    <row r="20" spans="1:6" x14ac:dyDescent="0.2">
      <c r="A20" s="20">
        <v>15</v>
      </c>
      <c r="B20" s="314" t="s">
        <v>45</v>
      </c>
      <c r="C20" s="753">
        <v>350</v>
      </c>
      <c r="D20" s="753">
        <v>1</v>
      </c>
      <c r="E20" s="753">
        <v>5400</v>
      </c>
      <c r="F20" s="754">
        <v>7</v>
      </c>
    </row>
    <row r="21" spans="1:6" ht="18.75" x14ac:dyDescent="0.2">
      <c r="A21" s="20">
        <v>16</v>
      </c>
      <c r="B21" s="460" t="s">
        <v>766</v>
      </c>
      <c r="C21" s="755">
        <v>0</v>
      </c>
      <c r="D21" s="755">
        <v>0</v>
      </c>
      <c r="E21" s="755">
        <v>0</v>
      </c>
      <c r="F21" s="756">
        <v>0</v>
      </c>
    </row>
    <row r="22" spans="1:6" x14ac:dyDescent="0.2">
      <c r="A22" s="20">
        <v>17</v>
      </c>
      <c r="B22" s="461" t="s">
        <v>744</v>
      </c>
      <c r="C22" s="751">
        <f>C23+C24</f>
        <v>90301</v>
      </c>
      <c r="D22" s="751">
        <f>D23+D24</f>
        <v>432</v>
      </c>
      <c r="E22" s="751">
        <f>E23+E24</f>
        <v>71250</v>
      </c>
      <c r="F22" s="752">
        <f>F23+F24</f>
        <v>323</v>
      </c>
    </row>
    <row r="23" spans="1:6" x14ac:dyDescent="0.2">
      <c r="A23" s="20">
        <v>18</v>
      </c>
      <c r="B23" s="314" t="s">
        <v>45</v>
      </c>
      <c r="C23" s="755">
        <v>47501</v>
      </c>
      <c r="D23" s="755">
        <v>218</v>
      </c>
      <c r="E23" s="755">
        <v>71250</v>
      </c>
      <c r="F23" s="756">
        <v>323</v>
      </c>
    </row>
    <row r="24" spans="1:6" ht="18.75" x14ac:dyDescent="0.2">
      <c r="A24" s="20">
        <v>19</v>
      </c>
      <c r="B24" s="460" t="s">
        <v>766</v>
      </c>
      <c r="C24" s="755">
        <v>42800</v>
      </c>
      <c r="D24" s="755">
        <v>214</v>
      </c>
      <c r="E24" s="755">
        <v>0</v>
      </c>
      <c r="F24" s="756">
        <v>0</v>
      </c>
    </row>
    <row r="25" spans="1:6" ht="19.5" thickBot="1" x14ac:dyDescent="0.25">
      <c r="A25" s="21">
        <v>20</v>
      </c>
      <c r="B25" s="462" t="s">
        <v>1025</v>
      </c>
      <c r="C25" s="757" t="s">
        <v>240</v>
      </c>
      <c r="D25" s="758">
        <v>486</v>
      </c>
      <c r="E25" s="757" t="s">
        <v>240</v>
      </c>
      <c r="F25" s="759">
        <v>540</v>
      </c>
    </row>
    <row r="26" spans="1:6" s="55" customFormat="1" x14ac:dyDescent="0.2">
      <c r="A26" s="156"/>
      <c r="B26" s="157"/>
      <c r="C26" s="158"/>
      <c r="D26" s="159"/>
      <c r="E26" s="158"/>
      <c r="F26" s="159"/>
    </row>
    <row r="27" spans="1:6" s="323" customFormat="1" ht="15.75" customHeight="1" x14ac:dyDescent="0.2">
      <c r="A27" s="1006" t="s">
        <v>1023</v>
      </c>
      <c r="B27" s="1007"/>
      <c r="C27" s="1007"/>
      <c r="D27" s="1007"/>
      <c r="E27" s="1007"/>
      <c r="F27" s="1008"/>
    </row>
    <row r="28" spans="1:6" s="323" customFormat="1" ht="15.75" customHeight="1" x14ac:dyDescent="0.2">
      <c r="A28" s="1009" t="s">
        <v>1024</v>
      </c>
      <c r="B28" s="1010"/>
      <c r="C28" s="1010"/>
      <c r="D28" s="1010"/>
      <c r="E28" s="1010"/>
      <c r="F28" s="1011"/>
    </row>
    <row r="29" spans="1:6" s="323" customFormat="1" ht="15.75" customHeight="1" x14ac:dyDescent="0.2">
      <c r="A29" s="1005" t="s">
        <v>1060</v>
      </c>
      <c r="B29" s="1005"/>
      <c r="C29" s="1005"/>
      <c r="D29" s="1005"/>
      <c r="E29" s="1005"/>
      <c r="F29" s="1005"/>
    </row>
    <row r="30" spans="1:6" ht="42" customHeight="1" x14ac:dyDescent="0.2">
      <c r="A30" s="1004" t="s">
        <v>1420</v>
      </c>
      <c r="B30" s="1004"/>
      <c r="C30" s="1004"/>
      <c r="D30" s="1004"/>
      <c r="E30" s="1004"/>
      <c r="F30" s="1004"/>
    </row>
  </sheetData>
  <mergeCells count="11">
    <mergeCell ref="A30:F3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2"/>
  </sheetPr>
  <dimension ref="A1:G16"/>
  <sheetViews>
    <sheetView zoomScaleNormal="100" workbookViewId="0">
      <pane xSplit="2" ySplit="5" topLeftCell="C6" activePane="bottomRight" state="frozen"/>
      <selection pane="topRight" activeCell="C1" sqref="C1"/>
      <selection pane="bottomLeft" activeCell="A5" sqref="A5"/>
      <selection pane="bottomRight" activeCell="N9" sqref="N9"/>
    </sheetView>
  </sheetViews>
  <sheetFormatPr defaultColWidth="9.140625" defaultRowHeight="18.75" x14ac:dyDescent="0.25"/>
  <cols>
    <col min="1" max="1" width="9.140625" style="116"/>
    <col min="2" max="2" width="67" style="122" customWidth="1"/>
    <col min="3" max="3" width="20.28515625" style="134" customWidth="1"/>
    <col min="4" max="4" width="23.5703125" style="134" customWidth="1"/>
    <col min="5" max="5" width="22.140625" style="134" customWidth="1"/>
    <col min="6" max="6" width="23.85546875" style="116" customWidth="1"/>
    <col min="7" max="16384" width="9.140625" style="116"/>
  </cols>
  <sheetData>
    <row r="1" spans="1:7" s="396" customFormat="1" ht="50.1" customHeight="1" thickBot="1" x14ac:dyDescent="0.3">
      <c r="A1" s="1012" t="s">
        <v>1206</v>
      </c>
      <c r="B1" s="1013"/>
      <c r="C1" s="1013"/>
      <c r="D1" s="1014"/>
      <c r="E1" s="1014"/>
      <c r="F1" s="1015"/>
    </row>
    <row r="2" spans="1:7" s="396" customFormat="1" ht="35.1" customHeight="1" thickBot="1" x14ac:dyDescent="0.3">
      <c r="A2" s="1016" t="s">
        <v>1358</v>
      </c>
      <c r="B2" s="1017"/>
      <c r="C2" s="1017"/>
      <c r="D2" s="1018"/>
      <c r="E2" s="1018"/>
      <c r="F2" s="1019"/>
    </row>
    <row r="3" spans="1:7" s="396" customFormat="1" ht="33" customHeight="1" x14ac:dyDescent="0.25">
      <c r="A3" s="922" t="s">
        <v>142</v>
      </c>
      <c r="B3" s="1024" t="s">
        <v>254</v>
      </c>
      <c r="C3" s="1023">
        <v>2022</v>
      </c>
      <c r="D3" s="1023"/>
      <c r="E3" s="1020">
        <v>2023</v>
      </c>
      <c r="F3" s="1021"/>
    </row>
    <row r="4" spans="1:7" s="396" customFormat="1" ht="71.25" customHeight="1" x14ac:dyDescent="0.25">
      <c r="A4" s="833"/>
      <c r="B4" s="1025"/>
      <c r="C4" s="463" t="s">
        <v>721</v>
      </c>
      <c r="D4" s="463" t="s">
        <v>775</v>
      </c>
      <c r="E4" s="463" t="s">
        <v>721</v>
      </c>
      <c r="F4" s="464" t="s">
        <v>775</v>
      </c>
    </row>
    <row r="5" spans="1:7" s="396" customFormat="1" ht="15.75" customHeight="1" x14ac:dyDescent="0.25">
      <c r="A5" s="397"/>
      <c r="B5" s="398"/>
      <c r="C5" s="398" t="s">
        <v>212</v>
      </c>
      <c r="D5" s="398" t="s">
        <v>213</v>
      </c>
      <c r="E5" s="465" t="s">
        <v>214</v>
      </c>
      <c r="F5" s="466" t="s">
        <v>221</v>
      </c>
    </row>
    <row r="6" spans="1:7" s="131" customFormat="1" ht="34.5" customHeight="1" x14ac:dyDescent="0.2">
      <c r="A6" s="117">
        <v>1</v>
      </c>
      <c r="B6" s="467" t="s">
        <v>650</v>
      </c>
      <c r="C6" s="699">
        <v>0</v>
      </c>
      <c r="D6" s="699">
        <v>0</v>
      </c>
      <c r="E6" s="697">
        <f>C9</f>
        <v>0</v>
      </c>
      <c r="F6" s="760">
        <f>D9</f>
        <v>0</v>
      </c>
      <c r="G6" s="160"/>
    </row>
    <row r="7" spans="1:7" ht="36" customHeight="1" x14ac:dyDescent="0.25">
      <c r="A7" s="117">
        <v>2</v>
      </c>
      <c r="B7" s="467" t="s">
        <v>718</v>
      </c>
      <c r="C7" s="699">
        <v>62820</v>
      </c>
      <c r="D7" s="699">
        <v>180750</v>
      </c>
      <c r="E7" s="699">
        <v>66960</v>
      </c>
      <c r="F7" s="761">
        <v>181900</v>
      </c>
    </row>
    <row r="8" spans="1:7" ht="35.25" customHeight="1" x14ac:dyDescent="0.25">
      <c r="A8" s="117">
        <v>3</v>
      </c>
      <c r="B8" s="467" t="s">
        <v>651</v>
      </c>
      <c r="C8" s="699">
        <v>62820</v>
      </c>
      <c r="D8" s="699">
        <v>180750</v>
      </c>
      <c r="E8" s="699">
        <v>66960</v>
      </c>
      <c r="F8" s="761">
        <v>181900</v>
      </c>
    </row>
    <row r="9" spans="1:7" ht="39.75" customHeight="1" x14ac:dyDescent="0.25">
      <c r="A9" s="117">
        <v>4</v>
      </c>
      <c r="B9" s="467" t="s">
        <v>719</v>
      </c>
      <c r="C9" s="697">
        <f>C6+C7-C8</f>
        <v>0</v>
      </c>
      <c r="D9" s="697">
        <f>D6+D7-D8</f>
        <v>0</v>
      </c>
      <c r="E9" s="697">
        <f>E6+E7-E8</f>
        <v>0</v>
      </c>
      <c r="F9" s="760">
        <f>F6+F7-F8</f>
        <v>0</v>
      </c>
    </row>
    <row r="10" spans="1:7" ht="36" customHeight="1" thickBot="1" x14ac:dyDescent="0.3">
      <c r="A10" s="185">
        <v>5</v>
      </c>
      <c r="B10" s="468" t="s">
        <v>720</v>
      </c>
      <c r="C10" s="762">
        <v>49</v>
      </c>
      <c r="D10" s="762">
        <v>359</v>
      </c>
      <c r="E10" s="762">
        <v>62</v>
      </c>
      <c r="F10" s="763">
        <v>380</v>
      </c>
    </row>
    <row r="11" spans="1:7" ht="21" customHeight="1" x14ac:dyDescent="0.25">
      <c r="A11" s="132"/>
      <c r="B11" s="133"/>
      <c r="C11" s="116"/>
      <c r="D11" s="116"/>
      <c r="E11" s="116"/>
    </row>
    <row r="12" spans="1:7" ht="21" customHeight="1" x14ac:dyDescent="0.25">
      <c r="A12" s="1022" t="s">
        <v>1026</v>
      </c>
      <c r="B12" s="1022"/>
      <c r="C12" s="1022"/>
      <c r="D12" s="1022"/>
      <c r="E12" s="1022"/>
      <c r="F12" s="1022"/>
    </row>
    <row r="13" spans="1:7" ht="18" x14ac:dyDescent="0.25">
      <c r="A13" s="567" t="s">
        <v>1027</v>
      </c>
      <c r="B13" s="568"/>
      <c r="C13" s="569"/>
      <c r="D13" s="569"/>
      <c r="E13" s="569"/>
      <c r="F13" s="570"/>
    </row>
    <row r="14" spans="1:7" ht="18" x14ac:dyDescent="0.25">
      <c r="A14" s="567" t="s">
        <v>1028</v>
      </c>
      <c r="B14" s="568"/>
      <c r="C14" s="569"/>
      <c r="D14" s="569"/>
      <c r="E14" s="569"/>
      <c r="F14" s="570"/>
    </row>
    <row r="16" spans="1:7" x14ac:dyDescent="0.25">
      <c r="C16" s="134" t="s">
        <v>110</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J22"/>
  <sheetViews>
    <sheetView zoomScaleNormal="100" workbookViewId="0">
      <selection activeCell="D6" sqref="D6"/>
    </sheetView>
  </sheetViews>
  <sheetFormatPr defaultColWidth="9.140625" defaultRowHeight="15.75" x14ac:dyDescent="0.2"/>
  <cols>
    <col min="1" max="1" width="8.140625" style="585" customWidth="1"/>
    <col min="2" max="2" width="93.140625" style="597" customWidth="1"/>
    <col min="3" max="3" width="15.7109375" style="585" customWidth="1"/>
    <col min="4" max="4" width="18.140625" style="585" customWidth="1"/>
    <col min="5" max="5" width="15.7109375" style="585" customWidth="1"/>
    <col min="6" max="6" width="18.140625" style="585" customWidth="1"/>
    <col min="7" max="9" width="15.7109375" style="585" customWidth="1"/>
    <col min="10" max="10" width="15.140625" style="585" customWidth="1"/>
    <col min="11" max="11" width="9.140625" style="585"/>
    <col min="12" max="12" width="25.85546875" style="585" customWidth="1"/>
    <col min="13" max="16384" width="9.140625" style="585"/>
  </cols>
  <sheetData>
    <row r="1" spans="1:10" s="574" customFormat="1" ht="50.1" customHeight="1" thickBot="1" x14ac:dyDescent="0.25">
      <c r="A1" s="1034" t="s">
        <v>1231</v>
      </c>
      <c r="B1" s="1035"/>
      <c r="C1" s="1035"/>
      <c r="D1" s="1035"/>
      <c r="E1" s="1035"/>
      <c r="F1" s="1035"/>
      <c r="G1" s="1035"/>
      <c r="H1" s="1035"/>
      <c r="I1" s="1035"/>
      <c r="J1" s="1036"/>
    </row>
    <row r="2" spans="1:10" s="574" customFormat="1" ht="62.45" customHeight="1" thickBot="1" x14ac:dyDescent="0.25">
      <c r="A2" s="1037" t="s">
        <v>1358</v>
      </c>
      <c r="B2" s="1038"/>
      <c r="C2" s="1039" t="s">
        <v>1245</v>
      </c>
      <c r="D2" s="1040"/>
      <c r="E2" s="1039" t="s">
        <v>1246</v>
      </c>
      <c r="F2" s="1040"/>
      <c r="G2" s="1041" t="s">
        <v>1232</v>
      </c>
      <c r="H2" s="1042"/>
      <c r="I2" s="1041" t="s">
        <v>1227</v>
      </c>
      <c r="J2" s="1042"/>
    </row>
    <row r="3" spans="1:10" s="574" customFormat="1" x14ac:dyDescent="0.2">
      <c r="A3" s="1027" t="s">
        <v>142</v>
      </c>
      <c r="B3" s="1029" t="s">
        <v>254</v>
      </c>
      <c r="C3" s="1030">
        <v>2023</v>
      </c>
      <c r="D3" s="1031"/>
      <c r="E3" s="1030">
        <v>2023</v>
      </c>
      <c r="F3" s="1031"/>
      <c r="G3" s="1032">
        <v>2023</v>
      </c>
      <c r="H3" s="1033"/>
      <c r="I3" s="1032">
        <v>2023</v>
      </c>
      <c r="J3" s="1033"/>
    </row>
    <row r="4" spans="1:10" s="574" customFormat="1" ht="78.75" x14ac:dyDescent="0.2">
      <c r="A4" s="1028"/>
      <c r="B4" s="1029"/>
      <c r="C4" s="575" t="s">
        <v>627</v>
      </c>
      <c r="D4" s="576" t="s">
        <v>875</v>
      </c>
      <c r="E4" s="575" t="s">
        <v>627</v>
      </c>
      <c r="F4" s="576" t="s">
        <v>875</v>
      </c>
      <c r="G4" s="575" t="s">
        <v>627</v>
      </c>
      <c r="H4" s="576" t="s">
        <v>875</v>
      </c>
      <c r="I4" s="575" t="s">
        <v>627</v>
      </c>
      <c r="J4" s="576" t="s">
        <v>875</v>
      </c>
    </row>
    <row r="5" spans="1:10" s="574" customFormat="1" x14ac:dyDescent="0.2">
      <c r="A5" s="577"/>
      <c r="B5" s="578"/>
      <c r="C5" s="579" t="s">
        <v>212</v>
      </c>
      <c r="D5" s="580" t="s">
        <v>213</v>
      </c>
      <c r="E5" s="579" t="s">
        <v>214</v>
      </c>
      <c r="F5" s="580" t="s">
        <v>221</v>
      </c>
      <c r="G5" s="579" t="s">
        <v>215</v>
      </c>
      <c r="H5" s="580" t="s">
        <v>216</v>
      </c>
      <c r="I5" s="579" t="s">
        <v>217</v>
      </c>
      <c r="J5" s="581" t="s">
        <v>218</v>
      </c>
    </row>
    <row r="6" spans="1:10" ht="38.25" customHeight="1" x14ac:dyDescent="0.2">
      <c r="A6" s="582">
        <v>1</v>
      </c>
      <c r="B6" s="583" t="s">
        <v>1229</v>
      </c>
      <c r="C6" s="545" t="s">
        <v>240</v>
      </c>
      <c r="D6" s="764">
        <v>354</v>
      </c>
      <c r="E6" s="545" t="s">
        <v>240</v>
      </c>
      <c r="F6" s="764">
        <v>39</v>
      </c>
      <c r="G6" s="545" t="s">
        <v>240</v>
      </c>
      <c r="H6" s="764">
        <v>0</v>
      </c>
      <c r="I6" s="545" t="s">
        <v>240</v>
      </c>
      <c r="J6" s="584">
        <v>0</v>
      </c>
    </row>
    <row r="7" spans="1:10" ht="38.25" customHeight="1" x14ac:dyDescent="0.2">
      <c r="A7" s="582">
        <v>2</v>
      </c>
      <c r="B7" s="583" t="s">
        <v>876</v>
      </c>
      <c r="C7" s="545" t="s">
        <v>240</v>
      </c>
      <c r="D7" s="764">
        <v>28</v>
      </c>
      <c r="E7" s="545" t="s">
        <v>240</v>
      </c>
      <c r="F7" s="764">
        <v>3</v>
      </c>
      <c r="G7" s="545" t="s">
        <v>240</v>
      </c>
      <c r="H7" s="764">
        <v>0</v>
      </c>
      <c r="I7" s="545" t="s">
        <v>240</v>
      </c>
      <c r="J7" s="584">
        <v>0</v>
      </c>
    </row>
    <row r="8" spans="1:10" ht="38.25" customHeight="1" x14ac:dyDescent="0.2">
      <c r="A8" s="582">
        <v>3</v>
      </c>
      <c r="B8" s="586" t="s">
        <v>1263</v>
      </c>
      <c r="C8" s="764">
        <v>84000</v>
      </c>
      <c r="D8" s="545" t="s">
        <v>240</v>
      </c>
      <c r="E8" s="764">
        <v>9000</v>
      </c>
      <c r="F8" s="545" t="s">
        <v>240</v>
      </c>
      <c r="G8" s="765">
        <v>0</v>
      </c>
      <c r="H8" s="545" t="s">
        <v>240</v>
      </c>
      <c r="I8" s="765">
        <v>0</v>
      </c>
      <c r="J8" s="587" t="s">
        <v>240</v>
      </c>
    </row>
    <row r="9" spans="1:10" ht="37.5" customHeight="1" x14ac:dyDescent="0.2">
      <c r="A9" s="582">
        <v>4</v>
      </c>
      <c r="B9" s="588" t="s">
        <v>1265</v>
      </c>
      <c r="C9" s="764">
        <v>177000</v>
      </c>
      <c r="D9" s="545" t="s">
        <v>240</v>
      </c>
      <c r="E9" s="764">
        <v>69000</v>
      </c>
      <c r="F9" s="545" t="s">
        <v>240</v>
      </c>
      <c r="G9" s="765">
        <v>0</v>
      </c>
      <c r="H9" s="545" t="s">
        <v>240</v>
      </c>
      <c r="I9" s="545" t="s">
        <v>240</v>
      </c>
      <c r="J9" s="587" t="s">
        <v>240</v>
      </c>
    </row>
    <row r="10" spans="1:10" ht="37.5" customHeight="1" x14ac:dyDescent="0.2">
      <c r="A10" s="582">
        <v>5</v>
      </c>
      <c r="B10" s="589" t="s">
        <v>1228</v>
      </c>
      <c r="C10" s="545" t="s">
        <v>240</v>
      </c>
      <c r="D10" s="545" t="s">
        <v>240</v>
      </c>
      <c r="E10" s="545" t="s">
        <v>240</v>
      </c>
      <c r="F10" s="545" t="s">
        <v>240</v>
      </c>
      <c r="G10" s="545" t="s">
        <v>240</v>
      </c>
      <c r="H10" s="545" t="s">
        <v>240</v>
      </c>
      <c r="I10" s="765">
        <v>0</v>
      </c>
      <c r="J10" s="587" t="s">
        <v>240</v>
      </c>
    </row>
    <row r="11" spans="1:10" ht="38.25" customHeight="1" x14ac:dyDescent="0.2">
      <c r="A11" s="582">
        <v>6</v>
      </c>
      <c r="B11" s="583" t="s">
        <v>1230</v>
      </c>
      <c r="C11" s="764">
        <v>106200</v>
      </c>
      <c r="D11" s="545" t="s">
        <v>240</v>
      </c>
      <c r="E11" s="764">
        <v>11700</v>
      </c>
      <c r="F11" s="545" t="s">
        <v>240</v>
      </c>
      <c r="G11" s="764">
        <v>0</v>
      </c>
      <c r="H11" s="545" t="s">
        <v>240</v>
      </c>
      <c r="I11" s="764">
        <v>0</v>
      </c>
      <c r="J11" s="587" t="s">
        <v>240</v>
      </c>
    </row>
    <row r="12" spans="1:10" ht="38.25" customHeight="1" x14ac:dyDescent="0.2">
      <c r="A12" s="582">
        <v>7</v>
      </c>
      <c r="B12" s="590" t="s">
        <v>1277</v>
      </c>
      <c r="C12" s="766">
        <v>3000</v>
      </c>
      <c r="D12" s="545" t="s">
        <v>240</v>
      </c>
      <c r="E12" s="766">
        <v>0</v>
      </c>
      <c r="F12" s="545" t="s">
        <v>240</v>
      </c>
      <c r="G12" s="766">
        <v>0</v>
      </c>
      <c r="H12" s="545" t="s">
        <v>240</v>
      </c>
      <c r="I12" s="766">
        <v>0</v>
      </c>
      <c r="J12" s="587" t="s">
        <v>240</v>
      </c>
    </row>
    <row r="13" spans="1:10" ht="33" customHeight="1" x14ac:dyDescent="0.2">
      <c r="A13" s="582">
        <v>8</v>
      </c>
      <c r="B13" s="588" t="s">
        <v>1278</v>
      </c>
      <c r="C13" s="767">
        <f>C8+C9-C11-C12</f>
        <v>151800</v>
      </c>
      <c r="D13" s="545" t="s">
        <v>240</v>
      </c>
      <c r="E13" s="767">
        <f>E8+E9-E11-E12</f>
        <v>66300</v>
      </c>
      <c r="F13" s="545" t="s">
        <v>240</v>
      </c>
      <c r="G13" s="767">
        <f>G8+G9-G11-G12</f>
        <v>0</v>
      </c>
      <c r="H13" s="545" t="s">
        <v>240</v>
      </c>
      <c r="I13" s="767">
        <f>I8+I10-I11-I12</f>
        <v>0</v>
      </c>
      <c r="J13" s="587" t="s">
        <v>240</v>
      </c>
    </row>
    <row r="14" spans="1:10" ht="38.25" customHeight="1" x14ac:dyDescent="0.2">
      <c r="A14" s="582">
        <v>9</v>
      </c>
      <c r="B14" s="591" t="s">
        <v>1279</v>
      </c>
      <c r="C14" s="768">
        <v>45600</v>
      </c>
      <c r="D14" s="769" t="s">
        <v>240</v>
      </c>
      <c r="E14" s="768">
        <v>24600</v>
      </c>
      <c r="F14" s="769" t="s">
        <v>240</v>
      </c>
      <c r="G14" s="768">
        <v>0</v>
      </c>
      <c r="H14" s="769" t="s">
        <v>240</v>
      </c>
      <c r="I14" s="768">
        <v>0</v>
      </c>
      <c r="J14" s="587" t="s">
        <v>240</v>
      </c>
    </row>
    <row r="15" spans="1:10" ht="38.25" customHeight="1" thickBot="1" x14ac:dyDescent="0.25">
      <c r="A15" s="610">
        <v>10</v>
      </c>
      <c r="B15" s="611" t="s">
        <v>1280</v>
      </c>
      <c r="C15" s="770">
        <v>32400</v>
      </c>
      <c r="D15" s="771" t="s">
        <v>240</v>
      </c>
      <c r="E15" s="770">
        <v>3600</v>
      </c>
      <c r="F15" s="771" t="s">
        <v>240</v>
      </c>
      <c r="G15" s="770">
        <v>0</v>
      </c>
      <c r="H15" s="771" t="s">
        <v>240</v>
      </c>
      <c r="I15" s="770">
        <v>0</v>
      </c>
      <c r="J15" s="609" t="s">
        <v>240</v>
      </c>
    </row>
    <row r="16" spans="1:10" x14ac:dyDescent="0.2">
      <c r="B16" s="592"/>
      <c r="E16" s="593"/>
    </row>
    <row r="17" spans="1:7" x14ac:dyDescent="0.2">
      <c r="B17" s="592"/>
      <c r="E17" s="593"/>
    </row>
    <row r="18" spans="1:7" x14ac:dyDescent="0.2">
      <c r="A18" s="1026" t="s">
        <v>1242</v>
      </c>
      <c r="B18" s="1026"/>
      <c r="C18" s="1026"/>
      <c r="D18" s="1026"/>
      <c r="E18" s="1026"/>
      <c r="G18" s="594"/>
    </row>
    <row r="19" spans="1:7" x14ac:dyDescent="0.2">
      <c r="A19" s="595" t="s">
        <v>1243</v>
      </c>
      <c r="B19" s="595"/>
      <c r="C19" s="595"/>
      <c r="D19" s="595"/>
      <c r="E19" s="596"/>
      <c r="G19" s="594"/>
    </row>
    <row r="21" spans="1:7" x14ac:dyDescent="0.2">
      <c r="C21" s="646"/>
      <c r="E21" s="646"/>
    </row>
    <row r="22" spans="1:7" x14ac:dyDescent="0.2">
      <c r="E22" s="646"/>
    </row>
  </sheetData>
  <mergeCells count="13">
    <mergeCell ref="G3:H3"/>
    <mergeCell ref="I3:J3"/>
    <mergeCell ref="A1:J1"/>
    <mergeCell ref="A2:B2"/>
    <mergeCell ref="C2:D2"/>
    <mergeCell ref="E2:F2"/>
    <mergeCell ref="G2:H2"/>
    <mergeCell ref="I2:J2"/>
    <mergeCell ref="A18:E18"/>
    <mergeCell ref="A3:A4"/>
    <mergeCell ref="B3:B4"/>
    <mergeCell ref="C3:D3"/>
    <mergeCell ref="E3:F3"/>
  </mergeCells>
  <pageMargins left="0.70866141732283472" right="0.70866141732283472" top="0.74803149606299213" bottom="0.74803149606299213" header="0.31496062992125984" footer="0.31496062992125984"/>
  <pageSetup paperSize="9" scale="5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F18"/>
  <sheetViews>
    <sheetView zoomScaleNormal="100" workbookViewId="0">
      <selection activeCell="I9" sqref="I9"/>
    </sheetView>
  </sheetViews>
  <sheetFormatPr defaultColWidth="8.85546875" defaultRowHeight="12.75" x14ac:dyDescent="0.2"/>
  <cols>
    <col min="1" max="1" width="8.140625" style="602" customWidth="1"/>
    <col min="2" max="2" width="93.140625" style="602" customWidth="1"/>
    <col min="3" max="3" width="15.7109375" style="602" customWidth="1"/>
    <col min="4" max="4" width="18.140625" style="602" customWidth="1"/>
    <col min="5" max="6" width="17.85546875" style="602" customWidth="1"/>
    <col min="7" max="16384" width="8.85546875" style="602"/>
  </cols>
  <sheetData>
    <row r="1" spans="1:6" s="598" customFormat="1" ht="50.1" customHeight="1" thickBot="1" x14ac:dyDescent="0.25">
      <c r="A1" s="1034" t="s">
        <v>1207</v>
      </c>
      <c r="B1" s="1035"/>
      <c r="C1" s="1035"/>
      <c r="D1" s="1035"/>
      <c r="E1" s="1035"/>
      <c r="F1" s="1036"/>
    </row>
    <row r="2" spans="1:6" s="598" customFormat="1" ht="46.15" customHeight="1" x14ac:dyDescent="0.2">
      <c r="A2" s="1037" t="s">
        <v>1358</v>
      </c>
      <c r="B2" s="1038"/>
      <c r="C2" s="1039" t="s">
        <v>1247</v>
      </c>
      <c r="D2" s="1040"/>
      <c r="E2" s="1039" t="s">
        <v>1071</v>
      </c>
      <c r="F2" s="1040"/>
    </row>
    <row r="3" spans="1:6" s="598" customFormat="1" ht="15.75" x14ac:dyDescent="0.2">
      <c r="A3" s="1027" t="s">
        <v>142</v>
      </c>
      <c r="B3" s="1050" t="s">
        <v>254</v>
      </c>
      <c r="C3" s="1030">
        <v>2023</v>
      </c>
      <c r="D3" s="1031"/>
      <c r="E3" s="1030">
        <v>2023</v>
      </c>
      <c r="F3" s="1031"/>
    </row>
    <row r="4" spans="1:6" s="598" customFormat="1" ht="88.15" customHeight="1" x14ac:dyDescent="0.2">
      <c r="A4" s="1049"/>
      <c r="B4" s="1051"/>
      <c r="C4" s="599" t="s">
        <v>627</v>
      </c>
      <c r="D4" s="600" t="s">
        <v>875</v>
      </c>
      <c r="E4" s="599" t="s">
        <v>627</v>
      </c>
      <c r="F4" s="600" t="s">
        <v>875</v>
      </c>
    </row>
    <row r="5" spans="1:6" s="598" customFormat="1" ht="15.75" x14ac:dyDescent="0.2">
      <c r="A5" s="601"/>
      <c r="B5" s="578"/>
      <c r="C5" s="579" t="s">
        <v>212</v>
      </c>
      <c r="D5" s="581" t="s">
        <v>213</v>
      </c>
      <c r="E5" s="579" t="s">
        <v>214</v>
      </c>
      <c r="F5" s="581" t="s">
        <v>221</v>
      </c>
    </row>
    <row r="6" spans="1:6" ht="37.5" x14ac:dyDescent="0.2">
      <c r="A6" s="582">
        <v>1</v>
      </c>
      <c r="B6" s="583" t="s">
        <v>898</v>
      </c>
      <c r="C6" s="545" t="s">
        <v>240</v>
      </c>
      <c r="D6" s="584">
        <v>0</v>
      </c>
      <c r="E6" s="545" t="s">
        <v>240</v>
      </c>
      <c r="F6" s="584">
        <v>0</v>
      </c>
    </row>
    <row r="7" spans="1:6" ht="37.5" x14ac:dyDescent="0.2">
      <c r="A7" s="582">
        <v>2</v>
      </c>
      <c r="B7" s="583" t="s">
        <v>899</v>
      </c>
      <c r="C7" s="545" t="s">
        <v>240</v>
      </c>
      <c r="D7" s="584">
        <v>0</v>
      </c>
      <c r="E7" s="545" t="s">
        <v>240</v>
      </c>
      <c r="F7" s="584">
        <v>0</v>
      </c>
    </row>
    <row r="8" spans="1:6" ht="31.5" x14ac:dyDescent="0.2">
      <c r="A8" s="582">
        <v>3</v>
      </c>
      <c r="B8" s="586" t="s">
        <v>1264</v>
      </c>
      <c r="C8" s="603">
        <v>0</v>
      </c>
      <c r="D8" s="587" t="s">
        <v>240</v>
      </c>
      <c r="E8" s="603">
        <v>0</v>
      </c>
      <c r="F8" s="587" t="s">
        <v>240</v>
      </c>
    </row>
    <row r="9" spans="1:6" ht="31.15" customHeight="1" x14ac:dyDescent="0.2">
      <c r="A9" s="582">
        <v>4</v>
      </c>
      <c r="B9" s="583" t="s">
        <v>900</v>
      </c>
      <c r="C9" s="603">
        <v>0</v>
      </c>
      <c r="D9" s="587" t="s">
        <v>240</v>
      </c>
      <c r="E9" s="603">
        <v>0</v>
      </c>
      <c r="F9" s="587" t="s">
        <v>240</v>
      </c>
    </row>
    <row r="10" spans="1:6" ht="31.5" x14ac:dyDescent="0.2">
      <c r="A10" s="582">
        <v>5</v>
      </c>
      <c r="B10" s="583" t="s">
        <v>1281</v>
      </c>
      <c r="C10" s="604">
        <v>0</v>
      </c>
      <c r="D10" s="587" t="s">
        <v>240</v>
      </c>
      <c r="E10" s="604">
        <v>0</v>
      </c>
      <c r="F10" s="587" t="s">
        <v>240</v>
      </c>
    </row>
    <row r="11" spans="1:6" ht="34.5" customHeight="1" x14ac:dyDescent="0.2">
      <c r="A11" s="582">
        <v>6</v>
      </c>
      <c r="B11" s="590" t="s">
        <v>1277</v>
      </c>
      <c r="C11" s="605">
        <v>0</v>
      </c>
      <c r="D11" s="587" t="s">
        <v>240</v>
      </c>
      <c r="E11" s="605">
        <v>0</v>
      </c>
      <c r="F11" s="587"/>
    </row>
    <row r="12" spans="1:6" ht="31.15" customHeight="1" x14ac:dyDescent="0.2">
      <c r="A12" s="582">
        <v>7</v>
      </c>
      <c r="B12" s="588" t="s">
        <v>1282</v>
      </c>
      <c r="C12" s="606">
        <f>C8+C9-C10-C11</f>
        <v>0</v>
      </c>
      <c r="D12" s="587" t="s">
        <v>240</v>
      </c>
      <c r="E12" s="606">
        <f>E8+E9-E10-E11</f>
        <v>0</v>
      </c>
      <c r="F12" s="587" t="s">
        <v>240</v>
      </c>
    </row>
    <row r="13" spans="1:6" ht="31.15" customHeight="1" x14ac:dyDescent="0.2">
      <c r="A13" s="582">
        <v>8</v>
      </c>
      <c r="B13" s="591" t="s">
        <v>1279</v>
      </c>
      <c r="C13" s="603">
        <v>0</v>
      </c>
      <c r="D13" s="587" t="s">
        <v>240</v>
      </c>
      <c r="E13" s="603">
        <v>0</v>
      </c>
      <c r="F13" s="587" t="s">
        <v>240</v>
      </c>
    </row>
    <row r="14" spans="1:6" ht="31.15" customHeight="1" thickBot="1" x14ac:dyDescent="0.25">
      <c r="A14" s="582">
        <v>9</v>
      </c>
      <c r="B14" s="611" t="s">
        <v>1280</v>
      </c>
      <c r="C14" s="603">
        <v>0</v>
      </c>
      <c r="D14" s="587" t="s">
        <v>240</v>
      </c>
      <c r="E14" s="603">
        <v>0</v>
      </c>
      <c r="F14" s="587" t="s">
        <v>240</v>
      </c>
    </row>
    <row r="15" spans="1:6" ht="31.15" customHeight="1" thickBot="1" x14ac:dyDescent="0.25">
      <c r="A15" s="610">
        <v>10</v>
      </c>
      <c r="B15" s="607" t="s">
        <v>1283</v>
      </c>
      <c r="C15" s="608">
        <f>IF(C10=0,0,C10/D6)</f>
        <v>0</v>
      </c>
      <c r="D15" s="609" t="s">
        <v>240</v>
      </c>
      <c r="E15" s="608">
        <f>IF(E10=0,0,E10/F6)</f>
        <v>0</v>
      </c>
      <c r="F15" s="609" t="s">
        <v>240</v>
      </c>
    </row>
    <row r="16" spans="1:6" ht="15.75" x14ac:dyDescent="0.2">
      <c r="A16" s="585"/>
      <c r="B16" s="592"/>
      <c r="C16" s="585"/>
      <c r="D16" s="585"/>
    </row>
    <row r="17" spans="1:4" ht="15" x14ac:dyDescent="0.2">
      <c r="A17" s="1043" t="s">
        <v>1029</v>
      </c>
      <c r="B17" s="1044"/>
      <c r="C17" s="1044"/>
      <c r="D17" s="1045"/>
    </row>
    <row r="18" spans="1:4" ht="31.5" customHeight="1" x14ac:dyDescent="0.2">
      <c r="A18" s="1046" t="s">
        <v>897</v>
      </c>
      <c r="B18" s="1047"/>
      <c r="C18" s="1047"/>
      <c r="D18" s="1048"/>
    </row>
  </sheetData>
  <mergeCells count="10">
    <mergeCell ref="A17:D17"/>
    <mergeCell ref="A18:D18"/>
    <mergeCell ref="A1:F1"/>
    <mergeCell ref="A2:B2"/>
    <mergeCell ref="C2:D2"/>
    <mergeCell ref="E2:F2"/>
    <mergeCell ref="A3:A4"/>
    <mergeCell ref="B3:B4"/>
    <mergeCell ref="C3:D3"/>
    <mergeCell ref="E3:F3"/>
  </mergeCells>
  <pageMargins left="0.70866141732283472" right="0.70866141732283472" top="0.74803149606299213" bottom="0.74803149606299213" header="0.31496062992125984" footer="0.31496062992125984"/>
  <pageSetup paperSize="9" scale="7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5">
    <tabColor indexed="42"/>
    <pageSetUpPr fitToPage="1"/>
  </sheetPr>
  <dimension ref="A1:M14"/>
  <sheetViews>
    <sheetView zoomScaleNormal="100" workbookViewId="0">
      <pane xSplit="1" ySplit="5" topLeftCell="B6" activePane="bottomRight" state="frozen"/>
      <selection pane="topRight" activeCell="B1" sqref="B1"/>
      <selection pane="bottomLeft" activeCell="A6" sqref="A6"/>
      <selection pane="bottomRight" activeCell="I13" sqref="I13"/>
    </sheetView>
  </sheetViews>
  <sheetFormatPr defaultColWidth="9.140625" defaultRowHeight="15.75" x14ac:dyDescent="0.2"/>
  <cols>
    <col min="1" max="1" width="8.85546875" style="43" customWidth="1"/>
    <col min="2" max="2" width="20.5703125" style="43" customWidth="1"/>
    <col min="3" max="3" width="18.28515625" style="43" customWidth="1"/>
    <col min="4" max="4" width="15.85546875" style="43" customWidth="1"/>
    <col min="5" max="5" width="15.7109375" style="43" customWidth="1"/>
    <col min="6" max="6" width="14.5703125" style="43" customWidth="1"/>
    <col min="7" max="7" width="18.7109375" style="43" customWidth="1"/>
    <col min="8" max="8" width="20.28515625" style="43" customWidth="1"/>
    <col min="9" max="9" width="18" style="43" customWidth="1"/>
    <col min="10" max="10" width="15.42578125" style="43" customWidth="1"/>
    <col min="11" max="11" width="16.85546875" style="43" customWidth="1"/>
    <col min="12" max="12" width="13.140625" style="43" customWidth="1"/>
    <col min="13" max="13" width="17.7109375" style="43" customWidth="1"/>
    <col min="14" max="16384" width="9.140625" style="43"/>
  </cols>
  <sheetData>
    <row r="1" spans="1:13" s="469" customFormat="1" ht="35.1" customHeight="1" thickBot="1" x14ac:dyDescent="0.25">
      <c r="A1" s="1052" t="s">
        <v>1208</v>
      </c>
      <c r="B1" s="1053"/>
      <c r="C1" s="1053"/>
      <c r="D1" s="1053"/>
      <c r="E1" s="1053"/>
      <c r="F1" s="1053"/>
      <c r="G1" s="1053"/>
      <c r="H1" s="1053"/>
      <c r="I1" s="1053"/>
      <c r="J1" s="1053"/>
      <c r="K1" s="1053"/>
      <c r="L1" s="1053"/>
      <c r="M1" s="1054"/>
    </row>
    <row r="2" spans="1:13" s="469" customFormat="1" ht="42.75" customHeight="1" x14ac:dyDescent="0.2">
      <c r="A2" s="839" t="s">
        <v>1356</v>
      </c>
      <c r="B2" s="840"/>
      <c r="C2" s="840"/>
      <c r="D2" s="840"/>
      <c r="E2" s="840"/>
      <c r="F2" s="840"/>
      <c r="G2" s="840"/>
      <c r="H2" s="840"/>
      <c r="I2" s="840"/>
      <c r="J2" s="840"/>
      <c r="K2" s="840"/>
      <c r="L2" s="840"/>
      <c r="M2" s="841"/>
    </row>
    <row r="3" spans="1:13" s="469" customFormat="1" ht="45.75" customHeight="1" x14ac:dyDescent="0.2">
      <c r="A3" s="1059" t="s">
        <v>142</v>
      </c>
      <c r="B3" s="1061" t="s">
        <v>1209</v>
      </c>
      <c r="C3" s="1061"/>
      <c r="D3" s="1061"/>
      <c r="E3" s="1061"/>
      <c r="F3" s="1061"/>
      <c r="G3" s="1061"/>
      <c r="H3" s="1061" t="s">
        <v>1210</v>
      </c>
      <c r="I3" s="1061"/>
      <c r="J3" s="1061"/>
      <c r="K3" s="1061"/>
      <c r="L3" s="1061"/>
      <c r="M3" s="1062"/>
    </row>
    <row r="4" spans="1:13" s="473" customFormat="1" ht="171.75" customHeight="1" x14ac:dyDescent="0.2">
      <c r="A4" s="1060"/>
      <c r="B4" s="470" t="s">
        <v>647</v>
      </c>
      <c r="C4" s="470" t="s">
        <v>648</v>
      </c>
      <c r="D4" s="470" t="s">
        <v>165</v>
      </c>
      <c r="E4" s="470" t="s">
        <v>64</v>
      </c>
      <c r="F4" s="470" t="s">
        <v>1053</v>
      </c>
      <c r="G4" s="470" t="s">
        <v>140</v>
      </c>
      <c r="H4" s="470" t="s">
        <v>647</v>
      </c>
      <c r="I4" s="470" t="s">
        <v>648</v>
      </c>
      <c r="J4" s="470" t="s">
        <v>165</v>
      </c>
      <c r="K4" s="470" t="s">
        <v>64</v>
      </c>
      <c r="L4" s="471" t="s">
        <v>1054</v>
      </c>
      <c r="M4" s="472" t="s">
        <v>140</v>
      </c>
    </row>
    <row r="5" spans="1:13" s="469" customFormat="1" x14ac:dyDescent="0.2">
      <c r="A5" s="474"/>
      <c r="B5" s="471" t="s">
        <v>212</v>
      </c>
      <c r="C5" s="471" t="s">
        <v>213</v>
      </c>
      <c r="D5" s="471" t="s">
        <v>214</v>
      </c>
      <c r="E5" s="471" t="s">
        <v>221</v>
      </c>
      <c r="F5" s="471" t="s">
        <v>215</v>
      </c>
      <c r="G5" s="471" t="s">
        <v>595</v>
      </c>
      <c r="H5" s="471" t="s">
        <v>217</v>
      </c>
      <c r="I5" s="471" t="s">
        <v>218</v>
      </c>
      <c r="J5" s="471" t="s">
        <v>219</v>
      </c>
      <c r="K5" s="471" t="s">
        <v>596</v>
      </c>
      <c r="L5" s="473" t="s">
        <v>597</v>
      </c>
      <c r="M5" s="472" t="s">
        <v>701</v>
      </c>
    </row>
    <row r="6" spans="1:13" ht="36" customHeight="1" thickBot="1" x14ac:dyDescent="0.25">
      <c r="A6" s="48">
        <v>1</v>
      </c>
      <c r="B6" s="772">
        <v>10684353.59</v>
      </c>
      <c r="C6" s="772">
        <v>5258562.75</v>
      </c>
      <c r="D6" s="772">
        <v>1686928.33</v>
      </c>
      <c r="E6" s="772">
        <v>1446926.5</v>
      </c>
      <c r="F6" s="772">
        <v>777519.16</v>
      </c>
      <c r="G6" s="773">
        <f>SUM(B6:F6)</f>
        <v>19854290.330000002</v>
      </c>
      <c r="H6" s="772">
        <f>B6+'T11-Zdroje KV'!D15-'T5 - Analýza nákladov'!E92</f>
        <v>10412609.93</v>
      </c>
      <c r="I6" s="772">
        <f>C6+'T11-Zdroje KV'!D16-'T5 - Analýza nákladov'!E94</f>
        <v>5057041.75</v>
      </c>
      <c r="J6" s="772">
        <v>1255137.99</v>
      </c>
      <c r="K6" s="772">
        <v>1185638.3799999999</v>
      </c>
      <c r="L6" s="772">
        <v>957083.79</v>
      </c>
      <c r="M6" s="774">
        <f>SUM(H6:L6)</f>
        <v>18867511.84</v>
      </c>
    </row>
    <row r="7" spans="1:13" x14ac:dyDescent="0.2">
      <c r="H7" s="43">
        <f>B6+'T11-Zdroje KV'!D15-'T5 - Analýza nákladov'!E92</f>
        <v>10412609.93</v>
      </c>
      <c r="I7" s="43">
        <f>C6+'T11-Zdroje KV'!D16-'T5 - Analýza nákladov'!E94</f>
        <v>5057041.75</v>
      </c>
    </row>
    <row r="9" spans="1:13" ht="15.75" customHeight="1" x14ac:dyDescent="0.2">
      <c r="B9" s="175" t="s">
        <v>686</v>
      </c>
      <c r="C9" s="175"/>
    </row>
    <row r="11" spans="1:13" x14ac:dyDescent="0.2">
      <c r="B11" s="175" t="s">
        <v>609</v>
      </c>
      <c r="C11" s="175"/>
    </row>
    <row r="13" spans="1:13" x14ac:dyDescent="0.2">
      <c r="B13" s="1055" t="s">
        <v>1061</v>
      </c>
      <c r="C13" s="1056"/>
      <c r="D13" s="1056"/>
      <c r="E13" s="1057"/>
    </row>
    <row r="14" spans="1:13" x14ac:dyDescent="0.2">
      <c r="B14" s="1058"/>
      <c r="C14" s="1058"/>
      <c r="D14" s="1058"/>
      <c r="E14" s="1058"/>
    </row>
  </sheetData>
  <mergeCells count="7">
    <mergeCell ref="A1:M1"/>
    <mergeCell ref="A2:M2"/>
    <mergeCell ref="B13:E13"/>
    <mergeCell ref="B14:E14"/>
    <mergeCell ref="A3:A4"/>
    <mergeCell ref="B3:G3"/>
    <mergeCell ref="H3:M3"/>
  </mergeCells>
  <phoneticPr fontId="24" type="noConversion"/>
  <pageMargins left="0.4" right="0.27" top="0.98425196850393704" bottom="0.98425196850393704" header="0.51181102362204722" footer="0.51181102362204722"/>
  <pageSetup paperSize="9" scale="67" orientation="landscape" r:id="rId1"/>
  <headerFooter alignWithMargins="0"/>
  <ignoredErrors>
    <ignoredError sqref="G6"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G45"/>
  <sheetViews>
    <sheetView zoomScaleNormal="100" workbookViewId="0">
      <pane xSplit="3" ySplit="3" topLeftCell="D26" activePane="bottomRight" state="frozen"/>
      <selection pane="topRight" activeCell="D1" sqref="D1"/>
      <selection pane="bottomLeft" activeCell="A4" sqref="A4"/>
      <selection pane="bottomRight" activeCell="I31" sqref="I31"/>
    </sheetView>
  </sheetViews>
  <sheetFormatPr defaultColWidth="9.140625" defaultRowHeight="15.75" x14ac:dyDescent="0.2"/>
  <cols>
    <col min="1" max="1" width="7.28515625" style="82" customWidth="1"/>
    <col min="2" max="2" width="39.85546875" style="82" customWidth="1"/>
    <col min="3" max="3" width="9.42578125" style="82" customWidth="1"/>
    <col min="4" max="4" width="18.42578125" style="82" customWidth="1"/>
    <col min="5" max="5" width="16.7109375" style="82" customWidth="1"/>
    <col min="6" max="6" width="15.42578125" style="82" customWidth="1"/>
    <col min="7" max="7" width="10" style="82" bestFit="1" customWidth="1"/>
    <col min="8" max="16384" width="9.140625" style="82"/>
  </cols>
  <sheetData>
    <row r="1" spans="1:6" s="475" customFormat="1" ht="50.1" customHeight="1" thickBot="1" x14ac:dyDescent="0.25">
      <c r="A1" s="1069" t="s">
        <v>1211</v>
      </c>
      <c r="B1" s="1070"/>
      <c r="C1" s="1070"/>
      <c r="D1" s="1070"/>
      <c r="E1" s="1070"/>
      <c r="F1" s="1071"/>
    </row>
    <row r="2" spans="1:6" s="475" customFormat="1" ht="36.75" customHeight="1" thickBot="1" x14ac:dyDescent="0.25">
      <c r="A2" s="1072" t="s">
        <v>1357</v>
      </c>
      <c r="B2" s="1073"/>
      <c r="C2" s="1073"/>
      <c r="D2" s="1073"/>
      <c r="E2" s="1073"/>
      <c r="F2" s="1074"/>
    </row>
    <row r="3" spans="1:6" s="479" customFormat="1" ht="69" customHeight="1" thickBot="1" x14ac:dyDescent="0.25">
      <c r="A3" s="215" t="s">
        <v>442</v>
      </c>
      <c r="B3" s="215" t="s">
        <v>311</v>
      </c>
      <c r="C3" s="476" t="s">
        <v>142</v>
      </c>
      <c r="D3" s="476" t="s">
        <v>1212</v>
      </c>
      <c r="E3" s="477" t="s">
        <v>1213</v>
      </c>
      <c r="F3" s="478" t="s">
        <v>1178</v>
      </c>
    </row>
    <row r="4" spans="1:6" s="479" customFormat="1" x14ac:dyDescent="0.2">
      <c r="A4" s="480"/>
      <c r="B4" s="214"/>
      <c r="C4" s="481"/>
      <c r="D4" s="481" t="s">
        <v>212</v>
      </c>
      <c r="E4" s="482" t="s">
        <v>213</v>
      </c>
      <c r="F4" s="483" t="s">
        <v>214</v>
      </c>
    </row>
    <row r="5" spans="1:6" customFormat="1" ht="15.75" customHeight="1" x14ac:dyDescent="0.25">
      <c r="A5" s="500">
        <v>601</v>
      </c>
      <c r="B5" s="484" t="s">
        <v>510</v>
      </c>
      <c r="C5" s="501" t="s">
        <v>511</v>
      </c>
      <c r="D5" s="777">
        <v>0</v>
      </c>
      <c r="E5" s="778">
        <v>0</v>
      </c>
      <c r="F5" s="779">
        <f>E5-D5</f>
        <v>0</v>
      </c>
    </row>
    <row r="6" spans="1:6" customFormat="1" ht="15.75" customHeight="1" x14ac:dyDescent="0.25">
      <c r="A6" s="502">
        <v>602</v>
      </c>
      <c r="B6" s="485" t="s">
        <v>512</v>
      </c>
      <c r="C6" s="503" t="s">
        <v>513</v>
      </c>
      <c r="D6" s="780">
        <v>287547.40000000002</v>
      </c>
      <c r="E6" s="781">
        <v>272920.90000000002</v>
      </c>
      <c r="F6" s="779">
        <f t="shared" ref="F6:F39" si="0">E6-D6</f>
        <v>-14626.5</v>
      </c>
    </row>
    <row r="7" spans="1:6" customFormat="1" ht="15.75" customHeight="1" x14ac:dyDescent="0.25">
      <c r="A7" s="502">
        <v>604</v>
      </c>
      <c r="B7" s="486" t="s">
        <v>514</v>
      </c>
      <c r="C7" s="503" t="s">
        <v>515</v>
      </c>
      <c r="D7" s="780">
        <v>0</v>
      </c>
      <c r="E7" s="781">
        <v>0</v>
      </c>
      <c r="F7" s="779">
        <f t="shared" si="0"/>
        <v>0</v>
      </c>
    </row>
    <row r="8" spans="1:6" customFormat="1" ht="15.75" customHeight="1" x14ac:dyDescent="0.25">
      <c r="A8" s="502">
        <v>611</v>
      </c>
      <c r="B8" s="485" t="s">
        <v>1030</v>
      </c>
      <c r="C8" s="503" t="s">
        <v>516</v>
      </c>
      <c r="D8" s="780">
        <v>0</v>
      </c>
      <c r="E8" s="781">
        <v>0</v>
      </c>
      <c r="F8" s="779">
        <f t="shared" si="0"/>
        <v>0</v>
      </c>
    </row>
    <row r="9" spans="1:6" customFormat="1" ht="15.75" customHeight="1" x14ac:dyDescent="0.25">
      <c r="A9" s="502">
        <v>612</v>
      </c>
      <c r="B9" s="485" t="s">
        <v>517</v>
      </c>
      <c r="C9" s="503" t="s">
        <v>518</v>
      </c>
      <c r="D9" s="780">
        <v>0</v>
      </c>
      <c r="E9" s="781">
        <v>0</v>
      </c>
      <c r="F9" s="779">
        <f t="shared" si="0"/>
        <v>0</v>
      </c>
    </row>
    <row r="10" spans="1:6" customFormat="1" ht="15.75" customHeight="1" x14ac:dyDescent="0.25">
      <c r="A10" s="502">
        <v>613</v>
      </c>
      <c r="B10" s="485" t="s">
        <v>519</v>
      </c>
      <c r="C10" s="503" t="s">
        <v>520</v>
      </c>
      <c r="D10" s="780">
        <v>0</v>
      </c>
      <c r="E10" s="781">
        <v>0</v>
      </c>
      <c r="F10" s="779">
        <f t="shared" si="0"/>
        <v>0</v>
      </c>
    </row>
    <row r="11" spans="1:6" customFormat="1" ht="15.75" customHeight="1" x14ac:dyDescent="0.25">
      <c r="A11" s="502">
        <v>614</v>
      </c>
      <c r="B11" s="485" t="s">
        <v>521</v>
      </c>
      <c r="C11" s="503" t="s">
        <v>522</v>
      </c>
      <c r="D11" s="780">
        <v>0</v>
      </c>
      <c r="E11" s="781">
        <v>0</v>
      </c>
      <c r="F11" s="779">
        <f t="shared" si="0"/>
        <v>0</v>
      </c>
    </row>
    <row r="12" spans="1:6" customFormat="1" ht="15.75" customHeight="1" x14ac:dyDescent="0.25">
      <c r="A12" s="502">
        <v>621</v>
      </c>
      <c r="B12" s="485" t="s">
        <v>523</v>
      </c>
      <c r="C12" s="503" t="s">
        <v>524</v>
      </c>
      <c r="D12" s="780">
        <v>0</v>
      </c>
      <c r="E12" s="781">
        <v>0</v>
      </c>
      <c r="F12" s="779">
        <f t="shared" si="0"/>
        <v>0</v>
      </c>
    </row>
    <row r="13" spans="1:6" customFormat="1" ht="15.75" customHeight="1" x14ac:dyDescent="0.25">
      <c r="A13" s="502">
        <v>622</v>
      </c>
      <c r="B13" s="485" t="s">
        <v>525</v>
      </c>
      <c r="C13" s="503" t="s">
        <v>526</v>
      </c>
      <c r="D13" s="780">
        <v>0</v>
      </c>
      <c r="E13" s="781">
        <v>0</v>
      </c>
      <c r="F13" s="779">
        <f t="shared" si="0"/>
        <v>0</v>
      </c>
    </row>
    <row r="14" spans="1:6" customFormat="1" ht="15.75" customHeight="1" x14ac:dyDescent="0.25">
      <c r="A14" s="502">
        <v>623</v>
      </c>
      <c r="B14" s="485" t="s">
        <v>1032</v>
      </c>
      <c r="C14" s="503" t="s">
        <v>527</v>
      </c>
      <c r="D14" s="780">
        <v>0</v>
      </c>
      <c r="E14" s="781">
        <v>0</v>
      </c>
      <c r="F14" s="779">
        <f t="shared" si="0"/>
        <v>0</v>
      </c>
    </row>
    <row r="15" spans="1:6" customFormat="1" ht="15.75" customHeight="1" x14ac:dyDescent="0.25">
      <c r="A15" s="502">
        <v>624</v>
      </c>
      <c r="B15" s="485" t="s">
        <v>1033</v>
      </c>
      <c r="C15" s="503" t="s">
        <v>528</v>
      </c>
      <c r="D15" s="780">
        <v>0</v>
      </c>
      <c r="E15" s="781">
        <v>0</v>
      </c>
      <c r="F15" s="779">
        <f t="shared" si="0"/>
        <v>0</v>
      </c>
    </row>
    <row r="16" spans="1:6" customFormat="1" ht="15.75" customHeight="1" x14ac:dyDescent="0.25">
      <c r="A16" s="502">
        <v>641</v>
      </c>
      <c r="B16" s="485" t="s">
        <v>472</v>
      </c>
      <c r="C16" s="503" t="s">
        <v>529</v>
      </c>
      <c r="D16" s="780">
        <v>0</v>
      </c>
      <c r="E16" s="781">
        <v>0</v>
      </c>
      <c r="F16" s="779">
        <f t="shared" si="0"/>
        <v>0</v>
      </c>
    </row>
    <row r="17" spans="1:7" customFormat="1" ht="15.75" customHeight="1" x14ac:dyDescent="0.25">
      <c r="A17" s="502">
        <v>642</v>
      </c>
      <c r="B17" s="485" t="s">
        <v>474</v>
      </c>
      <c r="C17" s="503" t="s">
        <v>530</v>
      </c>
      <c r="D17" s="780">
        <v>0</v>
      </c>
      <c r="E17" s="781">
        <v>0</v>
      </c>
      <c r="F17" s="779">
        <f t="shared" si="0"/>
        <v>0</v>
      </c>
    </row>
    <row r="18" spans="1:7" customFormat="1" ht="15.75" customHeight="1" x14ac:dyDescent="0.25">
      <c r="A18" s="502">
        <v>643</v>
      </c>
      <c r="B18" s="485" t="s">
        <v>531</v>
      </c>
      <c r="C18" s="503" t="s">
        <v>532</v>
      </c>
      <c r="D18" s="780">
        <v>0</v>
      </c>
      <c r="E18" s="781">
        <v>0</v>
      </c>
      <c r="F18" s="779">
        <f t="shared" si="0"/>
        <v>0</v>
      </c>
    </row>
    <row r="19" spans="1:7" customFormat="1" ht="15.75" customHeight="1" x14ac:dyDescent="0.25">
      <c r="A19" s="502">
        <v>644</v>
      </c>
      <c r="B19" s="485" t="s">
        <v>478</v>
      </c>
      <c r="C19" s="503" t="s">
        <v>533</v>
      </c>
      <c r="D19" s="780">
        <v>0</v>
      </c>
      <c r="E19" s="781">
        <v>0</v>
      </c>
      <c r="F19" s="779">
        <f t="shared" si="0"/>
        <v>0</v>
      </c>
    </row>
    <row r="20" spans="1:7" customFormat="1" ht="15.75" customHeight="1" x14ac:dyDescent="0.25">
      <c r="A20" s="502">
        <v>645</v>
      </c>
      <c r="B20" s="485" t="s">
        <v>534</v>
      </c>
      <c r="C20" s="503" t="s">
        <v>535</v>
      </c>
      <c r="D20" s="780">
        <v>0</v>
      </c>
      <c r="E20" s="781">
        <v>0</v>
      </c>
      <c r="F20" s="779">
        <f t="shared" si="0"/>
        <v>0</v>
      </c>
    </row>
    <row r="21" spans="1:7" customFormat="1" ht="15.75" customHeight="1" x14ac:dyDescent="0.25">
      <c r="A21" s="502">
        <v>646</v>
      </c>
      <c r="B21" s="485" t="s">
        <v>536</v>
      </c>
      <c r="C21" s="503" t="s">
        <v>537</v>
      </c>
      <c r="D21" s="780">
        <v>0</v>
      </c>
      <c r="E21" s="781">
        <v>0</v>
      </c>
      <c r="F21" s="779">
        <f t="shared" si="0"/>
        <v>0</v>
      </c>
    </row>
    <row r="22" spans="1:7" customFormat="1" ht="15.75" customHeight="1" x14ac:dyDescent="0.25">
      <c r="A22" s="502">
        <v>647</v>
      </c>
      <c r="B22" s="485" t="s">
        <v>538</v>
      </c>
      <c r="C22" s="503" t="s">
        <v>539</v>
      </c>
      <c r="D22" s="780">
        <v>0</v>
      </c>
      <c r="E22" s="781">
        <v>0</v>
      </c>
      <c r="F22" s="779">
        <f t="shared" si="0"/>
        <v>0</v>
      </c>
      <c r="G22" s="174"/>
    </row>
    <row r="23" spans="1:7" customFormat="1" ht="15.75" customHeight="1" x14ac:dyDescent="0.25">
      <c r="A23" s="502">
        <v>648</v>
      </c>
      <c r="B23" s="487" t="s">
        <v>1295</v>
      </c>
      <c r="C23" s="503" t="s">
        <v>540</v>
      </c>
      <c r="D23" s="780">
        <v>41918.01</v>
      </c>
      <c r="E23" s="781">
        <v>39238.85</v>
      </c>
      <c r="F23" s="779">
        <f t="shared" si="0"/>
        <v>-2679.1600000000035</v>
      </c>
    </row>
    <row r="24" spans="1:7" customFormat="1" ht="15.75" customHeight="1" x14ac:dyDescent="0.25">
      <c r="A24" s="502">
        <v>649</v>
      </c>
      <c r="B24" s="485" t="s">
        <v>541</v>
      </c>
      <c r="C24" s="503" t="s">
        <v>542</v>
      </c>
      <c r="D24" s="780">
        <v>0</v>
      </c>
      <c r="E24" s="781">
        <v>0</v>
      </c>
      <c r="F24" s="779">
        <f t="shared" si="0"/>
        <v>0</v>
      </c>
    </row>
    <row r="25" spans="1:7" customFormat="1" ht="15.75" customHeight="1" x14ac:dyDescent="0.25">
      <c r="A25" s="502">
        <v>651</v>
      </c>
      <c r="B25" s="485" t="s">
        <v>1296</v>
      </c>
      <c r="C25" s="503" t="s">
        <v>543</v>
      </c>
      <c r="D25" s="780">
        <v>0</v>
      </c>
      <c r="E25" s="781">
        <v>0</v>
      </c>
      <c r="F25" s="779">
        <f t="shared" si="0"/>
        <v>0</v>
      </c>
    </row>
    <row r="26" spans="1:7" customFormat="1" ht="15.75" customHeight="1" x14ac:dyDescent="0.25">
      <c r="A26" s="502">
        <v>652</v>
      </c>
      <c r="B26" s="485" t="s">
        <v>1034</v>
      </c>
      <c r="C26" s="503" t="s">
        <v>544</v>
      </c>
      <c r="D26" s="780">
        <v>0</v>
      </c>
      <c r="E26" s="781">
        <v>0</v>
      </c>
      <c r="F26" s="779">
        <f t="shared" si="0"/>
        <v>0</v>
      </c>
    </row>
    <row r="27" spans="1:7" customFormat="1" ht="15.75" customHeight="1" x14ac:dyDescent="0.25">
      <c r="A27" s="502">
        <v>653</v>
      </c>
      <c r="B27" s="485" t="s">
        <v>545</v>
      </c>
      <c r="C27" s="503" t="s">
        <v>546</v>
      </c>
      <c r="D27" s="780">
        <v>0</v>
      </c>
      <c r="E27" s="781">
        <v>0</v>
      </c>
      <c r="F27" s="779">
        <f t="shared" si="0"/>
        <v>0</v>
      </c>
    </row>
    <row r="28" spans="1:7" customFormat="1" ht="15.75" customHeight="1" x14ac:dyDescent="0.25">
      <c r="A28" s="502">
        <v>654</v>
      </c>
      <c r="B28" s="485" t="s">
        <v>547</v>
      </c>
      <c r="C28" s="503" t="s">
        <v>548</v>
      </c>
      <c r="D28" s="780">
        <v>0</v>
      </c>
      <c r="E28" s="781">
        <v>0</v>
      </c>
      <c r="F28" s="779">
        <f t="shared" si="0"/>
        <v>0</v>
      </c>
    </row>
    <row r="29" spans="1:7" customFormat="1" ht="15.75" customHeight="1" x14ac:dyDescent="0.25">
      <c r="A29" s="502">
        <v>655</v>
      </c>
      <c r="B29" s="485" t="s">
        <v>1035</v>
      </c>
      <c r="C29" s="503" t="s">
        <v>549</v>
      </c>
      <c r="D29" s="780">
        <v>0</v>
      </c>
      <c r="E29" s="781">
        <v>0</v>
      </c>
      <c r="F29" s="779">
        <f t="shared" si="0"/>
        <v>0</v>
      </c>
    </row>
    <row r="30" spans="1:7" customFormat="1" ht="15.75" customHeight="1" x14ac:dyDescent="0.25">
      <c r="A30" s="504">
        <v>656</v>
      </c>
      <c r="B30" s="485" t="s">
        <v>550</v>
      </c>
      <c r="C30" s="503" t="s">
        <v>551</v>
      </c>
      <c r="D30" s="780">
        <v>144331</v>
      </c>
      <c r="E30" s="781">
        <v>126382.5</v>
      </c>
      <c r="F30" s="779">
        <f t="shared" si="0"/>
        <v>-17948.5</v>
      </c>
    </row>
    <row r="31" spans="1:7" customFormat="1" ht="15.75" customHeight="1" x14ac:dyDescent="0.25">
      <c r="A31" s="504">
        <v>657</v>
      </c>
      <c r="B31" s="485" t="s">
        <v>552</v>
      </c>
      <c r="C31" s="503" t="s">
        <v>553</v>
      </c>
      <c r="D31" s="780">
        <v>0</v>
      </c>
      <c r="E31" s="781">
        <v>0</v>
      </c>
      <c r="F31" s="779">
        <f t="shared" si="0"/>
        <v>0</v>
      </c>
    </row>
    <row r="32" spans="1:7" customFormat="1" ht="15.75" customHeight="1" x14ac:dyDescent="0.25">
      <c r="A32" s="504">
        <v>658</v>
      </c>
      <c r="B32" s="485" t="s">
        <v>554</v>
      </c>
      <c r="C32" s="503" t="s">
        <v>555</v>
      </c>
      <c r="D32" s="780">
        <v>0</v>
      </c>
      <c r="E32" s="781">
        <v>0</v>
      </c>
      <c r="F32" s="779">
        <f t="shared" si="0"/>
        <v>0</v>
      </c>
    </row>
    <row r="33" spans="1:7" customFormat="1" ht="15.75" customHeight="1" x14ac:dyDescent="0.25">
      <c r="A33" s="504">
        <v>661</v>
      </c>
      <c r="B33" s="485" t="s">
        <v>556</v>
      </c>
      <c r="C33" s="503" t="s">
        <v>557</v>
      </c>
      <c r="D33" s="780">
        <v>0</v>
      </c>
      <c r="E33" s="781">
        <v>0</v>
      </c>
      <c r="F33" s="779">
        <f t="shared" si="0"/>
        <v>0</v>
      </c>
      <c r="G33" s="174"/>
    </row>
    <row r="34" spans="1:7" customFormat="1" ht="15.75" customHeight="1" x14ac:dyDescent="0.25">
      <c r="A34" s="504">
        <v>662</v>
      </c>
      <c r="B34" s="485" t="s">
        <v>1297</v>
      </c>
      <c r="C34" s="503" t="s">
        <v>558</v>
      </c>
      <c r="D34" s="780">
        <v>0</v>
      </c>
      <c r="E34" s="781">
        <v>0</v>
      </c>
      <c r="F34" s="779">
        <f t="shared" si="0"/>
        <v>0</v>
      </c>
    </row>
    <row r="35" spans="1:7" customFormat="1" ht="15.75" customHeight="1" x14ac:dyDescent="0.25">
      <c r="A35" s="504">
        <v>663</v>
      </c>
      <c r="B35" s="485" t="s">
        <v>559</v>
      </c>
      <c r="C35" s="503" t="s">
        <v>560</v>
      </c>
      <c r="D35" s="780">
        <v>0</v>
      </c>
      <c r="E35" s="781">
        <v>0</v>
      </c>
      <c r="F35" s="779">
        <f t="shared" si="0"/>
        <v>0</v>
      </c>
    </row>
    <row r="36" spans="1:7" customFormat="1" ht="15.75" customHeight="1" x14ac:dyDescent="0.25">
      <c r="A36" s="504">
        <v>664</v>
      </c>
      <c r="B36" s="485" t="s">
        <v>561</v>
      </c>
      <c r="C36" s="503" t="s">
        <v>562</v>
      </c>
      <c r="D36" s="780">
        <v>0</v>
      </c>
      <c r="E36" s="784">
        <v>0</v>
      </c>
      <c r="F36" s="779">
        <f t="shared" si="0"/>
        <v>0</v>
      </c>
      <c r="G36" s="174"/>
    </row>
    <row r="37" spans="1:7" customFormat="1" ht="15.75" customHeight="1" x14ac:dyDescent="0.25">
      <c r="A37" s="504">
        <v>665</v>
      </c>
      <c r="B37" s="485" t="s">
        <v>563</v>
      </c>
      <c r="C37" s="503" t="s">
        <v>564</v>
      </c>
      <c r="D37" s="780">
        <v>0</v>
      </c>
      <c r="E37" s="784">
        <v>0</v>
      </c>
      <c r="F37" s="779">
        <f t="shared" si="0"/>
        <v>0</v>
      </c>
    </row>
    <row r="38" spans="1:7" ht="15.75" customHeight="1" x14ac:dyDescent="0.25">
      <c r="A38" s="504">
        <v>667</v>
      </c>
      <c r="B38" s="485" t="s">
        <v>565</v>
      </c>
      <c r="C38" s="503" t="s">
        <v>566</v>
      </c>
      <c r="D38" s="780">
        <v>0</v>
      </c>
      <c r="E38" s="784">
        <v>0</v>
      </c>
      <c r="F38" s="779">
        <f t="shared" si="0"/>
        <v>0</v>
      </c>
      <c r="G38" s="174"/>
    </row>
    <row r="39" spans="1:7" ht="15.75" customHeight="1" x14ac:dyDescent="0.25">
      <c r="A39" s="504">
        <v>691</v>
      </c>
      <c r="B39" s="485" t="s">
        <v>567</v>
      </c>
      <c r="C39" s="503" t="s">
        <v>568</v>
      </c>
      <c r="D39" s="780">
        <v>341833.54</v>
      </c>
      <c r="E39" s="784">
        <v>304257.78000000003</v>
      </c>
      <c r="F39" s="779">
        <f t="shared" si="0"/>
        <v>-37575.759999999951</v>
      </c>
    </row>
    <row r="40" spans="1:7" x14ac:dyDescent="0.2">
      <c r="A40" s="1063" t="s">
        <v>569</v>
      </c>
      <c r="B40" s="1064"/>
      <c r="C40" s="505" t="s">
        <v>570</v>
      </c>
      <c r="D40" s="789">
        <f>SUM(D5:D39)</f>
        <v>815629.95</v>
      </c>
      <c r="E40" s="790">
        <f>SUM(E5:E39)</f>
        <v>742800.03</v>
      </c>
      <c r="F40" s="779">
        <f>SUM(F5:F39)</f>
        <v>-72829.919999999955</v>
      </c>
    </row>
    <row r="41" spans="1:7" x14ac:dyDescent="0.2">
      <c r="A41" s="1065" t="s">
        <v>571</v>
      </c>
      <c r="B41" s="1066"/>
      <c r="C41" s="506" t="s">
        <v>572</v>
      </c>
      <c r="D41" s="28">
        <f>D40-T23_Náklady_soc_oblasť!D42</f>
        <v>0</v>
      </c>
      <c r="E41" s="791">
        <f>E40-T23_Náklady_soc_oblasť!E42</f>
        <v>0</v>
      </c>
      <c r="F41" s="779">
        <f>F40-T23_Náklady_soc_oblasť!F42</f>
        <v>0</v>
      </c>
    </row>
    <row r="42" spans="1:7" x14ac:dyDescent="0.25">
      <c r="A42" s="504">
        <v>591</v>
      </c>
      <c r="B42" s="485" t="s">
        <v>573</v>
      </c>
      <c r="C42" s="503" t="s">
        <v>574</v>
      </c>
      <c r="D42" s="780">
        <v>0</v>
      </c>
      <c r="E42" s="781">
        <v>0</v>
      </c>
      <c r="F42" s="779">
        <f>E42-D42</f>
        <v>0</v>
      </c>
    </row>
    <row r="43" spans="1:7" x14ac:dyDescent="0.25">
      <c r="A43" s="504">
        <v>595</v>
      </c>
      <c r="B43" s="485" t="s">
        <v>575</v>
      </c>
      <c r="C43" s="503" t="s">
        <v>576</v>
      </c>
      <c r="D43" s="780">
        <v>0</v>
      </c>
      <c r="E43" s="781">
        <v>0</v>
      </c>
      <c r="F43" s="779">
        <f>E43-D43</f>
        <v>0</v>
      </c>
    </row>
    <row r="44" spans="1:7" ht="16.5" thickBot="1" x14ac:dyDescent="0.25">
      <c r="A44" s="1067" t="s">
        <v>577</v>
      </c>
      <c r="B44" s="1068"/>
      <c r="C44" s="507" t="s">
        <v>578</v>
      </c>
      <c r="D44" s="792">
        <f>D41-D42-D43</f>
        <v>0</v>
      </c>
      <c r="E44" s="792">
        <f>E41-E42-E43</f>
        <v>0</v>
      </c>
      <c r="F44" s="793">
        <f>E44-D44</f>
        <v>0</v>
      </c>
    </row>
    <row r="45" spans="1:7" ht="76.5" customHeight="1" x14ac:dyDescent="0.2">
      <c r="A45" s="1004" t="s">
        <v>1423</v>
      </c>
      <c r="B45" s="1004"/>
      <c r="C45" s="1004"/>
      <c r="D45" s="1004"/>
      <c r="E45" s="1004"/>
      <c r="F45" s="1004"/>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8" orientation="portrait" r:id="rId1"/>
  <headerFooter alignWithMargins="0"/>
  <ignoredErrors>
    <ignoredError sqref="C5:C4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43"/>
  <sheetViews>
    <sheetView zoomScaleNormal="100" workbookViewId="0">
      <pane xSplit="3" ySplit="3" topLeftCell="D4" activePane="bottomRight" state="frozen"/>
      <selection pane="topRight" activeCell="D1" sqref="D1"/>
      <selection pane="bottomLeft" activeCell="A4" sqref="A4"/>
      <selection pane="bottomRight" activeCell="I12" sqref="I12"/>
    </sheetView>
  </sheetViews>
  <sheetFormatPr defaultRowHeight="12.75" x14ac:dyDescent="0.2"/>
  <cols>
    <col min="1" max="1" width="8.28515625" customWidth="1"/>
    <col min="2" max="2" width="42.7109375" customWidth="1"/>
    <col min="3" max="3" width="10.140625" customWidth="1"/>
    <col min="4" max="4" width="17.42578125" customWidth="1"/>
    <col min="5" max="5" width="17.140625" customWidth="1"/>
    <col min="6" max="6" width="16.5703125" customWidth="1"/>
  </cols>
  <sheetData>
    <row r="1" spans="1:6" s="442" customFormat="1" ht="50.1" customHeight="1" thickBot="1" x14ac:dyDescent="0.25">
      <c r="A1" s="1078" t="s">
        <v>1214</v>
      </c>
      <c r="B1" s="1079"/>
      <c r="C1" s="1079"/>
      <c r="D1" s="1079"/>
      <c r="E1" s="1079"/>
      <c r="F1" s="1080"/>
    </row>
    <row r="2" spans="1:6" s="442" customFormat="1" ht="47.25" customHeight="1" thickBot="1" x14ac:dyDescent="0.25">
      <c r="A2" s="1075" t="s">
        <v>1357</v>
      </c>
      <c r="B2" s="1076"/>
      <c r="C2" s="1076"/>
      <c r="D2" s="1076"/>
      <c r="E2" s="1076"/>
      <c r="F2" s="1077"/>
    </row>
    <row r="3" spans="1:6" s="442" customFormat="1" ht="64.5" customHeight="1" thickBot="1" x14ac:dyDescent="0.25">
      <c r="A3" s="215" t="s">
        <v>442</v>
      </c>
      <c r="B3" s="215" t="s">
        <v>311</v>
      </c>
      <c r="C3" s="216" t="s">
        <v>142</v>
      </c>
      <c r="D3" s="476" t="s">
        <v>861</v>
      </c>
      <c r="E3" s="477" t="s">
        <v>1215</v>
      </c>
      <c r="F3" s="478" t="s">
        <v>1178</v>
      </c>
    </row>
    <row r="4" spans="1:6" s="442" customFormat="1" ht="15.75" x14ac:dyDescent="0.2">
      <c r="A4" s="480"/>
      <c r="B4" s="214"/>
      <c r="C4" s="214"/>
      <c r="D4" s="481" t="s">
        <v>212</v>
      </c>
      <c r="E4" s="482" t="s">
        <v>213</v>
      </c>
      <c r="F4" s="483" t="s">
        <v>214</v>
      </c>
    </row>
    <row r="5" spans="1:6" ht="15.75" customHeight="1" x14ac:dyDescent="0.25">
      <c r="A5" s="488">
        <v>501</v>
      </c>
      <c r="B5" s="489" t="s">
        <v>443</v>
      </c>
      <c r="C5" s="490" t="s">
        <v>444</v>
      </c>
      <c r="D5" s="777">
        <v>77476.070000000007</v>
      </c>
      <c r="E5" s="778">
        <v>75896.960000000006</v>
      </c>
      <c r="F5" s="779">
        <f>E5-D5</f>
        <v>-1579.1100000000006</v>
      </c>
    </row>
    <row r="6" spans="1:6" ht="15.75" customHeight="1" x14ac:dyDescent="0.25">
      <c r="A6" s="491">
        <v>502</v>
      </c>
      <c r="B6" s="492" t="s">
        <v>445</v>
      </c>
      <c r="C6" s="493" t="s">
        <v>446</v>
      </c>
      <c r="D6" s="780">
        <v>150368.93</v>
      </c>
      <c r="E6" s="781">
        <v>94649.919999999998</v>
      </c>
      <c r="F6" s="782">
        <f t="shared" ref="F6:F41" si="0">E6-D6</f>
        <v>-55719.009999999995</v>
      </c>
    </row>
    <row r="7" spans="1:6" ht="15.75" customHeight="1" x14ac:dyDescent="0.25">
      <c r="A7" s="491">
        <v>504</v>
      </c>
      <c r="B7" s="492" t="s">
        <v>447</v>
      </c>
      <c r="C7" s="493" t="s">
        <v>448</v>
      </c>
      <c r="D7" s="780">
        <v>0</v>
      </c>
      <c r="E7" s="781">
        <v>0</v>
      </c>
      <c r="F7" s="782">
        <f t="shared" si="0"/>
        <v>0</v>
      </c>
    </row>
    <row r="8" spans="1:6" ht="15.75" customHeight="1" x14ac:dyDescent="0.25">
      <c r="A8" s="491">
        <v>511</v>
      </c>
      <c r="B8" s="492" t="s">
        <v>449</v>
      </c>
      <c r="C8" s="493" t="s">
        <v>450</v>
      </c>
      <c r="D8" s="780">
        <v>8032.21</v>
      </c>
      <c r="E8" s="781">
        <v>10574.67</v>
      </c>
      <c r="F8" s="782">
        <f t="shared" si="0"/>
        <v>2542.46</v>
      </c>
    </row>
    <row r="9" spans="1:6" ht="15.75" customHeight="1" x14ac:dyDescent="0.25">
      <c r="A9" s="491">
        <v>512</v>
      </c>
      <c r="B9" s="492" t="s">
        <v>451</v>
      </c>
      <c r="C9" s="493" t="s">
        <v>452</v>
      </c>
      <c r="D9" s="780">
        <v>9.4499999999999993</v>
      </c>
      <c r="E9" s="781">
        <v>1.36</v>
      </c>
      <c r="F9" s="782">
        <f t="shared" si="0"/>
        <v>-8.09</v>
      </c>
    </row>
    <row r="10" spans="1:6" ht="15.75" customHeight="1" x14ac:dyDescent="0.25">
      <c r="A10" s="491">
        <v>513</v>
      </c>
      <c r="B10" s="492" t="s">
        <v>453</v>
      </c>
      <c r="C10" s="493" t="s">
        <v>454</v>
      </c>
      <c r="D10" s="780">
        <v>197.31</v>
      </c>
      <c r="E10" s="781">
        <v>530.04</v>
      </c>
      <c r="F10" s="782">
        <f t="shared" si="0"/>
        <v>332.72999999999996</v>
      </c>
    </row>
    <row r="11" spans="1:6" ht="15.75" customHeight="1" x14ac:dyDescent="0.25">
      <c r="A11" s="491">
        <v>518</v>
      </c>
      <c r="B11" s="492" t="s">
        <v>455</v>
      </c>
      <c r="C11" s="493" t="s">
        <v>456</v>
      </c>
      <c r="D11" s="780">
        <v>86743.23</v>
      </c>
      <c r="E11" s="781">
        <v>118936.73</v>
      </c>
      <c r="F11" s="782">
        <f t="shared" si="0"/>
        <v>32193.5</v>
      </c>
    </row>
    <row r="12" spans="1:6" ht="15.75" customHeight="1" x14ac:dyDescent="0.25">
      <c r="A12" s="491">
        <v>521</v>
      </c>
      <c r="B12" s="492" t="s">
        <v>457</v>
      </c>
      <c r="C12" s="493" t="s">
        <v>458</v>
      </c>
      <c r="D12" s="780">
        <v>149387.6</v>
      </c>
      <c r="E12" s="781">
        <v>184784</v>
      </c>
      <c r="F12" s="782">
        <f t="shared" si="0"/>
        <v>35396.399999999994</v>
      </c>
    </row>
    <row r="13" spans="1:6" ht="15.75" customHeight="1" x14ac:dyDescent="0.25">
      <c r="A13" s="491">
        <v>524</v>
      </c>
      <c r="B13" s="492" t="s">
        <v>1031</v>
      </c>
      <c r="C13" s="493" t="s">
        <v>459</v>
      </c>
      <c r="D13" s="780">
        <v>51988.59</v>
      </c>
      <c r="E13" s="781">
        <v>64346.29</v>
      </c>
      <c r="F13" s="782">
        <f t="shared" si="0"/>
        <v>12357.700000000004</v>
      </c>
    </row>
    <row r="14" spans="1:6" ht="15.75" customHeight="1" x14ac:dyDescent="0.25">
      <c r="A14" s="491">
        <v>525</v>
      </c>
      <c r="B14" s="492" t="s">
        <v>460</v>
      </c>
      <c r="C14" s="493" t="s">
        <v>461</v>
      </c>
      <c r="D14" s="780">
        <v>1635</v>
      </c>
      <c r="E14" s="781">
        <v>1575</v>
      </c>
      <c r="F14" s="782">
        <f t="shared" si="0"/>
        <v>-60</v>
      </c>
    </row>
    <row r="15" spans="1:6" ht="15.75" customHeight="1" x14ac:dyDescent="0.25">
      <c r="A15" s="491">
        <v>527</v>
      </c>
      <c r="B15" s="492" t="s">
        <v>462</v>
      </c>
      <c r="C15" s="493" t="s">
        <v>463</v>
      </c>
      <c r="D15" s="780">
        <v>9755.7900000000009</v>
      </c>
      <c r="E15" s="781">
        <v>9996.9500000000007</v>
      </c>
      <c r="F15" s="782">
        <f t="shared" si="0"/>
        <v>241.15999999999985</v>
      </c>
    </row>
    <row r="16" spans="1:6" ht="15.75" customHeight="1" x14ac:dyDescent="0.25">
      <c r="A16" s="491">
        <v>528</v>
      </c>
      <c r="B16" s="492" t="s">
        <v>464</v>
      </c>
      <c r="C16" s="493" t="s">
        <v>465</v>
      </c>
      <c r="D16" s="780">
        <v>0</v>
      </c>
      <c r="E16" s="781">
        <v>0</v>
      </c>
      <c r="F16" s="782">
        <f t="shared" si="0"/>
        <v>0</v>
      </c>
    </row>
    <row r="17" spans="1:6" ht="15.75" customHeight="1" x14ac:dyDescent="0.25">
      <c r="A17" s="491">
        <v>531</v>
      </c>
      <c r="B17" s="492" t="s">
        <v>466</v>
      </c>
      <c r="C17" s="493" t="s">
        <v>467</v>
      </c>
      <c r="D17" s="780">
        <v>0</v>
      </c>
      <c r="E17" s="781">
        <v>0</v>
      </c>
      <c r="F17" s="782">
        <f t="shared" si="0"/>
        <v>0</v>
      </c>
    </row>
    <row r="18" spans="1:6" ht="15.75" customHeight="1" x14ac:dyDescent="0.25">
      <c r="A18" s="491">
        <v>532</v>
      </c>
      <c r="B18" s="492" t="s">
        <v>468</v>
      </c>
      <c r="C18" s="493" t="s">
        <v>469</v>
      </c>
      <c r="D18" s="780">
        <v>0</v>
      </c>
      <c r="E18" s="781">
        <v>0</v>
      </c>
      <c r="F18" s="782">
        <f t="shared" si="0"/>
        <v>0</v>
      </c>
    </row>
    <row r="19" spans="1:6" ht="15.75" customHeight="1" x14ac:dyDescent="0.25">
      <c r="A19" s="491">
        <v>538</v>
      </c>
      <c r="B19" s="492" t="s">
        <v>470</v>
      </c>
      <c r="C19" s="493" t="s">
        <v>471</v>
      </c>
      <c r="D19" s="780">
        <v>9266.4</v>
      </c>
      <c r="E19" s="781">
        <v>8519.5300000000007</v>
      </c>
      <c r="F19" s="782">
        <f t="shared" si="0"/>
        <v>-746.86999999999898</v>
      </c>
    </row>
    <row r="20" spans="1:6" ht="15.75" customHeight="1" x14ac:dyDescent="0.25">
      <c r="A20" s="491">
        <v>541</v>
      </c>
      <c r="B20" s="492" t="s">
        <v>472</v>
      </c>
      <c r="C20" s="493" t="s">
        <v>473</v>
      </c>
      <c r="D20" s="780">
        <v>0</v>
      </c>
      <c r="E20" s="781">
        <v>0</v>
      </c>
      <c r="F20" s="782">
        <f t="shared" si="0"/>
        <v>0</v>
      </c>
    </row>
    <row r="21" spans="1:6" ht="15.75" customHeight="1" x14ac:dyDescent="0.25">
      <c r="A21" s="491">
        <v>542</v>
      </c>
      <c r="B21" s="492" t="s">
        <v>474</v>
      </c>
      <c r="C21" s="493" t="s">
        <v>475</v>
      </c>
      <c r="D21" s="780">
        <v>0</v>
      </c>
      <c r="E21" s="781">
        <v>0</v>
      </c>
      <c r="F21" s="782">
        <f t="shared" si="0"/>
        <v>0</v>
      </c>
    </row>
    <row r="22" spans="1:6" ht="15.75" customHeight="1" x14ac:dyDescent="0.25">
      <c r="A22" s="491">
        <v>543</v>
      </c>
      <c r="B22" s="492" t="s">
        <v>476</v>
      </c>
      <c r="C22" s="493" t="s">
        <v>477</v>
      </c>
      <c r="D22" s="780">
        <v>0</v>
      </c>
      <c r="E22" s="781">
        <v>0</v>
      </c>
      <c r="F22" s="782">
        <f t="shared" si="0"/>
        <v>0</v>
      </c>
    </row>
    <row r="23" spans="1:6" ht="15.75" customHeight="1" x14ac:dyDescent="0.25">
      <c r="A23" s="491">
        <v>544</v>
      </c>
      <c r="B23" s="492" t="s">
        <v>478</v>
      </c>
      <c r="C23" s="493" t="s">
        <v>479</v>
      </c>
      <c r="D23" s="780">
        <v>0</v>
      </c>
      <c r="E23" s="781">
        <v>0</v>
      </c>
      <c r="F23" s="782">
        <f t="shared" si="0"/>
        <v>0</v>
      </c>
    </row>
    <row r="24" spans="1:6" ht="15.75" customHeight="1" x14ac:dyDescent="0.25">
      <c r="A24" s="491">
        <v>545</v>
      </c>
      <c r="B24" s="492" t="s">
        <v>480</v>
      </c>
      <c r="C24" s="493" t="s">
        <v>481</v>
      </c>
      <c r="D24" s="780">
        <v>0</v>
      </c>
      <c r="E24" s="781">
        <v>0</v>
      </c>
      <c r="F24" s="782">
        <f t="shared" si="0"/>
        <v>0</v>
      </c>
    </row>
    <row r="25" spans="1:6" ht="15.75" customHeight="1" x14ac:dyDescent="0.25">
      <c r="A25" s="491">
        <v>546</v>
      </c>
      <c r="B25" s="492" t="s">
        <v>482</v>
      </c>
      <c r="C25" s="493" t="s">
        <v>483</v>
      </c>
      <c r="D25" s="780">
        <v>0</v>
      </c>
      <c r="E25" s="781">
        <v>500</v>
      </c>
      <c r="F25" s="782">
        <f t="shared" si="0"/>
        <v>500</v>
      </c>
    </row>
    <row r="26" spans="1:6" ht="15.75" customHeight="1" x14ac:dyDescent="0.25">
      <c r="A26" s="491">
        <v>547</v>
      </c>
      <c r="B26" s="492" t="s">
        <v>484</v>
      </c>
      <c r="C26" s="493" t="s">
        <v>485</v>
      </c>
      <c r="D26" s="780">
        <v>1500</v>
      </c>
      <c r="E26" s="781">
        <v>0</v>
      </c>
      <c r="F26" s="782">
        <f t="shared" si="0"/>
        <v>-1500</v>
      </c>
    </row>
    <row r="27" spans="1:6" ht="15.75" customHeight="1" x14ac:dyDescent="0.25">
      <c r="A27" s="491">
        <v>548</v>
      </c>
      <c r="B27" s="492" t="s">
        <v>486</v>
      </c>
      <c r="C27" s="493" t="s">
        <v>487</v>
      </c>
      <c r="D27" s="780">
        <v>0</v>
      </c>
      <c r="E27" s="781">
        <v>0</v>
      </c>
      <c r="F27" s="782">
        <f t="shared" si="0"/>
        <v>0</v>
      </c>
    </row>
    <row r="28" spans="1:6" ht="15.75" customHeight="1" x14ac:dyDescent="0.25">
      <c r="A28" s="491">
        <v>549</v>
      </c>
      <c r="B28" s="492" t="s">
        <v>488</v>
      </c>
      <c r="C28" s="493" t="s">
        <v>489</v>
      </c>
      <c r="D28" s="780">
        <v>145660.44</v>
      </c>
      <c r="E28" s="781">
        <v>133249.73000000001</v>
      </c>
      <c r="F28" s="782">
        <f t="shared" si="0"/>
        <v>-12410.709999999992</v>
      </c>
    </row>
    <row r="29" spans="1:6" ht="15.75" customHeight="1" x14ac:dyDescent="0.25">
      <c r="A29" s="491">
        <v>551</v>
      </c>
      <c r="B29" s="492" t="s">
        <v>490</v>
      </c>
      <c r="C29" s="493" t="s">
        <v>491</v>
      </c>
      <c r="D29" s="780">
        <v>81690.92</v>
      </c>
      <c r="E29" s="781">
        <v>0</v>
      </c>
      <c r="F29" s="782">
        <f t="shared" si="0"/>
        <v>-81690.92</v>
      </c>
    </row>
    <row r="30" spans="1:6" ht="15.75" customHeight="1" x14ac:dyDescent="0.25">
      <c r="A30" s="494">
        <v>552</v>
      </c>
      <c r="B30" s="492" t="s">
        <v>601</v>
      </c>
      <c r="C30" s="493" t="s">
        <v>492</v>
      </c>
      <c r="D30" s="780">
        <v>0</v>
      </c>
      <c r="E30" s="781">
        <v>0</v>
      </c>
      <c r="F30" s="782">
        <f t="shared" si="0"/>
        <v>0</v>
      </c>
    </row>
    <row r="31" spans="1:6" ht="15.75" customHeight="1" x14ac:dyDescent="0.25">
      <c r="A31" s="494">
        <v>553</v>
      </c>
      <c r="B31" s="492" t="s">
        <v>493</v>
      </c>
      <c r="C31" s="493" t="s">
        <v>494</v>
      </c>
      <c r="D31" s="780">
        <v>0</v>
      </c>
      <c r="E31" s="781">
        <v>0</v>
      </c>
      <c r="F31" s="782">
        <f t="shared" si="0"/>
        <v>0</v>
      </c>
    </row>
    <row r="32" spans="1:6" ht="15.75" customHeight="1" x14ac:dyDescent="0.25">
      <c r="A32" s="494">
        <v>554</v>
      </c>
      <c r="B32" s="492" t="s">
        <v>495</v>
      </c>
      <c r="C32" s="493" t="s">
        <v>496</v>
      </c>
      <c r="D32" s="780">
        <v>0</v>
      </c>
      <c r="E32" s="781">
        <v>0</v>
      </c>
      <c r="F32" s="782">
        <f t="shared" si="0"/>
        <v>0</v>
      </c>
    </row>
    <row r="33" spans="1:7" ht="15.75" customHeight="1" x14ac:dyDescent="0.25">
      <c r="A33" s="494">
        <v>555</v>
      </c>
      <c r="B33" s="492" t="s">
        <v>1040</v>
      </c>
      <c r="C33" s="493" t="s">
        <v>497</v>
      </c>
      <c r="D33" s="780">
        <v>0</v>
      </c>
      <c r="E33" s="781">
        <v>0</v>
      </c>
      <c r="F33" s="782">
        <f t="shared" si="0"/>
        <v>0</v>
      </c>
      <c r="G33" s="174"/>
    </row>
    <row r="34" spans="1:7" ht="15.75" customHeight="1" x14ac:dyDescent="0.25">
      <c r="A34" s="494">
        <v>556</v>
      </c>
      <c r="B34" s="492" t="s">
        <v>498</v>
      </c>
      <c r="C34" s="493" t="s">
        <v>499</v>
      </c>
      <c r="D34" s="780">
        <v>41918.01</v>
      </c>
      <c r="E34" s="781">
        <v>39238.85</v>
      </c>
      <c r="F34" s="782">
        <f t="shared" si="0"/>
        <v>-2679.1600000000035</v>
      </c>
    </row>
    <row r="35" spans="1:7" ht="15.75" customHeight="1" x14ac:dyDescent="0.25">
      <c r="A35" s="494">
        <v>557</v>
      </c>
      <c r="B35" s="492" t="s">
        <v>500</v>
      </c>
      <c r="C35" s="493" t="s">
        <v>501</v>
      </c>
      <c r="D35" s="780">
        <v>0</v>
      </c>
      <c r="E35" s="781">
        <v>0</v>
      </c>
      <c r="F35" s="782">
        <f t="shared" si="0"/>
        <v>0</v>
      </c>
    </row>
    <row r="36" spans="1:7" ht="15.75" customHeight="1" x14ac:dyDescent="0.25">
      <c r="A36" s="494">
        <v>558</v>
      </c>
      <c r="B36" s="492" t="s">
        <v>1039</v>
      </c>
      <c r="C36" s="493" t="s">
        <v>502</v>
      </c>
      <c r="D36" s="780">
        <v>0</v>
      </c>
      <c r="E36" s="781">
        <v>0</v>
      </c>
      <c r="F36" s="782">
        <f t="shared" si="0"/>
        <v>0</v>
      </c>
    </row>
    <row r="37" spans="1:7" ht="15.75" customHeight="1" x14ac:dyDescent="0.25">
      <c r="A37" s="494">
        <v>561</v>
      </c>
      <c r="B37" s="492" t="s">
        <v>1038</v>
      </c>
      <c r="C37" s="493" t="s">
        <v>503</v>
      </c>
      <c r="D37" s="780">
        <v>0</v>
      </c>
      <c r="E37" s="781">
        <v>0</v>
      </c>
      <c r="F37" s="782">
        <f t="shared" si="0"/>
        <v>0</v>
      </c>
      <c r="G37" s="174"/>
    </row>
    <row r="38" spans="1:7" ht="15.75" customHeight="1" x14ac:dyDescent="0.25">
      <c r="A38" s="494">
        <v>562</v>
      </c>
      <c r="B38" s="492" t="s">
        <v>1037</v>
      </c>
      <c r="C38" s="493" t="s">
        <v>504</v>
      </c>
      <c r="D38" s="780">
        <v>0</v>
      </c>
      <c r="E38" s="781">
        <v>0</v>
      </c>
      <c r="F38" s="782">
        <f t="shared" si="0"/>
        <v>0</v>
      </c>
    </row>
    <row r="39" spans="1:7" ht="15.75" customHeight="1" x14ac:dyDescent="0.25">
      <c r="A39" s="494">
        <v>563</v>
      </c>
      <c r="B39" s="492" t="s">
        <v>1036</v>
      </c>
      <c r="C39" s="493" t="s">
        <v>505</v>
      </c>
      <c r="D39" s="780">
        <v>0</v>
      </c>
      <c r="E39" s="781">
        <v>0</v>
      </c>
      <c r="F39" s="782">
        <f t="shared" si="0"/>
        <v>0</v>
      </c>
    </row>
    <row r="40" spans="1:7" ht="15.75" customHeight="1" x14ac:dyDescent="0.25">
      <c r="A40" s="495">
        <v>565</v>
      </c>
      <c r="B40" s="496" t="s">
        <v>600</v>
      </c>
      <c r="C40" s="493" t="s">
        <v>506</v>
      </c>
      <c r="D40" s="783">
        <v>0</v>
      </c>
      <c r="E40" s="784">
        <v>0</v>
      </c>
      <c r="F40" s="782">
        <f t="shared" si="0"/>
        <v>0</v>
      </c>
      <c r="G40" s="174"/>
    </row>
    <row r="41" spans="1:7" ht="15.75" customHeight="1" thickBot="1" x14ac:dyDescent="0.3">
      <c r="A41" s="495">
        <v>567</v>
      </c>
      <c r="B41" s="497" t="s">
        <v>507</v>
      </c>
      <c r="C41" s="498" t="s">
        <v>508</v>
      </c>
      <c r="D41" s="783">
        <v>0</v>
      </c>
      <c r="E41" s="784">
        <v>0</v>
      </c>
      <c r="F41" s="785">
        <f t="shared" si="0"/>
        <v>0</v>
      </c>
      <c r="G41" s="174"/>
    </row>
    <row r="42" spans="1:7" ht="24.75" customHeight="1" thickBot="1" x14ac:dyDescent="0.25">
      <c r="A42" s="1081" t="s">
        <v>646</v>
      </c>
      <c r="B42" s="1082"/>
      <c r="C42" s="499" t="s">
        <v>509</v>
      </c>
      <c r="D42" s="786">
        <f>SUM(D5:D41)</f>
        <v>815629.95000000007</v>
      </c>
      <c r="E42" s="787">
        <f>SUM(E5:E41)</f>
        <v>742800.02999999991</v>
      </c>
      <c r="F42" s="788">
        <f>SUM(F5:F41)</f>
        <v>-72829.919999999984</v>
      </c>
    </row>
    <row r="43" spans="1:7" x14ac:dyDescent="0.2">
      <c r="B43" s="83"/>
      <c r="C43" s="83"/>
      <c r="D43" s="83"/>
      <c r="E43" s="83"/>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ignoredErrors>
    <ignoredError sqref="C5:C42"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pageSetUpPr fitToPage="1"/>
  </sheetPr>
  <dimension ref="A1:K16"/>
  <sheetViews>
    <sheetView workbookViewId="0">
      <selection activeCell="E18" sqref="E18"/>
    </sheetView>
  </sheetViews>
  <sheetFormatPr defaultRowHeight="12.75" x14ac:dyDescent="0.2"/>
  <cols>
    <col min="1" max="1" width="8.140625" customWidth="1"/>
    <col min="2" max="2" width="62.5703125" customWidth="1"/>
    <col min="3" max="3" width="15.7109375" customWidth="1"/>
    <col min="4" max="5" width="17.140625" customWidth="1"/>
    <col min="6" max="6" width="15.7109375" customWidth="1"/>
    <col min="7" max="10" width="16.85546875" customWidth="1"/>
    <col min="11" max="11" width="15.7109375" customWidth="1"/>
  </cols>
  <sheetData>
    <row r="1" spans="1:11" ht="49.9" customHeight="1" thickBot="1" x14ac:dyDescent="0.25">
      <c r="A1" s="999" t="s">
        <v>1216</v>
      </c>
      <c r="B1" s="1000"/>
      <c r="C1" s="1000"/>
      <c r="D1" s="1000"/>
      <c r="E1" s="1000"/>
      <c r="F1" s="1000"/>
      <c r="G1" s="1000"/>
      <c r="H1" s="1000"/>
      <c r="I1" s="1000"/>
      <c r="J1" s="1000"/>
      <c r="K1" s="1001"/>
    </row>
    <row r="2" spans="1:11" ht="15.75" x14ac:dyDescent="0.2">
      <c r="A2" s="839" t="s">
        <v>1355</v>
      </c>
      <c r="B2" s="923"/>
      <c r="C2" s="1089" t="s">
        <v>1072</v>
      </c>
      <c r="D2" s="1090"/>
      <c r="E2" s="1090"/>
      <c r="F2" s="1090"/>
      <c r="G2" s="1090"/>
      <c r="H2" s="1090"/>
      <c r="I2" s="1090"/>
      <c r="J2" s="1090"/>
      <c r="K2" s="1091"/>
    </row>
    <row r="3" spans="1:11" ht="15.6" customHeight="1" x14ac:dyDescent="0.2">
      <c r="A3" s="921" t="s">
        <v>142</v>
      </c>
      <c r="B3" s="919" t="s">
        <v>1069</v>
      </c>
      <c r="C3" s="1085" t="s">
        <v>1217</v>
      </c>
      <c r="D3" s="1085" t="s">
        <v>1218</v>
      </c>
      <c r="E3" s="1085" t="s">
        <v>1219</v>
      </c>
      <c r="F3" s="1085" t="s">
        <v>1073</v>
      </c>
      <c r="G3" s="1085" t="s">
        <v>1074</v>
      </c>
      <c r="H3" s="1085" t="s">
        <v>1220</v>
      </c>
      <c r="I3" s="1085" t="s">
        <v>1221</v>
      </c>
      <c r="J3" s="1092" t="s">
        <v>1222</v>
      </c>
      <c r="K3" s="1087" t="s">
        <v>1223</v>
      </c>
    </row>
    <row r="4" spans="1:11" ht="84" customHeight="1" x14ac:dyDescent="0.2">
      <c r="A4" s="922"/>
      <c r="B4" s="920"/>
      <c r="C4" s="1086"/>
      <c r="D4" s="1086"/>
      <c r="E4" s="1086"/>
      <c r="F4" s="1086"/>
      <c r="G4" s="1086"/>
      <c r="H4" s="1086"/>
      <c r="I4" s="1086"/>
      <c r="J4" s="1093"/>
      <c r="K4" s="1088"/>
    </row>
    <row r="5" spans="1:11" ht="18.600000000000001" customHeight="1" x14ac:dyDescent="0.2">
      <c r="A5" s="1083"/>
      <c r="B5" s="1084"/>
      <c r="C5" s="538" t="s">
        <v>212</v>
      </c>
      <c r="D5" s="538" t="s">
        <v>213</v>
      </c>
      <c r="E5" s="538" t="s">
        <v>214</v>
      </c>
      <c r="F5" s="538" t="s">
        <v>221</v>
      </c>
      <c r="G5" s="538" t="s">
        <v>215</v>
      </c>
      <c r="H5" s="538" t="s">
        <v>216</v>
      </c>
      <c r="I5" s="538" t="s">
        <v>217</v>
      </c>
      <c r="J5" s="538" t="s">
        <v>218</v>
      </c>
      <c r="K5" s="521" t="s">
        <v>219</v>
      </c>
    </row>
    <row r="6" spans="1:11" ht="30" customHeight="1" x14ac:dyDescent="0.2">
      <c r="A6" s="20">
        <v>1</v>
      </c>
      <c r="B6" s="315" t="s">
        <v>1421</v>
      </c>
      <c r="C6" s="679">
        <v>0</v>
      </c>
      <c r="D6" s="679">
        <v>0</v>
      </c>
      <c r="E6" s="37">
        <f>C6-D6</f>
        <v>0</v>
      </c>
      <c r="F6" s="679">
        <v>15000</v>
      </c>
      <c r="G6" s="679">
        <v>10500</v>
      </c>
      <c r="H6" s="37">
        <f>F6-G6+E6</f>
        <v>4500</v>
      </c>
      <c r="I6" s="679">
        <v>0</v>
      </c>
      <c r="J6" s="679">
        <v>4500</v>
      </c>
      <c r="K6" s="650">
        <f>I6-J6+H6</f>
        <v>0</v>
      </c>
    </row>
    <row r="7" spans="1:11" ht="32.25" customHeight="1" x14ac:dyDescent="0.2">
      <c r="A7" s="20">
        <f>A6+1</f>
        <v>2</v>
      </c>
      <c r="B7" s="315" t="s">
        <v>1422</v>
      </c>
      <c r="C7" s="679">
        <v>0</v>
      </c>
      <c r="D7" s="679">
        <v>0</v>
      </c>
      <c r="E7" s="37">
        <f t="shared" ref="E7:E12" si="0">C7-D7</f>
        <v>0</v>
      </c>
      <c r="F7" s="679">
        <v>125928</v>
      </c>
      <c r="G7" s="679">
        <v>0</v>
      </c>
      <c r="H7" s="37">
        <f t="shared" ref="H7:H12" si="1">F7-G7+E7</f>
        <v>125928</v>
      </c>
      <c r="I7" s="679">
        <v>0</v>
      </c>
      <c r="J7" s="679">
        <v>125928</v>
      </c>
      <c r="K7" s="650">
        <f t="shared" ref="K7:K12" si="2">I7-J7+H7</f>
        <v>0</v>
      </c>
    </row>
    <row r="8" spans="1:11" ht="23.45" customHeight="1" x14ac:dyDescent="0.2">
      <c r="A8" s="20">
        <f>A7+1</f>
        <v>3</v>
      </c>
      <c r="B8" s="315"/>
      <c r="C8" s="679"/>
      <c r="D8" s="679"/>
      <c r="E8" s="37">
        <f t="shared" si="0"/>
        <v>0</v>
      </c>
      <c r="F8" s="679"/>
      <c r="G8" s="679"/>
      <c r="H8" s="37">
        <f t="shared" si="1"/>
        <v>0</v>
      </c>
      <c r="I8" s="679"/>
      <c r="J8" s="679"/>
      <c r="K8" s="650">
        <f t="shared" si="2"/>
        <v>0</v>
      </c>
    </row>
    <row r="9" spans="1:11" ht="22.15" customHeight="1" x14ac:dyDescent="0.2">
      <c r="A9" s="20">
        <v>4</v>
      </c>
      <c r="B9" s="388"/>
      <c r="C9" s="679"/>
      <c r="D9" s="679"/>
      <c r="E9" s="37">
        <f t="shared" si="0"/>
        <v>0</v>
      </c>
      <c r="F9" s="679"/>
      <c r="G9" s="679"/>
      <c r="H9" s="37">
        <f t="shared" si="1"/>
        <v>0</v>
      </c>
      <c r="I9" s="679"/>
      <c r="J9" s="679"/>
      <c r="K9" s="650">
        <f t="shared" si="2"/>
        <v>0</v>
      </c>
    </row>
    <row r="10" spans="1:11" ht="22.15" customHeight="1" x14ac:dyDescent="0.2">
      <c r="A10" s="20">
        <v>5</v>
      </c>
      <c r="B10" s="388"/>
      <c r="C10" s="679"/>
      <c r="D10" s="679"/>
      <c r="E10" s="37">
        <f t="shared" si="0"/>
        <v>0</v>
      </c>
      <c r="F10" s="679"/>
      <c r="G10" s="679"/>
      <c r="H10" s="37">
        <f t="shared" si="1"/>
        <v>0</v>
      </c>
      <c r="I10" s="679"/>
      <c r="J10" s="679"/>
      <c r="K10" s="650">
        <f t="shared" si="2"/>
        <v>0</v>
      </c>
    </row>
    <row r="11" spans="1:11" ht="22.15" customHeight="1" x14ac:dyDescent="0.2">
      <c r="A11" s="520">
        <v>6</v>
      </c>
      <c r="B11" s="453"/>
      <c r="C11" s="775"/>
      <c r="D11" s="775"/>
      <c r="E11" s="37">
        <f t="shared" si="0"/>
        <v>0</v>
      </c>
      <c r="F11" s="775"/>
      <c r="G11" s="775"/>
      <c r="H11" s="37">
        <f t="shared" si="1"/>
        <v>0</v>
      </c>
      <c r="I11" s="775"/>
      <c r="J11" s="775"/>
      <c r="K11" s="650">
        <f t="shared" si="2"/>
        <v>0</v>
      </c>
    </row>
    <row r="12" spans="1:11" ht="22.15" customHeight="1" thickBot="1" x14ac:dyDescent="0.25">
      <c r="A12" s="21" t="s">
        <v>140</v>
      </c>
      <c r="B12" s="389"/>
      <c r="C12" s="776">
        <f>C6+C7+C8+C9+C10+C11</f>
        <v>0</v>
      </c>
      <c r="D12" s="776">
        <f>D6+D7+D8+D9+D10+D11</f>
        <v>0</v>
      </c>
      <c r="E12" s="38">
        <f t="shared" si="0"/>
        <v>0</v>
      </c>
      <c r="F12" s="776">
        <f t="shared" ref="F12:J12" si="3">F6+F7+F8+F9+F10+F11</f>
        <v>140928</v>
      </c>
      <c r="G12" s="776">
        <f t="shared" si="3"/>
        <v>10500</v>
      </c>
      <c r="H12" s="38">
        <f t="shared" si="1"/>
        <v>130428</v>
      </c>
      <c r="I12" s="776">
        <f t="shared" si="3"/>
        <v>0</v>
      </c>
      <c r="J12" s="776">
        <f t="shared" si="3"/>
        <v>130428</v>
      </c>
      <c r="K12" s="653">
        <f t="shared" si="2"/>
        <v>0</v>
      </c>
    </row>
    <row r="13" spans="1:11" ht="15.75" x14ac:dyDescent="0.2">
      <c r="A13" s="13"/>
      <c r="B13" s="15"/>
      <c r="C13" s="13"/>
      <c r="D13" s="13"/>
      <c r="E13" s="13"/>
      <c r="F13" s="13"/>
      <c r="G13" s="13"/>
      <c r="H13" s="13"/>
      <c r="I13" s="13"/>
      <c r="J13" s="13"/>
      <c r="K13" s="13"/>
    </row>
    <row r="14" spans="1:11" ht="15" x14ac:dyDescent="0.2">
      <c r="B14" s="1055" t="s">
        <v>1224</v>
      </c>
      <c r="C14" s="1056"/>
      <c r="D14" s="1056"/>
      <c r="E14" s="1057"/>
    </row>
    <row r="16" spans="1:11" x14ac:dyDescent="0.2">
      <c r="B16" s="172"/>
    </row>
  </sheetData>
  <mergeCells count="16">
    <mergeCell ref="A5:B5"/>
    <mergeCell ref="C3:C4"/>
    <mergeCell ref="K3:K4"/>
    <mergeCell ref="B14:E14"/>
    <mergeCell ref="A1:K1"/>
    <mergeCell ref="A2:B2"/>
    <mergeCell ref="C2:K2"/>
    <mergeCell ref="A3:A4"/>
    <mergeCell ref="B3:B4"/>
    <mergeCell ref="G3:G4"/>
    <mergeCell ref="D3:D4"/>
    <mergeCell ref="F3:F4"/>
    <mergeCell ref="J3:J4"/>
    <mergeCell ref="E3:E4"/>
    <mergeCell ref="H3:H4"/>
    <mergeCell ref="I3:I4"/>
  </mergeCells>
  <pageMargins left="0" right="0" top="0.74803149606299213" bottom="0.74803149606299213" header="0.31496062992125984" footer="0.31496062992125984"/>
  <pageSetup paperSize="9" scale="6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1095" t="s">
        <v>434</v>
      </c>
      <c r="B1" s="1096"/>
      <c r="C1" s="1096"/>
      <c r="D1" s="1096"/>
      <c r="E1" s="1096"/>
      <c r="F1" s="1097"/>
    </row>
    <row r="2" spans="1:6" ht="19.5" customHeight="1" x14ac:dyDescent="0.25">
      <c r="A2" s="1094" t="s">
        <v>302</v>
      </c>
      <c r="B2" s="1094"/>
      <c r="C2" s="1094"/>
      <c r="D2" s="1094"/>
      <c r="E2" s="1094"/>
      <c r="F2" s="1094"/>
    </row>
    <row r="3" spans="1:6" ht="42" customHeight="1" x14ac:dyDescent="0.2">
      <c r="A3" s="84" t="s">
        <v>312</v>
      </c>
      <c r="B3" s="85" t="s">
        <v>313</v>
      </c>
      <c r="C3" s="92" t="s">
        <v>436</v>
      </c>
      <c r="D3" s="85" t="s">
        <v>431</v>
      </c>
      <c r="E3" s="85" t="s">
        <v>432</v>
      </c>
      <c r="F3" s="85" t="s">
        <v>433</v>
      </c>
    </row>
    <row r="4" spans="1:6" ht="15.75" x14ac:dyDescent="0.25">
      <c r="A4" s="86" t="s">
        <v>314</v>
      </c>
      <c r="B4" s="86" t="s">
        <v>315</v>
      </c>
      <c r="C4" s="87"/>
      <c r="D4" s="87"/>
      <c r="E4" s="87"/>
      <c r="F4" s="87"/>
    </row>
    <row r="5" spans="1:6" ht="15.75" x14ac:dyDescent="0.25">
      <c r="A5" s="91" t="s">
        <v>316</v>
      </c>
      <c r="B5" s="86" t="s">
        <v>317</v>
      </c>
      <c r="C5" s="87"/>
      <c r="D5" s="87"/>
      <c r="E5" s="87"/>
      <c r="F5" s="87"/>
    </row>
    <row r="6" spans="1:6" ht="15.75" x14ac:dyDescent="0.25">
      <c r="A6" s="86" t="s">
        <v>318</v>
      </c>
      <c r="B6" s="86" t="s">
        <v>319</v>
      </c>
      <c r="C6" s="87"/>
      <c r="D6" s="87"/>
      <c r="E6" s="87"/>
      <c r="F6" s="87"/>
    </row>
    <row r="7" spans="1:6" ht="15.75" x14ac:dyDescent="0.25">
      <c r="A7" s="86" t="s">
        <v>320</v>
      </c>
      <c r="B7" s="86" t="s">
        <v>321</v>
      </c>
      <c r="C7" s="87"/>
      <c r="D7" s="87"/>
      <c r="E7" s="87"/>
      <c r="F7" s="87"/>
    </row>
    <row r="8" spans="1:6" ht="15.75" x14ac:dyDescent="0.25">
      <c r="A8" s="90" t="s">
        <v>435</v>
      </c>
      <c r="B8" s="86" t="s">
        <v>322</v>
      </c>
      <c r="C8" s="87"/>
      <c r="D8" s="87"/>
      <c r="E8" s="87"/>
      <c r="F8" s="87"/>
    </row>
    <row r="9" spans="1:6" ht="15.75" x14ac:dyDescent="0.25">
      <c r="A9" s="86" t="s">
        <v>323</v>
      </c>
      <c r="B9" s="86" t="s">
        <v>324</v>
      </c>
      <c r="C9" s="87"/>
      <c r="D9" s="87"/>
      <c r="E9" s="87"/>
      <c r="F9" s="87"/>
    </row>
    <row r="10" spans="1:6" ht="15.75" x14ac:dyDescent="0.25">
      <c r="A10" s="86" t="s">
        <v>325</v>
      </c>
      <c r="B10" s="86" t="s">
        <v>326</v>
      </c>
      <c r="C10" s="87"/>
      <c r="D10" s="87"/>
      <c r="E10" s="87"/>
      <c r="F10" s="87"/>
    </row>
    <row r="11" spans="1:6" ht="15.75" x14ac:dyDescent="0.25">
      <c r="A11" s="86" t="s">
        <v>327</v>
      </c>
      <c r="B11" s="86" t="s">
        <v>328</v>
      </c>
      <c r="C11" s="87"/>
      <c r="D11" s="87"/>
      <c r="E11" s="87"/>
      <c r="F11" s="87"/>
    </row>
    <row r="12" spans="1:6" ht="15.75" x14ac:dyDescent="0.25">
      <c r="A12" s="91" t="s">
        <v>329</v>
      </c>
      <c r="B12" s="86" t="s">
        <v>330</v>
      </c>
      <c r="C12" s="87"/>
      <c r="D12" s="87"/>
      <c r="E12" s="87"/>
      <c r="F12" s="87"/>
    </row>
    <row r="13" spans="1:6" ht="15.75" x14ac:dyDescent="0.25">
      <c r="A13" s="86" t="s">
        <v>331</v>
      </c>
      <c r="B13" s="86" t="s">
        <v>332</v>
      </c>
      <c r="C13" s="87"/>
      <c r="D13" s="87"/>
      <c r="E13" s="87"/>
      <c r="F13" s="87"/>
    </row>
    <row r="14" spans="1:6" ht="15.75" x14ac:dyDescent="0.25">
      <c r="A14" s="86" t="s">
        <v>333</v>
      </c>
      <c r="B14" s="86" t="s">
        <v>334</v>
      </c>
      <c r="C14" s="87"/>
      <c r="D14" s="87"/>
      <c r="E14" s="87"/>
      <c r="F14" s="87"/>
    </row>
    <row r="15" spans="1:6" ht="15.75" x14ac:dyDescent="0.25">
      <c r="A15" s="86" t="s">
        <v>335</v>
      </c>
      <c r="B15" s="86" t="s">
        <v>336</v>
      </c>
      <c r="C15" s="87"/>
      <c r="D15" s="87"/>
      <c r="E15" s="87"/>
      <c r="F15" s="87"/>
    </row>
    <row r="16" spans="1:6" ht="15.75" x14ac:dyDescent="0.25">
      <c r="A16" s="86" t="s">
        <v>337</v>
      </c>
      <c r="B16" s="86" t="s">
        <v>338</v>
      </c>
      <c r="C16" s="87"/>
      <c r="D16" s="87"/>
      <c r="E16" s="87"/>
      <c r="F16" s="87"/>
    </row>
    <row r="17" spans="1:6" ht="15.75" x14ac:dyDescent="0.25">
      <c r="A17" s="86" t="s">
        <v>339</v>
      </c>
      <c r="B17" s="86" t="s">
        <v>340</v>
      </c>
      <c r="C17" s="87"/>
      <c r="D17" s="87"/>
      <c r="E17" s="87"/>
      <c r="F17" s="87"/>
    </row>
    <row r="18" spans="1:6" ht="15.75" x14ac:dyDescent="0.25">
      <c r="A18" s="86" t="s">
        <v>341</v>
      </c>
      <c r="B18" s="86" t="s">
        <v>342</v>
      </c>
      <c r="C18" s="87"/>
      <c r="D18" s="87"/>
      <c r="E18" s="87"/>
      <c r="F18" s="87"/>
    </row>
    <row r="19" spans="1:6" ht="15.75" x14ac:dyDescent="0.25">
      <c r="A19" s="86" t="s">
        <v>343</v>
      </c>
      <c r="B19" s="86" t="s">
        <v>344</v>
      </c>
      <c r="C19" s="87"/>
      <c r="D19" s="87"/>
      <c r="E19" s="87"/>
      <c r="F19" s="87"/>
    </row>
    <row r="20" spans="1:6" ht="15.75" x14ac:dyDescent="0.25">
      <c r="A20" s="86" t="s">
        <v>345</v>
      </c>
      <c r="B20" s="86" t="s">
        <v>346</v>
      </c>
      <c r="C20" s="87"/>
      <c r="D20" s="87"/>
      <c r="E20" s="87"/>
      <c r="F20" s="87"/>
    </row>
    <row r="21" spans="1:6" ht="15.75" x14ac:dyDescent="0.25">
      <c r="A21" s="86" t="s">
        <v>347</v>
      </c>
      <c r="B21" s="86" t="s">
        <v>348</v>
      </c>
      <c r="C21" s="87"/>
      <c r="D21" s="87"/>
      <c r="E21" s="87"/>
      <c r="F21" s="87"/>
    </row>
    <row r="22" spans="1:6" ht="15.75" x14ac:dyDescent="0.25">
      <c r="A22" s="86" t="s">
        <v>349</v>
      </c>
      <c r="B22" s="86" t="s">
        <v>350</v>
      </c>
      <c r="C22" s="87"/>
      <c r="D22" s="87"/>
      <c r="E22" s="87"/>
      <c r="F22" s="87"/>
    </row>
    <row r="23" spans="1:6" ht="15.75" x14ac:dyDescent="0.25">
      <c r="A23" s="86" t="s">
        <v>351</v>
      </c>
      <c r="B23" s="86" t="s">
        <v>352</v>
      </c>
      <c r="C23" s="87"/>
      <c r="D23" s="87"/>
      <c r="E23" s="87"/>
      <c r="F23" s="87"/>
    </row>
    <row r="24" spans="1:6" ht="15.75" x14ac:dyDescent="0.25">
      <c r="A24" s="91" t="s">
        <v>353</v>
      </c>
      <c r="B24" s="86" t="s">
        <v>354</v>
      </c>
      <c r="C24" s="87"/>
      <c r="D24" s="87"/>
      <c r="E24" s="87"/>
      <c r="F24" s="87"/>
    </row>
    <row r="25" spans="1:6" ht="15.75" x14ac:dyDescent="0.25">
      <c r="A25" s="86" t="s">
        <v>355</v>
      </c>
      <c r="B25" s="86" t="s">
        <v>356</v>
      </c>
      <c r="C25" s="87"/>
      <c r="D25" s="87"/>
      <c r="E25" s="87"/>
      <c r="F25" s="87"/>
    </row>
    <row r="26" spans="1:6" ht="15.75" x14ac:dyDescent="0.25">
      <c r="A26" s="86" t="s">
        <v>357</v>
      </c>
      <c r="B26" s="86" t="s">
        <v>358</v>
      </c>
      <c r="C26" s="87"/>
      <c r="D26" s="87"/>
      <c r="E26" s="87"/>
      <c r="F26" s="87"/>
    </row>
    <row r="27" spans="1:6" ht="15.75" x14ac:dyDescent="0.25">
      <c r="A27" s="86" t="s">
        <v>359</v>
      </c>
      <c r="B27" s="86" t="s">
        <v>360</v>
      </c>
      <c r="C27" s="87"/>
      <c r="D27" s="87"/>
      <c r="E27" s="87"/>
      <c r="F27" s="87"/>
    </row>
    <row r="28" spans="1:6" ht="15.75" x14ac:dyDescent="0.25">
      <c r="A28" s="86" t="s">
        <v>361</v>
      </c>
      <c r="B28" s="86" t="s">
        <v>362</v>
      </c>
      <c r="C28" s="87"/>
      <c r="D28" s="87"/>
      <c r="E28" s="87"/>
      <c r="F28" s="87"/>
    </row>
    <row r="29" spans="1:6" ht="15.75" x14ac:dyDescent="0.25">
      <c r="A29" s="86" t="s">
        <v>363</v>
      </c>
      <c r="B29" s="86" t="s">
        <v>364</v>
      </c>
      <c r="C29" s="87"/>
      <c r="D29" s="87"/>
      <c r="E29" s="87"/>
      <c r="F29" s="87"/>
    </row>
    <row r="30" spans="1:6" ht="15.75" x14ac:dyDescent="0.25">
      <c r="A30" s="86" t="s">
        <v>365</v>
      </c>
      <c r="B30" s="86" t="s">
        <v>366</v>
      </c>
      <c r="C30" s="87"/>
      <c r="D30" s="87"/>
      <c r="E30" s="87"/>
      <c r="F30" s="87"/>
    </row>
    <row r="31" spans="1:6" ht="15.75" x14ac:dyDescent="0.25">
      <c r="A31" s="86" t="s">
        <v>367</v>
      </c>
      <c r="B31" s="86" t="s">
        <v>368</v>
      </c>
      <c r="C31" s="87"/>
      <c r="D31" s="87"/>
      <c r="E31" s="87"/>
      <c r="F31" s="87"/>
    </row>
    <row r="32" spans="1:6" ht="15.75" x14ac:dyDescent="0.25">
      <c r="A32" s="86" t="s">
        <v>369</v>
      </c>
      <c r="B32" s="86" t="s">
        <v>370</v>
      </c>
      <c r="C32" s="87"/>
      <c r="D32" s="87"/>
      <c r="E32" s="87"/>
      <c r="F32" s="87"/>
    </row>
    <row r="33" spans="1:6" ht="15.75" x14ac:dyDescent="0.25">
      <c r="A33" s="91" t="s">
        <v>371</v>
      </c>
      <c r="B33" s="86" t="s">
        <v>372</v>
      </c>
      <c r="C33" s="87"/>
      <c r="D33" s="87"/>
      <c r="E33" s="87"/>
      <c r="F33" s="87"/>
    </row>
    <row r="34" spans="1:6" ht="15.75" x14ac:dyDescent="0.25">
      <c r="A34" s="86" t="s">
        <v>373</v>
      </c>
      <c r="B34" s="86" t="s">
        <v>374</v>
      </c>
      <c r="C34" s="87"/>
      <c r="D34" s="87"/>
      <c r="E34" s="87"/>
      <c r="F34" s="87"/>
    </row>
    <row r="35" spans="1:6" ht="15.75" x14ac:dyDescent="0.25">
      <c r="A35" s="86" t="s">
        <v>375</v>
      </c>
      <c r="B35" s="86" t="s">
        <v>376</v>
      </c>
      <c r="C35" s="87"/>
      <c r="D35" s="87"/>
      <c r="E35" s="87"/>
      <c r="F35" s="87"/>
    </row>
    <row r="36" spans="1:6" ht="15.75" x14ac:dyDescent="0.25">
      <c r="A36" s="86" t="s">
        <v>377</v>
      </c>
      <c r="B36" s="86" t="s">
        <v>378</v>
      </c>
      <c r="C36" s="87"/>
      <c r="D36" s="87"/>
      <c r="E36" s="87"/>
      <c r="F36" s="87"/>
    </row>
    <row r="37" spans="1:6" ht="15.75" x14ac:dyDescent="0.25">
      <c r="A37" s="86" t="s">
        <v>379</v>
      </c>
      <c r="B37" s="86" t="s">
        <v>380</v>
      </c>
      <c r="C37" s="87"/>
      <c r="D37" s="87"/>
      <c r="E37" s="87"/>
      <c r="F37" s="87"/>
    </row>
    <row r="38" spans="1:6" ht="15.75" x14ac:dyDescent="0.25">
      <c r="A38" s="86" t="s">
        <v>381</v>
      </c>
      <c r="B38" s="86" t="s">
        <v>382</v>
      </c>
      <c r="C38" s="87"/>
      <c r="D38" s="87"/>
      <c r="E38" s="87"/>
      <c r="F38" s="87"/>
    </row>
    <row r="39" spans="1:6" ht="15.75" x14ac:dyDescent="0.25">
      <c r="A39" s="86" t="s">
        <v>383</v>
      </c>
      <c r="B39" s="86" t="s">
        <v>384</v>
      </c>
      <c r="C39" s="87"/>
      <c r="D39" s="87"/>
      <c r="E39" s="87"/>
      <c r="F39" s="87"/>
    </row>
    <row r="40" spans="1:6" ht="15.75" x14ac:dyDescent="0.25">
      <c r="A40" s="91" t="s">
        <v>385</v>
      </c>
      <c r="B40" s="86" t="s">
        <v>386</v>
      </c>
      <c r="C40" s="87"/>
      <c r="D40" s="87"/>
      <c r="E40" s="87"/>
      <c r="F40" s="87"/>
    </row>
    <row r="41" spans="1:6" ht="15.75" x14ac:dyDescent="0.25">
      <c r="A41" s="86" t="s">
        <v>387</v>
      </c>
      <c r="B41" s="86" t="s">
        <v>388</v>
      </c>
      <c r="C41" s="87"/>
      <c r="D41" s="87"/>
      <c r="E41" s="87"/>
      <c r="F41" s="87"/>
    </row>
    <row r="42" spans="1:6" ht="15.75" x14ac:dyDescent="0.25">
      <c r="A42" s="86" t="s">
        <v>389</v>
      </c>
      <c r="B42" s="86" t="s">
        <v>390</v>
      </c>
      <c r="C42" s="87"/>
      <c r="D42" s="87"/>
      <c r="E42" s="87"/>
      <c r="F42" s="87"/>
    </row>
    <row r="43" spans="1:6" ht="15.75" x14ac:dyDescent="0.25">
      <c r="A43" s="86" t="s">
        <v>391</v>
      </c>
      <c r="B43" s="86" t="s">
        <v>392</v>
      </c>
      <c r="C43" s="87"/>
      <c r="D43" s="87"/>
      <c r="E43" s="87"/>
      <c r="F43" s="87"/>
    </row>
    <row r="44" spans="1:6" ht="15.75" x14ac:dyDescent="0.25">
      <c r="A44" s="86" t="s">
        <v>393</v>
      </c>
      <c r="B44" s="86" t="s">
        <v>394</v>
      </c>
      <c r="C44" s="87"/>
      <c r="D44" s="87"/>
      <c r="E44" s="87"/>
      <c r="F44" s="87"/>
    </row>
    <row r="45" spans="1:6" ht="15.75" x14ac:dyDescent="0.25">
      <c r="A45" s="91" t="s">
        <v>395</v>
      </c>
      <c r="B45" s="86" t="s">
        <v>396</v>
      </c>
      <c r="C45" s="87"/>
      <c r="D45" s="87"/>
      <c r="E45" s="87"/>
      <c r="F45" s="87"/>
    </row>
    <row r="46" spans="1:6" ht="15.75" x14ac:dyDescent="0.25">
      <c r="A46" s="86" t="s">
        <v>397</v>
      </c>
      <c r="B46" s="86" t="s">
        <v>398</v>
      </c>
      <c r="C46" s="87"/>
      <c r="D46" s="87"/>
      <c r="E46" s="87"/>
      <c r="F46" s="87"/>
    </row>
    <row r="47" spans="1:6" ht="15.75" x14ac:dyDescent="0.25">
      <c r="A47" s="86" t="s">
        <v>389</v>
      </c>
      <c r="B47" s="86" t="s">
        <v>399</v>
      </c>
      <c r="C47" s="87"/>
      <c r="D47" s="87"/>
      <c r="E47" s="87"/>
      <c r="F47" s="87"/>
    </row>
    <row r="48" spans="1:6" ht="15.75" x14ac:dyDescent="0.25">
      <c r="A48" s="86" t="s">
        <v>400</v>
      </c>
      <c r="B48" s="86" t="s">
        <v>401</v>
      </c>
      <c r="C48" s="87"/>
      <c r="D48" s="87"/>
      <c r="E48" s="87"/>
      <c r="F48" s="87"/>
    </row>
    <row r="49" spans="1:6" ht="15.75" x14ac:dyDescent="0.25">
      <c r="A49" s="86" t="s">
        <v>402</v>
      </c>
      <c r="B49" s="86" t="s">
        <v>403</v>
      </c>
      <c r="C49" s="87"/>
      <c r="D49" s="87"/>
      <c r="E49" s="87"/>
      <c r="F49" s="87"/>
    </row>
    <row r="50" spans="1:6" ht="15.75" x14ac:dyDescent="0.25">
      <c r="A50" s="86" t="s">
        <v>404</v>
      </c>
      <c r="B50" s="86" t="s">
        <v>405</v>
      </c>
      <c r="C50" s="87"/>
      <c r="D50" s="87"/>
      <c r="E50" s="87"/>
      <c r="F50" s="87"/>
    </row>
    <row r="51" spans="1:6" ht="15.75" x14ac:dyDescent="0.25">
      <c r="A51" s="86" t="s">
        <v>391</v>
      </c>
      <c r="B51" s="86" t="s">
        <v>406</v>
      </c>
      <c r="C51" s="87"/>
      <c r="D51" s="87"/>
      <c r="E51" s="87"/>
      <c r="F51" s="87"/>
    </row>
    <row r="52" spans="1:6" ht="15.75" x14ac:dyDescent="0.25">
      <c r="A52" s="86" t="s">
        <v>407</v>
      </c>
      <c r="B52" s="86" t="s">
        <v>408</v>
      </c>
      <c r="C52" s="87"/>
      <c r="D52" s="87"/>
      <c r="E52" s="87"/>
      <c r="F52" s="87"/>
    </row>
    <row r="53" spans="1:6" ht="15.75" x14ac:dyDescent="0.25">
      <c r="A53" s="86" t="s">
        <v>393</v>
      </c>
      <c r="B53" s="86" t="s">
        <v>409</v>
      </c>
      <c r="C53" s="87"/>
      <c r="D53" s="87"/>
      <c r="E53" s="87"/>
      <c r="F53" s="87"/>
    </row>
    <row r="54" spans="1:6" ht="15.75" x14ac:dyDescent="0.25">
      <c r="A54" s="91" t="s">
        <v>410</v>
      </c>
      <c r="B54" s="86" t="s">
        <v>411</v>
      </c>
      <c r="C54" s="87"/>
      <c r="D54" s="87"/>
      <c r="E54" s="87"/>
      <c r="F54" s="87"/>
    </row>
    <row r="55" spans="1:6" ht="15.75" x14ac:dyDescent="0.25">
      <c r="A55" s="86" t="s">
        <v>412</v>
      </c>
      <c r="B55" s="86" t="s">
        <v>413</v>
      </c>
      <c r="C55" s="87"/>
      <c r="D55" s="87"/>
      <c r="E55" s="87"/>
      <c r="F55" s="87"/>
    </row>
    <row r="56" spans="1:6" ht="15.75" x14ac:dyDescent="0.25">
      <c r="A56" s="86" t="s">
        <v>414</v>
      </c>
      <c r="B56" s="86" t="s">
        <v>415</v>
      </c>
      <c r="C56" s="87"/>
      <c r="D56" s="87"/>
      <c r="E56" s="87"/>
      <c r="F56" s="87"/>
    </row>
    <row r="57" spans="1:6" ht="15.75" x14ac:dyDescent="0.25">
      <c r="A57" s="86" t="s">
        <v>416</v>
      </c>
      <c r="B57" s="86" t="s">
        <v>417</v>
      </c>
      <c r="C57" s="87"/>
      <c r="D57" s="87"/>
      <c r="E57" s="87"/>
      <c r="F57" s="87"/>
    </row>
    <row r="58" spans="1:6" ht="15.75" x14ac:dyDescent="0.25">
      <c r="A58" s="86" t="s">
        <v>418</v>
      </c>
      <c r="B58" s="86" t="s">
        <v>419</v>
      </c>
      <c r="C58" s="87"/>
      <c r="D58" s="87"/>
      <c r="E58" s="87"/>
      <c r="F58" s="87"/>
    </row>
    <row r="59" spans="1:6" ht="15.75" x14ac:dyDescent="0.25">
      <c r="A59" s="86" t="s">
        <v>420</v>
      </c>
      <c r="B59" s="86" t="s">
        <v>421</v>
      </c>
      <c r="C59" s="87"/>
      <c r="D59" s="87"/>
      <c r="E59" s="87"/>
      <c r="F59" s="87"/>
    </row>
    <row r="60" spans="1:6" ht="15.75" x14ac:dyDescent="0.25">
      <c r="A60" s="86" t="s">
        <v>422</v>
      </c>
      <c r="B60" s="86" t="s">
        <v>423</v>
      </c>
      <c r="C60" s="87"/>
      <c r="D60" s="87"/>
      <c r="E60" s="87"/>
      <c r="F60" s="87"/>
    </row>
    <row r="61" spans="1:6" ht="15.75" x14ac:dyDescent="0.25">
      <c r="A61" s="91" t="s">
        <v>424</v>
      </c>
      <c r="B61" s="86" t="s">
        <v>425</v>
      </c>
      <c r="C61" s="87"/>
      <c r="D61" s="87"/>
      <c r="E61" s="87"/>
      <c r="F61" s="87"/>
    </row>
    <row r="62" spans="1:6" ht="15.75" x14ac:dyDescent="0.25">
      <c r="A62" s="86" t="s">
        <v>426</v>
      </c>
      <c r="B62" s="86" t="s">
        <v>427</v>
      </c>
      <c r="C62" s="87"/>
      <c r="D62" s="87"/>
      <c r="E62" s="87"/>
      <c r="F62" s="87"/>
    </row>
    <row r="63" spans="1:6" ht="15.75" x14ac:dyDescent="0.25">
      <c r="A63" s="86" t="s">
        <v>428</v>
      </c>
      <c r="B63" s="86" t="s">
        <v>429</v>
      </c>
      <c r="C63" s="87"/>
      <c r="D63" s="87"/>
      <c r="E63" s="87"/>
      <c r="F63" s="87"/>
    </row>
    <row r="64" spans="1:6" ht="15.75" x14ac:dyDescent="0.25">
      <c r="A64" s="88" t="s">
        <v>430</v>
      </c>
      <c r="B64" s="89"/>
      <c r="C64" s="87"/>
      <c r="D64" s="87"/>
      <c r="E64" s="87"/>
      <c r="F64" s="87"/>
    </row>
    <row r="65" spans="1:6" ht="15.75" x14ac:dyDescent="0.25">
      <c r="A65" s="47"/>
      <c r="B65" s="47"/>
      <c r="C65" s="47"/>
      <c r="D65" s="47"/>
      <c r="E65" s="47"/>
      <c r="F65" s="47"/>
    </row>
    <row r="66" spans="1:6" ht="15.75" x14ac:dyDescent="0.25">
      <c r="A66" s="47"/>
      <c r="B66" s="47"/>
      <c r="C66" s="47"/>
      <c r="D66" s="47"/>
      <c r="E66" s="47"/>
      <c r="F66" s="47"/>
    </row>
    <row r="67" spans="1:6" ht="15.75" x14ac:dyDescent="0.25">
      <c r="A67" s="47"/>
      <c r="B67" s="47"/>
      <c r="C67" s="47"/>
      <c r="D67" s="47"/>
      <c r="E67" s="47"/>
      <c r="F67" s="47"/>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8802F3-CAF1-414B-986B-3ACC0176C017}">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34</vt:i4>
      </vt:variant>
      <vt:variant>
        <vt:lpstr>Pomenované rozsahy</vt:lpstr>
      </vt:variant>
      <vt:variant>
        <vt:i4>26</vt:i4>
      </vt:variant>
    </vt:vector>
  </HeadingPairs>
  <TitlesOfParts>
    <vt:vector size="60"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T14-Príjmy VVŠ z POO</vt:lpstr>
      <vt:lpstr>T15-Príjmy VVŠ z RP_11UA</vt:lpstr>
      <vt:lpstr>T16 - Štruktúra hotovosti</vt:lpstr>
      <vt:lpstr>T17-Dotácie zo ŠF EU-nová</vt:lpstr>
      <vt:lpstr>T18-Ostatné dotácie z kap MŠ SR</vt:lpstr>
      <vt:lpstr>T19-Štip_ z vlastných </vt:lpstr>
      <vt:lpstr>T20_motivačné štipendiá</vt:lpstr>
      <vt:lpstr>T20a-štipendiá z POO</vt:lpstr>
      <vt:lpstr>T20b-štipendiá z RP_11UA</vt:lpstr>
      <vt:lpstr>T21-štruktúra_384</vt:lpstr>
      <vt:lpstr>T22_Výnosy_soc_oblasť</vt:lpstr>
      <vt:lpstr>T23_Náklady_soc_oblasť</vt:lpstr>
      <vt:lpstr>T24_čerpanie rozvoj</vt:lpstr>
      <vt:lpstr>T24__Aktíva</vt:lpstr>
      <vt:lpstr>Obsah!Oblasť_tlače</vt:lpstr>
      <vt:lpstr>Súvzťažnosti!Oblasť_tlače</vt:lpstr>
      <vt:lpstr>'T10-ŠJ '!Oblasť_tlače</vt:lpstr>
      <vt:lpstr>'T11-Zdroje KV'!Oblasť_tlače</vt:lpstr>
      <vt:lpstr>'T12-KV'!Oblasť_tlače</vt:lpstr>
      <vt:lpstr>'T13-Fondy'!Oblasť_tlače</vt:lpstr>
      <vt:lpstr>'T14-Príjmy VVŠ z POO'!Oblasť_tlače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Andrej Horsky</dc:creator>
  <cp:lastModifiedBy>Gabalcová Miroslava</cp:lastModifiedBy>
  <cp:lastPrinted>2024-04-11T11:52:18Z</cp:lastPrinted>
  <dcterms:created xsi:type="dcterms:W3CDTF">2002-06-05T18:53:25Z</dcterms:created>
  <dcterms:modified xsi:type="dcterms:W3CDTF">2024-04-25T07:00:42Z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