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codeName="ThisWorkbook" defaultThemeVersion="124226"/>
  <mc:AlternateContent xmlns:mc="http://schemas.openxmlformats.org/markup-compatibility/2006">
    <mc:Choice Requires="x15">
      <x15ac:absPath xmlns:x15ac="http://schemas.microsoft.com/office/spreadsheetml/2010/11/ac" url="C:\Users\1100857\Desktop\Dokumenty\Výročná správa+Zúčtovanie\rok 2023\"/>
    </mc:Choice>
  </mc:AlternateContent>
  <xr:revisionPtr revIDLastSave="0" documentId="13_ncr:1_{B82BECE4-35A8-46D3-91A5-E3F3C666F7E1}" xr6:coauthVersionLast="36" xr6:coauthVersionMax="36" xr10:uidLastSave="{00000000-0000-0000-0000-000000000000}"/>
  <bookViews>
    <workbookView xWindow="0" yWindow="0" windowWidth="28800" windowHeight="11625" tabRatio="895" activeTab="5" xr2:uid="{00000000-000D-0000-FFFF-FFFF00000000}"/>
  </bookViews>
  <sheets>
    <sheet name="Obsah" sheetId="127" r:id="rId1"/>
    <sheet name="zmeny" sheetId="129" r:id="rId2"/>
    <sheet name="Vysvetlivky" sheetId="115" r:id="rId3"/>
    <sheet name="Súvzťažnosti" sheetId="82" r:id="rId4"/>
    <sheet name="Kódy z CRŠ" sheetId="152" r:id="rId5"/>
    <sheet name="T1-Dotácie podľa DZ" sheetId="23" r:id="rId6"/>
    <sheet name="T2-Ostatné dot mimo MŠ SR" sheetId="3" r:id="rId7"/>
    <sheet name="T3-Výnosy" sheetId="161" r:id="rId8"/>
    <sheet name="T4-Výnosy zo školného" sheetId="154" r:id="rId9"/>
    <sheet name="T5 - Analýza nákladov" sheetId="162" r:id="rId10"/>
    <sheet name="T6-Zamestnanci_a_mzdy" sheetId="76" r:id="rId11"/>
    <sheet name="T6a-Zamestnanci_a_mzdy (ženy)" sheetId="155" r:id="rId12"/>
    <sheet name="T7_Doktorandi " sheetId="159" r:id="rId13"/>
    <sheet name="T8-Soc_štipendiá" sheetId="109" r:id="rId14"/>
    <sheet name="T8a-Teh_štipendiá" sheetId="164" r:id="rId15"/>
    <sheet name="T9_ŠD " sheetId="116" r:id="rId16"/>
    <sheet name="T10-ŠJ " sheetId="146" r:id="rId17"/>
    <sheet name="T11-Zdroje KV" sheetId="90" r:id="rId18"/>
    <sheet name="T12-KV" sheetId="91" r:id="rId19"/>
    <sheet name="T13-Fondy" sheetId="145" r:id="rId20"/>
    <sheet name="T14-Príjmy VVŠ z POO" sheetId="166" r:id="rId21"/>
    <sheet name="T15-Príjmy VVŠ z RP_11UA" sheetId="168" r:id="rId22"/>
    <sheet name="T16 - Štruktúra hotovosti" sheetId="64" r:id="rId23"/>
    <sheet name="T17-Dotácie zo ŠF EU-nová" sheetId="160" r:id="rId24"/>
    <sheet name="T18-Ostatné dotácie z kap MŠ SR" sheetId="61" r:id="rId25"/>
    <sheet name="T19-Štip_ z vlastných " sheetId="144" r:id="rId26"/>
    <sheet name="T20_motivačné štipendiá" sheetId="157" r:id="rId27"/>
    <sheet name="T20a-štipendiá z POO" sheetId="171" r:id="rId28"/>
    <sheet name="T20b-štipendiá z RP_11UA" sheetId="172" r:id="rId29"/>
    <sheet name="T21-štruktúra_384" sheetId="97" r:id="rId30"/>
    <sheet name="T22_Výnosy_soc_oblasť" sheetId="133" r:id="rId31"/>
    <sheet name="T23_Náklady_soc_oblasť" sheetId="134" r:id="rId32"/>
    <sheet name="T24_čerpanie rozvoj" sheetId="170" r:id="rId33"/>
    <sheet name="T24__Aktíva" sheetId="135" state="hidden" r:id="rId34"/>
  </sheets>
  <externalReferences>
    <externalReference r:id="rId35"/>
  </externalReferences>
  <definedNames>
    <definedName name="_xlnm._FilterDatabase" localSheetId="3" hidden="1">Súvzťažnosti!$A$2:$C$48</definedName>
    <definedName name="_kmp1" localSheetId="20">#REF!</definedName>
    <definedName name="_kmp1" localSheetId="23">#REF!</definedName>
    <definedName name="_kmp1" localSheetId="7">#REF!</definedName>
    <definedName name="_kmp1" localSheetId="9">#REF!</definedName>
    <definedName name="_kmp1" localSheetId="12">#REF!</definedName>
    <definedName name="_kmp1" localSheetId="14">#REF!</definedName>
    <definedName name="_kmp1">#REF!</definedName>
    <definedName name="_kmp2" localSheetId="20">#REF!</definedName>
    <definedName name="_kmp2" localSheetId="23">#REF!</definedName>
    <definedName name="_kmp2" localSheetId="9">#REF!</definedName>
    <definedName name="_kmp2" localSheetId="12">#REF!</definedName>
    <definedName name="_kmp2" localSheetId="14">#REF!</definedName>
    <definedName name="_kmp2">#REF!</definedName>
    <definedName name="_kmt1" localSheetId="20">#REF!</definedName>
    <definedName name="_kmt1" localSheetId="23">#REF!</definedName>
    <definedName name="_kmt1" localSheetId="9">#REF!</definedName>
    <definedName name="_kmt1" localSheetId="12">#REF!</definedName>
    <definedName name="_kmt1" localSheetId="14">#REF!</definedName>
    <definedName name="_kmt1">#REF!</definedName>
    <definedName name="_T1" localSheetId="20">#REF!</definedName>
    <definedName name="_T1" localSheetId="23">#REF!</definedName>
    <definedName name="_T1" localSheetId="9">#REF!</definedName>
    <definedName name="_T1" localSheetId="12">#REF!</definedName>
    <definedName name="_T1" localSheetId="14">#REF!</definedName>
    <definedName name="_T1">#REF!</definedName>
    <definedName name="_wd1" localSheetId="20">[1]vahy!$B$1</definedName>
    <definedName name="_wd1" localSheetId="26">[1]vahy!$B$1</definedName>
    <definedName name="_wd1">[1]vahy!$B$1</definedName>
    <definedName name="_wd3" localSheetId="20">[1]vahy!$B$3</definedName>
    <definedName name="_wd3" localSheetId="26">[1]vahy!$B$3</definedName>
    <definedName name="_wd3">[1]vahy!$B$3</definedName>
    <definedName name="_we1" localSheetId="20">[1]vahy!$B$2</definedName>
    <definedName name="_we1" localSheetId="26">[1]vahy!$B$2</definedName>
    <definedName name="_we1">[1]vahy!$B$2</definedName>
    <definedName name="_we3" localSheetId="20">[1]vahy!$B$4</definedName>
    <definedName name="_we3" localSheetId="26">[1]vahy!$B$4</definedName>
    <definedName name="_we3">[1]vahy!$B$4</definedName>
    <definedName name="aaa" hidden="1">3</definedName>
    <definedName name="denní" localSheetId="20">#REF!</definedName>
    <definedName name="denní" localSheetId="23">#REF!</definedName>
    <definedName name="denní" localSheetId="7">#REF!</definedName>
    <definedName name="denní" localSheetId="9">#REF!</definedName>
    <definedName name="denní" localSheetId="12">#REF!</definedName>
    <definedName name="denní" localSheetId="14">#REF!</definedName>
    <definedName name="denní">#REF!</definedName>
    <definedName name="dokpo" localSheetId="20">#REF!</definedName>
    <definedName name="dokpo" localSheetId="23">#REF!</definedName>
    <definedName name="dokpo" localSheetId="9">#REF!</definedName>
    <definedName name="dokpo" localSheetId="12">#REF!</definedName>
    <definedName name="dokpo" localSheetId="14">#REF!</definedName>
    <definedName name="dokpo">#REF!</definedName>
    <definedName name="dokpred" localSheetId="20">#REF!</definedName>
    <definedName name="dokpred" localSheetId="23">#REF!</definedName>
    <definedName name="dokpred" localSheetId="9">#REF!</definedName>
    <definedName name="dokpred" localSheetId="12">#REF!</definedName>
    <definedName name="dokpred" localSheetId="14">#REF!</definedName>
    <definedName name="dokpred">#REF!</definedName>
    <definedName name="druhý" localSheetId="20">#REF!</definedName>
    <definedName name="druhý" localSheetId="23">#REF!</definedName>
    <definedName name="druhý" localSheetId="9">#REF!</definedName>
    <definedName name="druhý" localSheetId="12">#REF!</definedName>
    <definedName name="druhý" localSheetId="14">#REF!</definedName>
    <definedName name="druhý">#REF!</definedName>
    <definedName name="exterdruhý" localSheetId="20">#REF!</definedName>
    <definedName name="exterdruhý" localSheetId="23">#REF!</definedName>
    <definedName name="exterdruhý" localSheetId="9">#REF!</definedName>
    <definedName name="exterdruhý" localSheetId="12">#REF!</definedName>
    <definedName name="exterdruhý" localSheetId="14">#REF!</definedName>
    <definedName name="exterdruhý">#REF!</definedName>
    <definedName name="externeplat" localSheetId="20">#REF!</definedName>
    <definedName name="externeplat" localSheetId="23">#REF!</definedName>
    <definedName name="externeplat" localSheetId="9">#REF!</definedName>
    <definedName name="externeplat" localSheetId="12">#REF!</definedName>
    <definedName name="externeplat" localSheetId="14">#REF!</definedName>
    <definedName name="externeplat">#REF!</definedName>
    <definedName name="exterplat" localSheetId="20">#REF!</definedName>
    <definedName name="exterplat" localSheetId="23">#REF!</definedName>
    <definedName name="exterplat" localSheetId="9">#REF!</definedName>
    <definedName name="exterplat" localSheetId="12">#REF!</definedName>
    <definedName name="exterplat" localSheetId="14">#REF!</definedName>
    <definedName name="exterplat">#REF!</definedName>
    <definedName name="KKS_doc" localSheetId="20">#REF!</definedName>
    <definedName name="KKS_doc" localSheetId="23">#REF!</definedName>
    <definedName name="KKS_doc" localSheetId="9">#REF!</definedName>
    <definedName name="KKS_doc" localSheetId="12">#REF!</definedName>
    <definedName name="KKS_doc" localSheetId="14">#REF!</definedName>
    <definedName name="KKS_doc">#REF!</definedName>
    <definedName name="KKS_ost" localSheetId="20">#REF!</definedName>
    <definedName name="KKS_ost" localSheetId="23">#REF!</definedName>
    <definedName name="KKS_ost" localSheetId="9">#REF!</definedName>
    <definedName name="KKS_ost" localSheetId="12">#REF!</definedName>
    <definedName name="KKS_ost" localSheetId="14">#REF!</definedName>
    <definedName name="KKS_ost">#REF!</definedName>
    <definedName name="KKS_phd" localSheetId="20">#REF!</definedName>
    <definedName name="KKS_phd" localSheetId="23">#REF!</definedName>
    <definedName name="KKS_phd" localSheetId="9">#REF!</definedName>
    <definedName name="KKS_phd" localSheetId="12">#REF!</definedName>
    <definedName name="KKS_phd" localSheetId="14">#REF!</definedName>
    <definedName name="KKS_phd">#REF!</definedName>
    <definedName name="KKS_prof" localSheetId="20">#REF!</definedName>
    <definedName name="KKS_prof" localSheetId="23">#REF!</definedName>
    <definedName name="KKS_prof" localSheetId="9">#REF!</definedName>
    <definedName name="KKS_prof" localSheetId="12">#REF!</definedName>
    <definedName name="KKS_prof" localSheetId="14">#REF!</definedName>
    <definedName name="KKS_prof">#REF!</definedName>
    <definedName name="koef_gm_mzdy" localSheetId="20">#REF!</definedName>
    <definedName name="koef_gm_mzdy" localSheetId="23">#REF!</definedName>
    <definedName name="koef_gm_mzdy" localSheetId="9">#REF!</definedName>
    <definedName name="koef_gm_mzdy" localSheetId="12">#REF!</definedName>
    <definedName name="koef_gm_mzdy" localSheetId="14">#REF!</definedName>
    <definedName name="koef_gm_mzdy">#REF!</definedName>
    <definedName name="koef_kpn" localSheetId="20">#REF!</definedName>
    <definedName name="koef_kpn" localSheetId="23">#REF!</definedName>
    <definedName name="koef_kpn" localSheetId="9">#REF!</definedName>
    <definedName name="koef_kpn" localSheetId="12">#REF!</definedName>
    <definedName name="koef_kpn" localSheetId="14">#REF!</definedName>
    <definedName name="koef_kpn">#REF!</definedName>
    <definedName name="koef_prer_nad_gm_mzdy" localSheetId="20">#REF!</definedName>
    <definedName name="koef_prer_nad_gm_mzdy" localSheetId="23">#REF!</definedName>
    <definedName name="koef_prer_nad_gm_mzdy" localSheetId="9">#REF!</definedName>
    <definedName name="koef_prer_nad_gm_mzdy" localSheetId="12">#REF!</definedName>
    <definedName name="koef_prer_nad_gm_mzdy" localSheetId="14">#REF!</definedName>
    <definedName name="koef_prer_nad_gm_mzdy">#REF!</definedName>
    <definedName name="koef_PV" localSheetId="20">#REF!</definedName>
    <definedName name="koef_PV" localSheetId="23">#REF!</definedName>
    <definedName name="koef_PV" localSheetId="9">#REF!</definedName>
    <definedName name="koef_PV" localSheetId="12">#REF!</definedName>
    <definedName name="koef_PV" localSheetId="14">#REF!</definedName>
    <definedName name="koef_PV">#REF!</definedName>
    <definedName name="koef_udr_kat1" localSheetId="20">#REF!</definedName>
    <definedName name="koef_udr_kat1" localSheetId="23">#REF!</definedName>
    <definedName name="koef_udr_kat1" localSheetId="9">#REF!</definedName>
    <definedName name="koef_udr_kat1" localSheetId="11">#REF!</definedName>
    <definedName name="koef_udr_kat1" localSheetId="12">#REF!</definedName>
    <definedName name="koef_udr_kat1" localSheetId="14">#REF!</definedName>
    <definedName name="koef_udr_kat1">#REF!</definedName>
    <definedName name="koef_udr_kat2" localSheetId="20">#REF!</definedName>
    <definedName name="koef_udr_kat2" localSheetId="23">#REF!</definedName>
    <definedName name="koef_udr_kat2" localSheetId="9">#REF!</definedName>
    <definedName name="koef_udr_kat2" localSheetId="11">#REF!</definedName>
    <definedName name="koef_udr_kat2" localSheetId="12">#REF!</definedName>
    <definedName name="koef_udr_kat2" localSheetId="14">#REF!</definedName>
    <definedName name="koef_udr_kat2">#REF!</definedName>
    <definedName name="koef_udr_kat3" localSheetId="20">#REF!</definedName>
    <definedName name="koef_udr_kat3" localSheetId="23">#REF!</definedName>
    <definedName name="koef_udr_kat3" localSheetId="9">#REF!</definedName>
    <definedName name="koef_udr_kat3" localSheetId="11">#REF!</definedName>
    <definedName name="koef_udr_kat3" localSheetId="12">#REF!</definedName>
    <definedName name="koef_udr_kat3" localSheetId="14">#REF!</definedName>
    <definedName name="koef_udr_kat3">#REF!</definedName>
    <definedName name="koef_VV" localSheetId="20">#REF!</definedName>
    <definedName name="koef_VV" localSheetId="23">#REF!</definedName>
    <definedName name="koef_VV" localSheetId="9">#REF!</definedName>
    <definedName name="koef_VV" localSheetId="12">#REF!</definedName>
    <definedName name="koef_VV" localSheetId="14">#REF!</definedName>
    <definedName name="koef_VV">#REF!</definedName>
    <definedName name="kpn_ca_do" localSheetId="20">#REF!</definedName>
    <definedName name="kpn_ca_do" localSheetId="23">#REF!</definedName>
    <definedName name="kpn_ca_do" localSheetId="9">#REF!</definedName>
    <definedName name="kpn_ca_do" localSheetId="12">#REF!</definedName>
    <definedName name="kpn_ca_do" localSheetId="14">#REF!</definedName>
    <definedName name="kpn_ca_do">#REF!</definedName>
    <definedName name="kpn_ca_nad" localSheetId="20">#REF!</definedName>
    <definedName name="kpn_ca_nad" localSheetId="23">#REF!</definedName>
    <definedName name="kpn_ca_nad" localSheetId="9">#REF!</definedName>
    <definedName name="kpn_ca_nad" localSheetId="12">#REF!</definedName>
    <definedName name="kpn_ca_nad" localSheetId="14">#REF!</definedName>
    <definedName name="kpn_ca_nad">#REF!</definedName>
    <definedName name="kzk" localSheetId="20">#REF!</definedName>
    <definedName name="kzk" localSheetId="23">#REF!</definedName>
    <definedName name="kzk" localSheetId="9">#REF!</definedName>
    <definedName name="kzk" localSheetId="12">#REF!</definedName>
    <definedName name="kzk" localSheetId="14">#REF!</definedName>
    <definedName name="kzk">#REF!</definedName>
    <definedName name="kzspp" localSheetId="20">#REF!</definedName>
    <definedName name="kzspp" localSheetId="23">#REF!</definedName>
    <definedName name="kzspp" localSheetId="9">#REF!</definedName>
    <definedName name="kzspp" localSheetId="12">#REF!</definedName>
    <definedName name="kzspp" localSheetId="14">#REF!</definedName>
    <definedName name="kzspp">#REF!</definedName>
    <definedName name="nefinanc">1</definedName>
    <definedName name="_xlnm.Print_Area" localSheetId="0">Obsah!$A$1:$Q$33</definedName>
    <definedName name="_xlnm.Print_Area" localSheetId="3">Súvzťažnosti!$A$1:$D$48</definedName>
    <definedName name="_xlnm.Print_Area" localSheetId="16">'T10-ŠJ '!$A$1:$D$29</definedName>
    <definedName name="_xlnm.Print_Area" localSheetId="17">'T11-Zdroje KV'!$A$1:$D$23</definedName>
    <definedName name="_xlnm.Print_Area" localSheetId="18">'T12-KV'!$A$1:$I$24</definedName>
    <definedName name="_xlnm.Print_Area" localSheetId="19">'T13-Fondy'!$A$1:$N$22</definedName>
    <definedName name="_xlnm.Print_Area" localSheetId="20">'T14-Príjmy VVŠ z POO'!$A$1:$E$25</definedName>
    <definedName name="_xlnm.Print_Area" localSheetId="22">'T16 - Štruktúra hotovosti'!$A$1:$D$25</definedName>
    <definedName name="_xlnm.Print_Area" localSheetId="23">'T17-Dotácie zo ŠF EU-nová'!$A$1:$H$35</definedName>
    <definedName name="_xlnm.Print_Area" localSheetId="24">'T18-Ostatné dotácie z kap MŠ SR'!$A$1:$E$18</definedName>
    <definedName name="_xlnm.Print_Area" localSheetId="25">'T19-Štip_ z vlastných '!$A$1:$F$30</definedName>
    <definedName name="_xlnm.Print_Area" localSheetId="5">'T1-Dotácie podľa DZ'!$A$1:$E$19</definedName>
    <definedName name="_xlnm.Print_Area" localSheetId="26">'T20_motivačné štipendiá'!$A$1:$F$14</definedName>
    <definedName name="_xlnm.Print_Area" localSheetId="29">'T21-štruktúra_384'!$A$1:$M$13</definedName>
    <definedName name="_xlnm.Print_Area" localSheetId="30">T22_Výnosy_soc_oblasť!$A$1:$F$45</definedName>
    <definedName name="_xlnm.Print_Area" localSheetId="31">T23_Náklady_soc_oblasť!$A$1:$F$42</definedName>
    <definedName name="_xlnm.Print_Area" localSheetId="7">'T3-Výnosy'!$A$1:$H$82</definedName>
    <definedName name="_xlnm.Print_Area" localSheetId="8">'T4-Výnosy zo školného'!$A$1:$D$29</definedName>
    <definedName name="_xlnm.Print_Area" localSheetId="9">'T5 - Analýza nákladov'!$A$1:$H$109</definedName>
    <definedName name="_xlnm.Print_Area" localSheetId="11">'T6a-Zamestnanci_a_mzdy (ženy)'!$A$1:$O$37</definedName>
    <definedName name="_xlnm.Print_Area" localSheetId="10">'T6-Zamestnanci_a_mzdy'!$A$1:$N$38</definedName>
    <definedName name="_xlnm.Print_Area" localSheetId="12">'T7_Doktorandi '!$A$1:$E$10</definedName>
    <definedName name="_xlnm.Print_Area" localSheetId="14">'T8a-Teh_štipendiá'!$A$1:$F$15</definedName>
    <definedName name="_xlnm.Print_Area" localSheetId="13">'T8-Soc_štipendiá'!$A$1:$F$16</definedName>
    <definedName name="_xlnm.Print_Area" localSheetId="15">'T9_ŠD '!$A$1:$F$22</definedName>
    <definedName name="_xlnm.Print_Area" localSheetId="2">Vysvetlivky!$A$1:$B$101</definedName>
    <definedName name="pocet_jedal" localSheetId="20">#REF!</definedName>
    <definedName name="pocet_jedal" localSheetId="23">#REF!</definedName>
    <definedName name="pocet_jedal" localSheetId="9">#REF!</definedName>
    <definedName name="pocet_jedal" localSheetId="11">#REF!</definedName>
    <definedName name="pocet_jedal" localSheetId="12">#REF!</definedName>
    <definedName name="pocet_jedal" localSheetId="14">#REF!</definedName>
    <definedName name="pocet_jedal">#REF!</definedName>
    <definedName name="podiel" localSheetId="20">#REF!</definedName>
    <definedName name="podiel" localSheetId="23">#REF!</definedName>
    <definedName name="podiel" localSheetId="9">#REF!</definedName>
    <definedName name="podiel" localSheetId="12">#REF!</definedName>
    <definedName name="podiel" localSheetId="14">#REF!</definedName>
    <definedName name="podiel">#REF!</definedName>
    <definedName name="poistné" localSheetId="20">#REF!</definedName>
    <definedName name="poistné" localSheetId="23">#REF!</definedName>
    <definedName name="poistné" localSheetId="9">#REF!</definedName>
    <definedName name="poistné" localSheetId="12">#REF!</definedName>
    <definedName name="poistné" localSheetId="14">#REF!</definedName>
    <definedName name="poistné">#REF!</definedName>
    <definedName name="Pp_DrŠ_exist" localSheetId="20">#REF!</definedName>
    <definedName name="Pp_DrŠ_exist" localSheetId="23">#REF!</definedName>
    <definedName name="Pp_DrŠ_exist" localSheetId="9">#REF!</definedName>
    <definedName name="Pp_DrŠ_exist" localSheetId="11">#REF!</definedName>
    <definedName name="Pp_DrŠ_exist" localSheetId="12">#REF!</definedName>
    <definedName name="Pp_DrŠ_exist" localSheetId="14">#REF!</definedName>
    <definedName name="Pp_DrŠ_exist">#REF!</definedName>
    <definedName name="Pp_DrŠ_noví" localSheetId="20">#REF!</definedName>
    <definedName name="Pp_DrŠ_noví" localSheetId="23">#REF!</definedName>
    <definedName name="Pp_DrŠ_noví" localSheetId="9">#REF!</definedName>
    <definedName name="Pp_DrŠ_noví" localSheetId="11">#REF!</definedName>
    <definedName name="Pp_DrŠ_noví" localSheetId="12">#REF!</definedName>
    <definedName name="Pp_DrŠ_noví" localSheetId="14">#REF!</definedName>
    <definedName name="Pp_DrŠ_noví">#REF!</definedName>
    <definedName name="Pp_DrŠ_spolu" localSheetId="20">#REF!</definedName>
    <definedName name="Pp_DrŠ_spolu" localSheetId="23">#REF!</definedName>
    <definedName name="Pp_DrŠ_spolu" localSheetId="9">#REF!</definedName>
    <definedName name="Pp_DrŠ_spolu" localSheetId="11">#REF!</definedName>
    <definedName name="Pp_DrŠ_spolu" localSheetId="12">#REF!</definedName>
    <definedName name="Pp_DrŠ_spolu" localSheetId="14">#REF!</definedName>
    <definedName name="Pp_DrŠ_spolu">#REF!</definedName>
    <definedName name="Pp_klinické_TaS" localSheetId="20">#REF!</definedName>
    <definedName name="Pp_klinické_TaS" localSheetId="23">#REF!</definedName>
    <definedName name="Pp_klinické_TaS" localSheetId="9">#REF!</definedName>
    <definedName name="Pp_klinické_TaS" localSheetId="11">#REF!</definedName>
    <definedName name="Pp_klinické_TaS" localSheetId="12">#REF!</definedName>
    <definedName name="Pp_klinické_TaS" localSheetId="14">#REF!</definedName>
    <definedName name="Pp_klinické_TaS">#REF!</definedName>
    <definedName name="Pp_klinické_TaS_rozpísaný" localSheetId="20">#REF!</definedName>
    <definedName name="Pp_klinické_TaS_rozpísaný" localSheetId="23">#REF!</definedName>
    <definedName name="Pp_klinické_TaS_rozpísaný" localSheetId="9">#REF!</definedName>
    <definedName name="Pp_klinické_TaS_rozpísaný" localSheetId="11">#REF!</definedName>
    <definedName name="Pp_klinické_TaS_rozpísaný" localSheetId="12">#REF!</definedName>
    <definedName name="Pp_klinické_TaS_rozpísaný" localSheetId="14">#REF!</definedName>
    <definedName name="Pp_klinické_TaS_rozpísaný">#REF!</definedName>
    <definedName name="Pp_Rozvoj_BD" localSheetId="20">#REF!</definedName>
    <definedName name="Pp_Rozvoj_BD" localSheetId="23">#REF!</definedName>
    <definedName name="Pp_Rozvoj_BD" localSheetId="9">#REF!</definedName>
    <definedName name="Pp_Rozvoj_BD" localSheetId="12">#REF!</definedName>
    <definedName name="Pp_Rozvoj_BD" localSheetId="14">#REF!</definedName>
    <definedName name="Pp_Rozvoj_BD">#REF!</definedName>
    <definedName name="Pp_Soc_BD" localSheetId="20">#REF!</definedName>
    <definedName name="Pp_Soc_BD" localSheetId="23">#REF!</definedName>
    <definedName name="Pp_Soc_BD" localSheetId="9">#REF!</definedName>
    <definedName name="Pp_Soc_BD" localSheetId="12">#REF!</definedName>
    <definedName name="Pp_Soc_BD" localSheetId="14">#REF!</definedName>
    <definedName name="Pp_Soc_BD">#REF!</definedName>
    <definedName name="Pp_VaT_BD" localSheetId="20">#REF!</definedName>
    <definedName name="Pp_VaT_BD" localSheetId="23">#REF!</definedName>
    <definedName name="Pp_VaT_BD" localSheetId="9">#REF!</definedName>
    <definedName name="Pp_VaT_BD" localSheetId="12">#REF!</definedName>
    <definedName name="Pp_VaT_BD" localSheetId="14">#REF!</definedName>
    <definedName name="Pp_VaT_BD">#REF!</definedName>
    <definedName name="Pp_VaT_mzdy" localSheetId="20">#REF!</definedName>
    <definedName name="Pp_VaT_mzdy" localSheetId="23">#REF!</definedName>
    <definedName name="Pp_VaT_mzdy" localSheetId="9">#REF!</definedName>
    <definedName name="Pp_VaT_mzdy" localSheetId="12">#REF!</definedName>
    <definedName name="Pp_VaT_mzdy" localSheetId="14">#REF!</definedName>
    <definedName name="Pp_VaT_mzdy">#REF!</definedName>
    <definedName name="Pp_VaT_mzdy_rezerva" localSheetId="20">#REF!</definedName>
    <definedName name="Pp_VaT_mzdy_rezerva" localSheetId="23">#REF!</definedName>
    <definedName name="Pp_VaT_mzdy_rezerva" localSheetId="9">#REF!</definedName>
    <definedName name="Pp_VaT_mzdy_rezerva" localSheetId="12">#REF!</definedName>
    <definedName name="Pp_VaT_mzdy_rezerva" localSheetId="14">#REF!</definedName>
    <definedName name="Pp_VaT_mzdy_rezerva">#REF!</definedName>
    <definedName name="Pp_VaT_mzdy_zac_roka" localSheetId="20">#REF!</definedName>
    <definedName name="Pp_VaT_mzdy_zac_roka" localSheetId="23">#REF!</definedName>
    <definedName name="Pp_VaT_mzdy_zac_roka" localSheetId="9">#REF!</definedName>
    <definedName name="Pp_VaT_mzdy_zac_roka" localSheetId="12">#REF!</definedName>
    <definedName name="Pp_VaT_mzdy_zac_roka" localSheetId="14">#REF!</definedName>
    <definedName name="Pp_VaT_mzdy_zac_roka">#REF!</definedName>
    <definedName name="Pp_Vzdel_BD" localSheetId="20">#REF!</definedName>
    <definedName name="Pp_Vzdel_BD" localSheetId="23">#REF!</definedName>
    <definedName name="Pp_Vzdel_BD" localSheetId="9">#REF!</definedName>
    <definedName name="Pp_Vzdel_BD" localSheetId="12">#REF!</definedName>
    <definedName name="Pp_Vzdel_BD" localSheetId="14">#REF!</definedName>
    <definedName name="Pp_Vzdel_BD">#REF!</definedName>
    <definedName name="Pp_Vzdel_mzdy" localSheetId="20">#REF!</definedName>
    <definedName name="Pp_Vzdel_mzdy" localSheetId="23">#REF!</definedName>
    <definedName name="Pp_Vzdel_mzdy" localSheetId="9">#REF!</definedName>
    <definedName name="Pp_Vzdel_mzdy" localSheetId="12">#REF!</definedName>
    <definedName name="Pp_Vzdel_mzdy" localSheetId="14">#REF!</definedName>
    <definedName name="Pp_Vzdel_mzdy">#REF!</definedName>
    <definedName name="Pp_Vzdel_mzdy_kontr" localSheetId="20">#REF!</definedName>
    <definedName name="Pp_Vzdel_mzdy_kontr" localSheetId="23">#REF!</definedName>
    <definedName name="Pp_Vzdel_mzdy_kontr" localSheetId="9">#REF!</definedName>
    <definedName name="Pp_Vzdel_mzdy_kontr" localSheetId="12">#REF!</definedName>
    <definedName name="Pp_Vzdel_mzdy_kontr" localSheetId="14">#REF!</definedName>
    <definedName name="Pp_Vzdel_mzdy_kontr">#REF!</definedName>
    <definedName name="Pp_Vzdel_mzdy_na_prer_modif" localSheetId="20">#REF!</definedName>
    <definedName name="Pp_Vzdel_mzdy_na_prer_modif" localSheetId="23">#REF!</definedName>
    <definedName name="Pp_Vzdel_mzdy_na_prer_modif" localSheetId="9">#REF!</definedName>
    <definedName name="Pp_Vzdel_mzdy_na_prer_modif" localSheetId="11">#REF!</definedName>
    <definedName name="Pp_Vzdel_mzdy_na_prer_modif" localSheetId="12">#REF!</definedName>
    <definedName name="Pp_Vzdel_mzdy_na_prer_modif" localSheetId="14">#REF!</definedName>
    <definedName name="Pp_Vzdel_mzdy_na_prer_modif">#REF!</definedName>
    <definedName name="Pp_Vzdel_mzdy_na_prer_nemodif" localSheetId="20">#REF!</definedName>
    <definedName name="Pp_Vzdel_mzdy_na_prer_nemodif" localSheetId="23">#REF!</definedName>
    <definedName name="Pp_Vzdel_mzdy_na_prer_nemodif" localSheetId="9">#REF!</definedName>
    <definedName name="Pp_Vzdel_mzdy_na_prer_nemodif" localSheetId="11">#REF!</definedName>
    <definedName name="Pp_Vzdel_mzdy_na_prer_nemodif" localSheetId="12">#REF!</definedName>
    <definedName name="Pp_Vzdel_mzdy_na_prer_nemodif" localSheetId="14">#REF!</definedName>
    <definedName name="Pp_Vzdel_mzdy_na_prer_nemodif">#REF!</definedName>
    <definedName name="Pp_Vzdel_mzdy_prevádz" localSheetId="20">#REF!</definedName>
    <definedName name="Pp_Vzdel_mzdy_prevádz" localSheetId="23">#REF!</definedName>
    <definedName name="Pp_Vzdel_mzdy_prevádz" localSheetId="9">#REF!</definedName>
    <definedName name="Pp_Vzdel_mzdy_prevádz" localSheetId="12">#REF!</definedName>
    <definedName name="Pp_Vzdel_mzdy_prevádz" localSheetId="14">#REF!</definedName>
    <definedName name="Pp_Vzdel_mzdy_prevádz">#REF!</definedName>
    <definedName name="Pp_Vzdel_mzdy_rezerva" localSheetId="20">#REF!</definedName>
    <definedName name="Pp_Vzdel_mzdy_rezerva" localSheetId="23">#REF!</definedName>
    <definedName name="Pp_Vzdel_mzdy_rezerva" localSheetId="9">#REF!</definedName>
    <definedName name="Pp_Vzdel_mzdy_rezerva" localSheetId="12">#REF!</definedName>
    <definedName name="Pp_Vzdel_mzdy_rezerva" localSheetId="14">#REF!</definedName>
    <definedName name="Pp_Vzdel_mzdy_rezerva">#REF!</definedName>
    <definedName name="Pp_Vzdel_mzdy_spec" localSheetId="20">#REF!</definedName>
    <definedName name="Pp_Vzdel_mzdy_spec" localSheetId="23">#REF!</definedName>
    <definedName name="Pp_Vzdel_mzdy_spec" localSheetId="9">#REF!</definedName>
    <definedName name="Pp_Vzdel_mzdy_spec" localSheetId="12">#REF!</definedName>
    <definedName name="Pp_Vzdel_mzdy_spec" localSheetId="14">#REF!</definedName>
    <definedName name="Pp_Vzdel_mzdy_spec">#REF!</definedName>
    <definedName name="Pp_Vzdel_mzdy_výkon" localSheetId="20">#REF!</definedName>
    <definedName name="Pp_Vzdel_mzdy_výkon" localSheetId="23">#REF!</definedName>
    <definedName name="Pp_Vzdel_mzdy_výkon" localSheetId="9">#REF!</definedName>
    <definedName name="Pp_Vzdel_mzdy_výkon" localSheetId="12">#REF!</definedName>
    <definedName name="Pp_Vzdel_mzdy_výkon" localSheetId="14">#REF!</definedName>
    <definedName name="Pp_Vzdel_mzdy_výkon">#REF!</definedName>
    <definedName name="Pp_Vzdel_mzdy_výkon_PV" localSheetId="20">#REF!</definedName>
    <definedName name="Pp_Vzdel_mzdy_výkon_PV" localSheetId="23">#REF!</definedName>
    <definedName name="Pp_Vzdel_mzdy_výkon_PV" localSheetId="9">#REF!</definedName>
    <definedName name="Pp_Vzdel_mzdy_výkon_PV" localSheetId="12">#REF!</definedName>
    <definedName name="Pp_Vzdel_mzdy_výkon_PV" localSheetId="14">#REF!</definedName>
    <definedName name="Pp_Vzdel_mzdy_výkon_PV">#REF!</definedName>
    <definedName name="Pp_Vzdel_mzdy_výkon_PV_bez" localSheetId="20">#REF!</definedName>
    <definedName name="Pp_Vzdel_mzdy_výkon_PV_bez" localSheetId="23">#REF!</definedName>
    <definedName name="Pp_Vzdel_mzdy_výkon_PV_bez" localSheetId="9">#REF!</definedName>
    <definedName name="Pp_Vzdel_mzdy_výkon_PV_bez" localSheetId="12">#REF!</definedName>
    <definedName name="Pp_Vzdel_mzdy_výkon_PV_bez" localSheetId="14">#REF!</definedName>
    <definedName name="Pp_Vzdel_mzdy_výkon_PV_bez">#REF!</definedName>
    <definedName name="Pp_Vzdel_mzdy_výkon_PV_um" localSheetId="20">#REF!</definedName>
    <definedName name="Pp_Vzdel_mzdy_výkon_PV_um" localSheetId="23">#REF!</definedName>
    <definedName name="Pp_Vzdel_mzdy_výkon_PV_um" localSheetId="9">#REF!</definedName>
    <definedName name="Pp_Vzdel_mzdy_výkon_PV_um" localSheetId="12">#REF!</definedName>
    <definedName name="Pp_Vzdel_mzdy_výkon_PV_um" localSheetId="14">#REF!</definedName>
    <definedName name="Pp_Vzdel_mzdy_výkon_PV_um">#REF!</definedName>
    <definedName name="Pp_Vzdel_mzdy_výkon_VV" localSheetId="20">#REF!</definedName>
    <definedName name="Pp_Vzdel_mzdy_výkon_VV" localSheetId="23">#REF!</definedName>
    <definedName name="Pp_Vzdel_mzdy_výkon_VV" localSheetId="9">#REF!</definedName>
    <definedName name="Pp_Vzdel_mzdy_výkon_VV" localSheetId="12">#REF!</definedName>
    <definedName name="Pp_Vzdel_mzdy_výkon_VV" localSheetId="14">#REF!</definedName>
    <definedName name="Pp_Vzdel_mzdy_výkon_VV">#REF!</definedName>
    <definedName name="Pp_Vzdel_mzdy_výkon_VV_bez" localSheetId="20">#REF!</definedName>
    <definedName name="Pp_Vzdel_mzdy_výkon_VV_bez" localSheetId="23">#REF!</definedName>
    <definedName name="Pp_Vzdel_mzdy_výkon_VV_bez" localSheetId="9">#REF!</definedName>
    <definedName name="Pp_Vzdel_mzdy_výkon_VV_bez" localSheetId="12">#REF!</definedName>
    <definedName name="Pp_Vzdel_mzdy_výkon_VV_bez" localSheetId="14">#REF!</definedName>
    <definedName name="Pp_Vzdel_mzdy_výkon_VV_bez">#REF!</definedName>
    <definedName name="Pp_Vzdel_mzdy_výkon_VV_um" localSheetId="20">#REF!</definedName>
    <definedName name="Pp_Vzdel_mzdy_výkon_VV_um" localSheetId="23">#REF!</definedName>
    <definedName name="Pp_Vzdel_mzdy_výkon_VV_um" localSheetId="9">#REF!</definedName>
    <definedName name="Pp_Vzdel_mzdy_výkon_VV_um" localSheetId="12">#REF!</definedName>
    <definedName name="Pp_Vzdel_mzdy_výkon_VV_um" localSheetId="14">#REF!</definedName>
    <definedName name="Pp_Vzdel_mzdy_výkon_VV_um">#REF!</definedName>
    <definedName name="Pp_Vzdel_spec_prax" localSheetId="20">#REF!</definedName>
    <definedName name="Pp_Vzdel_spec_prax" localSheetId="23">#REF!</definedName>
    <definedName name="Pp_Vzdel_spec_prax" localSheetId="9">#REF!</definedName>
    <definedName name="Pp_Vzdel_spec_prax" localSheetId="11">#REF!</definedName>
    <definedName name="Pp_Vzdel_spec_prax" localSheetId="12">#REF!</definedName>
    <definedName name="Pp_Vzdel_spec_prax" localSheetId="14">#REF!</definedName>
    <definedName name="Pp_Vzdel_spec_prax">#REF!</definedName>
    <definedName name="Pp_Vzdel_TaS" localSheetId="20">#REF!</definedName>
    <definedName name="Pp_Vzdel_TaS" localSheetId="23">#REF!</definedName>
    <definedName name="Pp_Vzdel_TaS" localSheetId="9">#REF!</definedName>
    <definedName name="Pp_Vzdel_TaS" localSheetId="12">#REF!</definedName>
    <definedName name="Pp_Vzdel_TaS" localSheetId="14">#REF!</definedName>
    <definedName name="Pp_Vzdel_TaS">#REF!</definedName>
    <definedName name="Pp_Vzdel_TaS_rezerva" localSheetId="20">#REF!</definedName>
    <definedName name="Pp_Vzdel_TaS_rezerva" localSheetId="23">#REF!</definedName>
    <definedName name="Pp_Vzdel_TaS_rezerva" localSheetId="9">#REF!</definedName>
    <definedName name="Pp_Vzdel_TaS_rezerva" localSheetId="12">#REF!</definedName>
    <definedName name="Pp_Vzdel_TaS_rezerva" localSheetId="14">#REF!</definedName>
    <definedName name="Pp_Vzdel_TaS_rezerva">#REF!</definedName>
    <definedName name="Pp_Vzdel_TaS_spec" localSheetId="20">#REF!</definedName>
    <definedName name="Pp_Vzdel_TaS_spec" localSheetId="23">#REF!</definedName>
    <definedName name="Pp_Vzdel_TaS_spec" localSheetId="9">#REF!</definedName>
    <definedName name="Pp_Vzdel_TaS_spec" localSheetId="11">#REF!</definedName>
    <definedName name="Pp_Vzdel_TaS_spec" localSheetId="12">#REF!</definedName>
    <definedName name="Pp_Vzdel_TaS_spec" localSheetId="14">#REF!</definedName>
    <definedName name="Pp_Vzdel_TaS_spec">#REF!</definedName>
    <definedName name="Pp_Vzdel_TaS_stav" localSheetId="20">#REF!</definedName>
    <definedName name="Pp_Vzdel_TaS_stav" localSheetId="23">#REF!</definedName>
    <definedName name="Pp_Vzdel_TaS_stav" localSheetId="9">#REF!</definedName>
    <definedName name="Pp_Vzdel_TaS_stav" localSheetId="12">#REF!</definedName>
    <definedName name="Pp_Vzdel_TaS_stav" localSheetId="14">#REF!</definedName>
    <definedName name="Pp_Vzdel_TaS_stav">#REF!</definedName>
    <definedName name="Pp_Vzdel_TaS_výkon" localSheetId="20">#REF!</definedName>
    <definedName name="Pp_Vzdel_TaS_výkon" localSheetId="23">#REF!</definedName>
    <definedName name="Pp_Vzdel_TaS_výkon" localSheetId="9">#REF!</definedName>
    <definedName name="Pp_Vzdel_TaS_výkon" localSheetId="11">#REF!</definedName>
    <definedName name="Pp_Vzdel_TaS_výkon" localSheetId="12">#REF!</definedName>
    <definedName name="Pp_Vzdel_TaS_výkon" localSheetId="14">#REF!</definedName>
    <definedName name="Pp_Vzdel_TaS_výkon">#REF!</definedName>
    <definedName name="Pp_Vzdel_TaS_výkon_PPŠ" localSheetId="20">#REF!</definedName>
    <definedName name="Pp_Vzdel_TaS_výkon_PPŠ" localSheetId="23">#REF!</definedName>
    <definedName name="Pp_Vzdel_TaS_výkon_PPŠ" localSheetId="9">#REF!</definedName>
    <definedName name="Pp_Vzdel_TaS_výkon_PPŠ" localSheetId="11">#REF!</definedName>
    <definedName name="Pp_Vzdel_TaS_výkon_PPŠ" localSheetId="12">#REF!</definedName>
    <definedName name="Pp_Vzdel_TaS_výkon_PPŠ" localSheetId="14">#REF!</definedName>
    <definedName name="Pp_Vzdel_TaS_výkon_PPŠ">#REF!</definedName>
    <definedName name="Pp_Vzdel_TaS_výkon_PPŠ_a_zákl" localSheetId="20">#REF!</definedName>
    <definedName name="Pp_Vzdel_TaS_výkon_PPŠ_a_zákl" localSheetId="23">#REF!</definedName>
    <definedName name="Pp_Vzdel_TaS_výkon_PPŠ_a_zákl" localSheetId="9">#REF!</definedName>
    <definedName name="Pp_Vzdel_TaS_výkon_PPŠ_a_zákl" localSheetId="11">#REF!</definedName>
    <definedName name="Pp_Vzdel_TaS_výkon_PPŠ_a_zákl" localSheetId="12">#REF!</definedName>
    <definedName name="Pp_Vzdel_TaS_výkon_PPŠ_a_zákl" localSheetId="14">#REF!</definedName>
    <definedName name="Pp_Vzdel_TaS_výkon_PPŠ_a_zákl">#REF!</definedName>
    <definedName name="Pp_Vzdel_TaS_výkon_PPŠ_KEN" localSheetId="20">#REF!</definedName>
    <definedName name="Pp_Vzdel_TaS_výkon_PPŠ_KEN" localSheetId="23">#REF!</definedName>
    <definedName name="Pp_Vzdel_TaS_výkon_PPŠ_KEN" localSheetId="9">#REF!</definedName>
    <definedName name="Pp_Vzdel_TaS_výkon_PPŠ_KEN" localSheetId="11">#REF!</definedName>
    <definedName name="Pp_Vzdel_TaS_výkon_PPŠ_KEN" localSheetId="12">#REF!</definedName>
    <definedName name="Pp_Vzdel_TaS_výkon_PPŠ_KEN" localSheetId="14">#REF!</definedName>
    <definedName name="Pp_Vzdel_TaS_výkon_PPŠ_KEN">#REF!</definedName>
    <definedName name="Pp_Vzdel_TaS_zahr_granty" localSheetId="20">#REF!</definedName>
    <definedName name="Pp_Vzdel_TaS_zahr_granty" localSheetId="23">#REF!</definedName>
    <definedName name="Pp_Vzdel_TaS_zahr_granty" localSheetId="9">#REF!</definedName>
    <definedName name="Pp_Vzdel_TaS_zahr_granty" localSheetId="12">#REF!</definedName>
    <definedName name="Pp_Vzdel_TaS_zahr_granty" localSheetId="14">#REF!</definedName>
    <definedName name="Pp_Vzdel_TaS_zahr_granty">#REF!</definedName>
    <definedName name="Pp_Vzdel_TaS_zákl" localSheetId="20">#REF!</definedName>
    <definedName name="Pp_Vzdel_TaS_zákl" localSheetId="23">#REF!</definedName>
    <definedName name="Pp_Vzdel_TaS_zákl" localSheetId="9">#REF!</definedName>
    <definedName name="Pp_Vzdel_TaS_zákl" localSheetId="11">#REF!</definedName>
    <definedName name="Pp_Vzdel_TaS_zákl" localSheetId="12">#REF!</definedName>
    <definedName name="Pp_Vzdel_TaS_zákl" localSheetId="14">#REF!</definedName>
    <definedName name="Pp_Vzdel_TaS_zákl">#REF!</definedName>
    <definedName name="Pr_AV_BD" localSheetId="20">#REF!</definedName>
    <definedName name="Pr_AV_BD" localSheetId="23">#REF!</definedName>
    <definedName name="Pr_AV_BD" localSheetId="9">#REF!</definedName>
    <definedName name="Pr_AV_BD" localSheetId="12">#REF!</definedName>
    <definedName name="Pr_AV_BD" localSheetId="14">#REF!</definedName>
    <definedName name="Pr_AV_BD">#REF!</definedName>
    <definedName name="Pr_IV_BD" localSheetId="20">#REF!</definedName>
    <definedName name="Pr_IV_BD" localSheetId="23">#REF!</definedName>
    <definedName name="Pr_IV_BD" localSheetId="9">#REF!</definedName>
    <definedName name="Pr_IV_BD" localSheetId="12">#REF!</definedName>
    <definedName name="Pr_IV_BD" localSheetId="14">#REF!</definedName>
    <definedName name="Pr_IV_BD">#REF!</definedName>
    <definedName name="Pr_IV_KV" localSheetId="20">#REF!</definedName>
    <definedName name="Pr_IV_KV" localSheetId="23">#REF!</definedName>
    <definedName name="Pr_IV_KV" localSheetId="9">#REF!</definedName>
    <definedName name="Pr_IV_KV" localSheetId="12">#REF!</definedName>
    <definedName name="Pr_IV_KV" localSheetId="14">#REF!</definedName>
    <definedName name="Pr_IV_KV">#REF!</definedName>
    <definedName name="Pr_IV_KV_rezerva" localSheetId="20">#REF!</definedName>
    <definedName name="Pr_IV_KV_rezerva" localSheetId="23">#REF!</definedName>
    <definedName name="Pr_IV_KV_rezerva" localSheetId="9">#REF!</definedName>
    <definedName name="Pr_IV_KV_rezerva" localSheetId="12">#REF!</definedName>
    <definedName name="Pr_IV_KV_rezerva" localSheetId="14">#REF!</definedName>
    <definedName name="Pr_IV_KV_rezerva">#REF!</definedName>
    <definedName name="Pr_KEGA_BD" localSheetId="20">#REF!</definedName>
    <definedName name="Pr_KEGA_BD" localSheetId="23">#REF!</definedName>
    <definedName name="Pr_KEGA_BD" localSheetId="9">#REF!</definedName>
    <definedName name="Pr_KEGA_BD" localSheetId="12">#REF!</definedName>
    <definedName name="Pr_KEGA_BD" localSheetId="14">#REF!</definedName>
    <definedName name="Pr_KEGA_BD">#REF!</definedName>
    <definedName name="Pr_klinické" localSheetId="20">#REF!</definedName>
    <definedName name="Pr_klinické" localSheetId="23">#REF!</definedName>
    <definedName name="Pr_klinické" localSheetId="9">#REF!</definedName>
    <definedName name="Pr_klinické" localSheetId="12">#REF!</definedName>
    <definedName name="Pr_klinické" localSheetId="14">#REF!</definedName>
    <definedName name="Pr_klinické">#REF!</definedName>
    <definedName name="Pr_KŠ" localSheetId="20">#REF!</definedName>
    <definedName name="Pr_KŠ" localSheetId="23">#REF!</definedName>
    <definedName name="Pr_KŠ" localSheetId="9">#REF!</definedName>
    <definedName name="Pr_KŠ" localSheetId="11">#REF!</definedName>
    <definedName name="Pr_KŠ" localSheetId="12">#REF!</definedName>
    <definedName name="Pr_KŠ" localSheetId="14">#REF!</definedName>
    <definedName name="Pr_KŠ">#REF!</definedName>
    <definedName name="Pr_motštip_BD" localSheetId="20">#REF!</definedName>
    <definedName name="Pr_motštip_BD" localSheetId="23">#REF!</definedName>
    <definedName name="Pr_motštip_BD" localSheetId="9">#REF!</definedName>
    <definedName name="Pr_motštip_BD" localSheetId="12">#REF!</definedName>
    <definedName name="Pr_motštip_BD" localSheetId="14">#REF!</definedName>
    <definedName name="Pr_motštip_BD">#REF!</definedName>
    <definedName name="Pr_MVTS_BD" localSheetId="20">#REF!</definedName>
    <definedName name="Pr_MVTS_BD" localSheetId="23">#REF!</definedName>
    <definedName name="Pr_MVTS_BD" localSheetId="9">#REF!</definedName>
    <definedName name="Pr_MVTS_BD" localSheetId="12">#REF!</definedName>
    <definedName name="Pr_MVTS_BD" localSheetId="14">#REF!</definedName>
    <definedName name="Pr_MVTS_BD">#REF!</definedName>
    <definedName name="Pr_socštip_BD" localSheetId="20">#REF!</definedName>
    <definedName name="Pr_socštip_BD" localSheetId="23">#REF!</definedName>
    <definedName name="Pr_socštip_BD" localSheetId="9">#REF!</definedName>
    <definedName name="Pr_socštip_BD" localSheetId="12">#REF!</definedName>
    <definedName name="Pr_socštip_BD" localSheetId="14">#REF!</definedName>
    <definedName name="Pr_socštip_BD">#REF!</definedName>
    <definedName name="Pr_ŠD" localSheetId="20">#REF!</definedName>
    <definedName name="Pr_ŠD" localSheetId="23">#REF!</definedName>
    <definedName name="Pr_ŠD" localSheetId="9">#REF!</definedName>
    <definedName name="Pr_ŠD" localSheetId="11">#REF!</definedName>
    <definedName name="Pr_ŠD" localSheetId="12">#REF!</definedName>
    <definedName name="Pr_ŠD" localSheetId="14">#REF!</definedName>
    <definedName name="Pr_ŠD">#REF!</definedName>
    <definedName name="Pr_ŠDaJKŠPC_BD" localSheetId="20">#REF!</definedName>
    <definedName name="Pr_ŠDaJKŠPC_BD" localSheetId="23">#REF!</definedName>
    <definedName name="Pr_ŠDaJKŠPC_BD" localSheetId="9">#REF!</definedName>
    <definedName name="Pr_ŠDaJKŠPC_BD" localSheetId="12">#REF!</definedName>
    <definedName name="Pr_ŠDaJKŠPC_BD" localSheetId="14">#REF!</definedName>
    <definedName name="Pr_ŠDaJKŠPC_BD">#REF!</definedName>
    <definedName name="Pr_VaT_KV_zac_roka" localSheetId="20">#REF!</definedName>
    <definedName name="Pr_VaT_KV_zac_roka" localSheetId="23">#REF!</definedName>
    <definedName name="Pr_VaT_KV_zac_roka" localSheetId="9">#REF!</definedName>
    <definedName name="Pr_VaT_KV_zac_roka" localSheetId="12">#REF!</definedName>
    <definedName name="Pr_VaT_KV_zac_roka" localSheetId="14">#REF!</definedName>
    <definedName name="Pr_VaT_KV_zac_roka">#REF!</definedName>
    <definedName name="Pr_VaT_TaS" localSheetId="20">#REF!</definedName>
    <definedName name="Pr_VaT_TaS" localSheetId="23">#REF!</definedName>
    <definedName name="Pr_VaT_TaS" localSheetId="9">#REF!</definedName>
    <definedName name="Pr_VaT_TaS" localSheetId="12">#REF!</definedName>
    <definedName name="Pr_VaT_TaS" localSheetId="14">#REF!</definedName>
    <definedName name="Pr_VaT_TaS">#REF!</definedName>
    <definedName name="Pr_VaT_TaS_rezerva" localSheetId="20">#REF!</definedName>
    <definedName name="Pr_VaT_TaS_rezerva" localSheetId="23">#REF!</definedName>
    <definedName name="Pr_VaT_TaS_rezerva" localSheetId="9">#REF!</definedName>
    <definedName name="Pr_VaT_TaS_rezerva" localSheetId="12">#REF!</definedName>
    <definedName name="Pr_VaT_TaS_rezerva" localSheetId="14">#REF!</definedName>
    <definedName name="Pr_VaT_TaS_rezerva">#REF!</definedName>
    <definedName name="Pr_VaT_TaS_zac_roka" localSheetId="20">#REF!</definedName>
    <definedName name="Pr_VaT_TaS_zac_roka" localSheetId="23">#REF!</definedName>
    <definedName name="Pr_VaT_TaS_zac_roka" localSheetId="9">#REF!</definedName>
    <definedName name="Pr_VaT_TaS_zac_roka" localSheetId="12">#REF!</definedName>
    <definedName name="Pr_VaT_TaS_zac_roka" localSheetId="14">#REF!</definedName>
    <definedName name="Pr_VaT_TaS_zac_roka">#REF!</definedName>
    <definedName name="Pr_VEGA_BD" localSheetId="20">#REF!</definedName>
    <definedName name="Pr_VEGA_BD" localSheetId="23">#REF!</definedName>
    <definedName name="Pr_VEGA_BD" localSheetId="9">#REF!</definedName>
    <definedName name="Pr_VEGA_BD" localSheetId="12">#REF!</definedName>
    <definedName name="Pr_VEGA_BD" localSheetId="14">#REF!</definedName>
    <definedName name="Pr_VEGA_BD">#REF!</definedName>
    <definedName name="predmety" localSheetId="20">#REF!</definedName>
    <definedName name="predmety" localSheetId="23">#REF!</definedName>
    <definedName name="predmety" localSheetId="9">#REF!</definedName>
    <definedName name="predmety" localSheetId="12">#REF!</definedName>
    <definedName name="predmety" localSheetId="14">#REF!</definedName>
    <definedName name="predmety">#REF!</definedName>
    <definedName name="prisp_na_1_jedlo" localSheetId="20">#REF!</definedName>
    <definedName name="prisp_na_1_jedlo" localSheetId="23">#REF!</definedName>
    <definedName name="prisp_na_1_jedlo" localSheetId="9">#REF!</definedName>
    <definedName name="prisp_na_1_jedlo" localSheetId="11">#REF!</definedName>
    <definedName name="prisp_na_1_jedlo" localSheetId="12">#REF!</definedName>
    <definedName name="prisp_na_1_jedlo" localSheetId="14">#REF!</definedName>
    <definedName name="prisp_na_1_jedlo">#REF!</definedName>
    <definedName name="prisp_na_ubyt_stud_SD" localSheetId="20">#REF!</definedName>
    <definedName name="prisp_na_ubyt_stud_SD" localSheetId="23">#REF!</definedName>
    <definedName name="prisp_na_ubyt_stud_SD" localSheetId="9">#REF!</definedName>
    <definedName name="prisp_na_ubyt_stud_SD" localSheetId="11">#REF!</definedName>
    <definedName name="prisp_na_ubyt_stud_SD" localSheetId="12">#REF!</definedName>
    <definedName name="prisp_na_ubyt_stud_SD" localSheetId="14">#REF!</definedName>
    <definedName name="prisp_na_ubyt_stud_SD">#REF!</definedName>
    <definedName name="prisp_na_ubyt_stud_ZZ" localSheetId="20">#REF!</definedName>
    <definedName name="prisp_na_ubyt_stud_ZZ" localSheetId="23">#REF!</definedName>
    <definedName name="prisp_na_ubyt_stud_ZZ" localSheetId="9">#REF!</definedName>
    <definedName name="prisp_na_ubyt_stud_ZZ" localSheetId="11">#REF!</definedName>
    <definedName name="prisp_na_ubyt_stud_ZZ" localSheetId="12">#REF!</definedName>
    <definedName name="prisp_na_ubyt_stud_ZZ" localSheetId="14">#REF!</definedName>
    <definedName name="prisp_na_ubyt_stud_ZZ">#REF!</definedName>
    <definedName name="prísp_zákl_prev" localSheetId="20">#REF!</definedName>
    <definedName name="prísp_zákl_prev" localSheetId="23">#REF!</definedName>
    <definedName name="prísp_zákl_prev" localSheetId="9">#REF!</definedName>
    <definedName name="prísp_zákl_prev" localSheetId="12">#REF!</definedName>
    <definedName name="prísp_zákl_prev" localSheetId="14">#REF!</definedName>
    <definedName name="prísp_zákl_prev">#REF!</definedName>
    <definedName name="R_vvs" localSheetId="20">#REF!</definedName>
    <definedName name="R_vvs" localSheetId="23">#REF!</definedName>
    <definedName name="R_vvs" localSheetId="9">#REF!</definedName>
    <definedName name="R_vvs" localSheetId="12">#REF!</definedName>
    <definedName name="R_vvs" localSheetId="14">#REF!</definedName>
    <definedName name="R_vvs">#REF!</definedName>
    <definedName name="R_vvs_BD" localSheetId="20">#REF!</definedName>
    <definedName name="R_vvs_BD" localSheetId="23">#REF!</definedName>
    <definedName name="R_vvs_BD" localSheetId="9">#REF!</definedName>
    <definedName name="R_vvs_BD" localSheetId="12">#REF!</definedName>
    <definedName name="R_vvs_BD" localSheetId="14">#REF!</definedName>
    <definedName name="R_vvs_BD">#REF!</definedName>
    <definedName name="R_vvs_VaT_BD" localSheetId="20">#REF!</definedName>
    <definedName name="R_vvs_VaT_BD" localSheetId="23">#REF!</definedName>
    <definedName name="R_vvs_VaT_BD" localSheetId="9">#REF!</definedName>
    <definedName name="R_vvs_VaT_BD" localSheetId="12">#REF!</definedName>
    <definedName name="R_vvs_VaT_BD" localSheetId="14">#REF!</definedName>
    <definedName name="R_vvs_VaT_BD">#REF!</definedName>
    <definedName name="Sanet" localSheetId="20">#REF!</definedName>
    <definedName name="Sanet" localSheetId="23">#REF!</definedName>
    <definedName name="Sanet" localSheetId="9">#REF!</definedName>
    <definedName name="Sanet" localSheetId="12">#REF!</definedName>
    <definedName name="Sanet" localSheetId="14">#REF!</definedName>
    <definedName name="Sanet">#REF!</definedName>
    <definedName name="SAPBEXrevision" hidden="1">7</definedName>
    <definedName name="SAPBEXsysID" hidden="1">"BS1"</definedName>
    <definedName name="SAPBEXwbID" hidden="1">"3TG3S316PX9BHXMQEBSXSYZZO"</definedName>
    <definedName name="stavba_ucelova" localSheetId="20">#REF!</definedName>
    <definedName name="stavba_ucelova" localSheetId="23">#REF!</definedName>
    <definedName name="stavba_ucelova" localSheetId="7">#REF!</definedName>
    <definedName name="stavba_ucelova" localSheetId="9">#REF!</definedName>
    <definedName name="stavba_ucelova" localSheetId="12">#REF!</definedName>
    <definedName name="stavba_ucelova" localSheetId="14">#REF!</definedName>
    <definedName name="stavba_ucelova">#REF!</definedName>
    <definedName name="studenti_vstup" localSheetId="20">#REF!</definedName>
    <definedName name="studenti_vstup" localSheetId="23">#REF!</definedName>
    <definedName name="studenti_vstup" localSheetId="9">#REF!</definedName>
    <definedName name="studenti_vstup" localSheetId="12">#REF!</definedName>
    <definedName name="studenti_vstup" localSheetId="14">#REF!</definedName>
    <definedName name="studenti_vstup">#REF!</definedName>
    <definedName name="sustava" localSheetId="20">#REF!</definedName>
    <definedName name="sustava" localSheetId="23">#REF!</definedName>
    <definedName name="sustava" localSheetId="9">#REF!</definedName>
    <definedName name="sustava" localSheetId="12">#REF!</definedName>
    <definedName name="sustava" localSheetId="14">#REF!</definedName>
    <definedName name="sustava">#REF!</definedName>
    <definedName name="T_1" localSheetId="20">#REF!</definedName>
    <definedName name="T_1" localSheetId="23">#REF!</definedName>
    <definedName name="T_1" localSheetId="9">#REF!</definedName>
    <definedName name="T_1" localSheetId="12">#REF!</definedName>
    <definedName name="T_1" localSheetId="14">#REF!</definedName>
    <definedName name="T_1">#REF!</definedName>
    <definedName name="T_25_so_štip_2007" localSheetId="20">#REF!</definedName>
    <definedName name="T_25_so_štip_2007" localSheetId="23">#REF!</definedName>
    <definedName name="T_25_so_štip_2007" localSheetId="9">#REF!</definedName>
    <definedName name="T_25_so_štip_2007" localSheetId="12">#REF!</definedName>
    <definedName name="T_25_so_štip_2007" localSheetId="14">#REF!</definedName>
    <definedName name="T_25_so_štip_2007">#REF!</definedName>
    <definedName name="T_M" localSheetId="20">#REF!</definedName>
    <definedName name="T_M" localSheetId="23">#REF!</definedName>
    <definedName name="T_M" localSheetId="9">#REF!</definedName>
    <definedName name="T_M" localSheetId="12">#REF!</definedName>
    <definedName name="T_M" localSheetId="14">#REF!</definedName>
    <definedName name="T_M">#REF!</definedName>
    <definedName name="váha_absDrš" localSheetId="20">#REF!</definedName>
    <definedName name="váha_absDrš" localSheetId="23">#REF!</definedName>
    <definedName name="váha_absDrš" localSheetId="9">#REF!</definedName>
    <definedName name="váha_absDrš" localSheetId="12">#REF!</definedName>
    <definedName name="váha_absDrš" localSheetId="14">#REF!</definedName>
    <definedName name="váha_absDrš">#REF!</definedName>
    <definedName name="váha_DG" localSheetId="20">#REF!</definedName>
    <definedName name="váha_DG" localSheetId="23">#REF!</definedName>
    <definedName name="váha_DG" localSheetId="9">#REF!</definedName>
    <definedName name="váha_DG" localSheetId="12">#REF!</definedName>
    <definedName name="váha_DG" localSheetId="14">#REF!</definedName>
    <definedName name="váha_DG">#REF!</definedName>
    <definedName name="váha_poDs" localSheetId="20">#REF!</definedName>
    <definedName name="váha_poDs" localSheetId="23">#REF!</definedName>
    <definedName name="váha_poDs" localSheetId="9">#REF!</definedName>
    <definedName name="váha_poDs" localSheetId="12">#REF!</definedName>
    <definedName name="váha_poDs" localSheetId="14">#REF!</definedName>
    <definedName name="váha_poDs">#REF!</definedName>
    <definedName name="váha_Pub" localSheetId="20">#REF!</definedName>
    <definedName name="váha_Pub" localSheetId="23">#REF!</definedName>
    <definedName name="váha_Pub" localSheetId="9">#REF!</definedName>
    <definedName name="váha_Pub" localSheetId="12">#REF!</definedName>
    <definedName name="váha_Pub" localSheetId="14">#REF!</definedName>
    <definedName name="váha_Pub">#REF!</definedName>
    <definedName name="váha_ZG" localSheetId="20">#REF!</definedName>
    <definedName name="váha_ZG" localSheetId="23">#REF!</definedName>
    <definedName name="váha_ZG" localSheetId="9">#REF!</definedName>
    <definedName name="váha_ZG" localSheetId="12">#REF!</definedName>
    <definedName name="váha_ZG" localSheetId="14">#REF!</definedName>
    <definedName name="váha_ZG">#REF!</definedName>
    <definedName name="výkon_um" localSheetId="20">#REF!</definedName>
    <definedName name="výkon_um" localSheetId="23">#REF!</definedName>
    <definedName name="výkon_um" localSheetId="9">#REF!</definedName>
    <definedName name="výkon_um" localSheetId="12">#REF!</definedName>
    <definedName name="výkon_um" localSheetId="14">#REF!</definedName>
    <definedName name="výkon_um">#REF!</definedName>
    <definedName name="x" localSheetId="20">#REF!</definedName>
    <definedName name="x" localSheetId="23">#REF!</definedName>
    <definedName name="x" localSheetId="9">#REF!</definedName>
    <definedName name="x" localSheetId="12">#REF!</definedName>
    <definedName name="x" localSheetId="14">#REF!</definedName>
    <definedName name="x">#REF!</definedName>
    <definedName name="xxx" hidden="1">"3TGMUFSSIAIMK2KTNC9DELQD0"</definedName>
    <definedName name="zakl_prisp_na_prev_SD" localSheetId="20">#REF!</definedName>
    <definedName name="zakl_prisp_na_prev_SD" localSheetId="23">#REF!</definedName>
    <definedName name="zakl_prisp_na_prev_SD" localSheetId="9">#REF!</definedName>
    <definedName name="zakl_prisp_na_prev_SD" localSheetId="11">#REF!</definedName>
    <definedName name="zakl_prisp_na_prev_SD" localSheetId="12">#REF!</definedName>
    <definedName name="zakl_prisp_na_prev_SD" localSheetId="14">#REF!</definedName>
    <definedName name="zakl_prisp_na_prev_SD">#REF!</definedName>
    <definedName name="záloha" localSheetId="20">#REF!</definedName>
    <definedName name="záloha" localSheetId="23">#REF!</definedName>
    <definedName name="záloha" localSheetId="9">#REF!</definedName>
    <definedName name="záloha" localSheetId="11">#REF!</definedName>
    <definedName name="záloha" localSheetId="12">#REF!</definedName>
    <definedName name="záloha" localSheetId="14">#REF!</definedName>
    <definedName name="záloha">#REF!</definedName>
  </definedNames>
  <calcPr calcId="191029"/>
</workbook>
</file>

<file path=xl/calcChain.xml><?xml version="1.0" encoding="utf-8"?>
<calcChain xmlns="http://schemas.openxmlformats.org/spreadsheetml/2006/main">
  <c r="D9" i="146" l="1"/>
  <c r="C37" i="161" l="1"/>
  <c r="D16" i="154" l="1"/>
  <c r="C16" i="154"/>
  <c r="D79" i="161"/>
  <c r="E79" i="161"/>
  <c r="F79" i="161"/>
  <c r="C79" i="161"/>
  <c r="F37" i="161"/>
  <c r="E37" i="161"/>
  <c r="D37" i="161"/>
  <c r="D105" i="162" l="1"/>
  <c r="D106" i="162"/>
  <c r="C44" i="162" l="1"/>
  <c r="D20" i="90" l="1"/>
  <c r="D23" i="146"/>
  <c r="C23" i="146"/>
  <c r="E18" i="166" l="1"/>
  <c r="E19" i="166"/>
  <c r="E20" i="166"/>
  <c r="E21" i="166"/>
  <c r="E7" i="170" l="1"/>
  <c r="E9" i="61" l="1"/>
  <c r="G24" i="160" l="1"/>
  <c r="C5" i="64" l="1"/>
  <c r="C7" i="90" l="1"/>
  <c r="L19" i="155" l="1"/>
  <c r="C37" i="3" l="1"/>
  <c r="E22" i="3"/>
  <c r="C25" i="3"/>
  <c r="C19" i="3"/>
  <c r="C5" i="3"/>
  <c r="E28" i="3"/>
  <c r="E29" i="3"/>
  <c r="E30" i="3"/>
  <c r="E31" i="3"/>
  <c r="E32" i="3"/>
  <c r="E33" i="3"/>
  <c r="E34" i="3"/>
  <c r="E35" i="3"/>
  <c r="E12" i="3"/>
  <c r="E13" i="3"/>
  <c r="E14" i="3"/>
  <c r="E8" i="3" l="1"/>
  <c r="E9" i="3"/>
  <c r="E10" i="3"/>
  <c r="E11" i="3"/>
  <c r="E15" i="3"/>
  <c r="C11" i="161" l="1"/>
  <c r="D62" i="162" l="1"/>
  <c r="E62" i="162"/>
  <c r="F62" i="162"/>
  <c r="C5" i="154" l="1"/>
  <c r="G45" i="161"/>
  <c r="H45" i="161"/>
  <c r="H31" i="161"/>
  <c r="H32" i="161"/>
  <c r="H33" i="161"/>
  <c r="H34" i="161"/>
  <c r="H35" i="161"/>
  <c r="H36" i="161"/>
  <c r="G31" i="161"/>
  <c r="G32" i="161"/>
  <c r="G33" i="161"/>
  <c r="G34" i="161"/>
  <c r="G35" i="161"/>
  <c r="G36" i="161"/>
  <c r="D25" i="161"/>
  <c r="E25" i="161"/>
  <c r="F25" i="161"/>
  <c r="C25" i="161"/>
  <c r="D5" i="154" l="1"/>
  <c r="C62" i="162" l="1"/>
  <c r="H66" i="162"/>
  <c r="G66" i="162"/>
  <c r="H70" i="161" l="1"/>
  <c r="G70" i="161"/>
  <c r="H7" i="145" l="1"/>
  <c r="E15" i="172" l="1"/>
  <c r="C15" i="172"/>
  <c r="E12" i="172"/>
  <c r="C12" i="172"/>
  <c r="I13" i="171"/>
  <c r="G13" i="171"/>
  <c r="E13" i="171"/>
  <c r="C13" i="171"/>
  <c r="C8" i="64" l="1"/>
  <c r="C11" i="164" l="1"/>
  <c r="E9" i="164" l="1"/>
  <c r="E11" i="164" s="1"/>
  <c r="A7" i="164"/>
  <c r="A8" i="164" s="1"/>
  <c r="A9" i="164" s="1"/>
  <c r="A10" i="164" s="1"/>
  <c r="E12" i="109"/>
  <c r="C12" i="109"/>
  <c r="C11" i="109"/>
  <c r="E9" i="109" s="1"/>
  <c r="E11" i="109" s="1"/>
  <c r="A7" i="109"/>
  <c r="A8" i="109" s="1"/>
  <c r="A9" i="109" s="1"/>
  <c r="A10" i="109" s="1"/>
  <c r="H7" i="170" l="1"/>
  <c r="K7" i="170" s="1"/>
  <c r="E8" i="170"/>
  <c r="H8" i="170" s="1"/>
  <c r="K8" i="170" s="1"/>
  <c r="E9" i="170"/>
  <c r="H9" i="170" s="1"/>
  <c r="K9" i="170" s="1"/>
  <c r="E10" i="170"/>
  <c r="H10" i="170" s="1"/>
  <c r="K10" i="170" s="1"/>
  <c r="E11" i="170"/>
  <c r="H11" i="170" s="1"/>
  <c r="K11" i="170" s="1"/>
  <c r="E6" i="170"/>
  <c r="H6" i="170" s="1"/>
  <c r="K6" i="170" s="1"/>
  <c r="C22" i="146" l="1"/>
  <c r="D22" i="146"/>
  <c r="D17" i="146"/>
  <c r="C17" i="146"/>
  <c r="C12" i="146" l="1"/>
  <c r="D10" i="146" s="1"/>
  <c r="D6" i="146"/>
  <c r="C6" i="146"/>
  <c r="A6" i="146"/>
  <c r="A7" i="146" s="1"/>
  <c r="A8" i="146" s="1"/>
  <c r="A9" i="146" s="1"/>
  <c r="A10" i="146" s="1"/>
  <c r="A11" i="146" s="1"/>
  <c r="A12" i="146" s="1"/>
  <c r="A13" i="146" s="1"/>
  <c r="A15" i="146" s="1"/>
  <c r="A16" i="146" s="1"/>
  <c r="A17" i="146" s="1"/>
  <c r="A18" i="146" s="1"/>
  <c r="A19" i="146" l="1"/>
  <c r="A20" i="146" s="1"/>
  <c r="A21" i="146" s="1"/>
  <c r="A22" i="146" s="1"/>
  <c r="A23" i="146" s="1"/>
  <c r="C9" i="146"/>
  <c r="C5" i="146" s="1"/>
  <c r="C16" i="146" s="1"/>
  <c r="D12" i="146"/>
  <c r="D5" i="146" s="1"/>
  <c r="D16" i="146" s="1"/>
  <c r="F12" i="170" l="1"/>
  <c r="G12" i="170"/>
  <c r="I12" i="170"/>
  <c r="J12" i="170"/>
  <c r="D12" i="170"/>
  <c r="H95" i="162" l="1"/>
  <c r="G95" i="162"/>
  <c r="C12" i="170" l="1"/>
  <c r="E12" i="170" s="1"/>
  <c r="H12" i="170" s="1"/>
  <c r="K12" i="170" s="1"/>
  <c r="A7" i="170"/>
  <c r="A8" i="170" s="1"/>
  <c r="C24" i="154" l="1"/>
  <c r="I22" i="155"/>
  <c r="F62" i="161"/>
  <c r="E62" i="161"/>
  <c r="D62" i="161"/>
  <c r="C62" i="161"/>
  <c r="E17" i="166" l="1"/>
  <c r="E5" i="168" l="1"/>
  <c r="D16" i="166" l="1"/>
  <c r="D13" i="166"/>
  <c r="C13" i="166"/>
  <c r="E14" i="166"/>
  <c r="E15" i="166"/>
  <c r="D10" i="166" l="1"/>
  <c r="C10" i="166"/>
  <c r="E9" i="166"/>
  <c r="E6" i="166"/>
  <c r="D7" i="166"/>
  <c r="C7" i="166"/>
  <c r="D11" i="166" l="1"/>
  <c r="C11" i="166"/>
  <c r="C16" i="166"/>
  <c r="E8" i="166"/>
  <c r="E7" i="166"/>
  <c r="A6" i="166"/>
  <c r="A7" i="166" s="1"/>
  <c r="A8" i="166" s="1"/>
  <c r="A9" i="166" s="1"/>
  <c r="E5" i="166"/>
  <c r="E16" i="166" l="1"/>
  <c r="E13" i="166"/>
  <c r="D12" i="166"/>
  <c r="E10" i="166"/>
  <c r="C12" i="166" l="1"/>
  <c r="D22" i="166"/>
  <c r="E11" i="166"/>
  <c r="E12" i="166" l="1"/>
  <c r="C22" i="166"/>
  <c r="E22" i="166" s="1"/>
  <c r="F19" i="145" l="1"/>
  <c r="I7" i="97" l="1"/>
  <c r="H7" i="97"/>
  <c r="I6" i="97"/>
  <c r="H6" i="97"/>
  <c r="H104" i="162" l="1"/>
  <c r="G104" i="162"/>
  <c r="H103" i="162"/>
  <c r="G103" i="162"/>
  <c r="H102" i="162"/>
  <c r="G102" i="162"/>
  <c r="H101" i="162"/>
  <c r="G101" i="162"/>
  <c r="H100" i="162"/>
  <c r="G100" i="162"/>
  <c r="H99" i="162"/>
  <c r="G99" i="162"/>
  <c r="H98" i="162"/>
  <c r="G98" i="162"/>
  <c r="H97" i="162"/>
  <c r="G97" i="162"/>
  <c r="H96" i="162"/>
  <c r="G96" i="162"/>
  <c r="H94" i="162"/>
  <c r="G94" i="162"/>
  <c r="H93" i="162"/>
  <c r="G93" i="162"/>
  <c r="H92" i="162"/>
  <c r="G92" i="162"/>
  <c r="F91" i="162"/>
  <c r="E91" i="162"/>
  <c r="D91" i="162"/>
  <c r="C91" i="162"/>
  <c r="H90" i="162"/>
  <c r="G90" i="162"/>
  <c r="H89" i="162"/>
  <c r="G89" i="162"/>
  <c r="H88" i="162"/>
  <c r="G88" i="162"/>
  <c r="H87" i="162"/>
  <c r="G87" i="162"/>
  <c r="H86" i="162"/>
  <c r="G86" i="162"/>
  <c r="H85" i="162"/>
  <c r="G85" i="162"/>
  <c r="H84" i="162"/>
  <c r="G84" i="162"/>
  <c r="H83" i="162"/>
  <c r="G83" i="162"/>
  <c r="F82" i="162"/>
  <c r="E82" i="162"/>
  <c r="E80" i="162" s="1"/>
  <c r="D82" i="162"/>
  <c r="D80" i="162" s="1"/>
  <c r="C82" i="162"/>
  <c r="C80" i="162" s="1"/>
  <c r="H81" i="162"/>
  <c r="G81" i="162"/>
  <c r="H79" i="162"/>
  <c r="G79" i="162"/>
  <c r="H78" i="162"/>
  <c r="G78" i="162"/>
  <c r="H77" i="162"/>
  <c r="G77" i="162"/>
  <c r="H76" i="162"/>
  <c r="G76" i="162"/>
  <c r="H75" i="162"/>
  <c r="G75" i="162"/>
  <c r="H74" i="162"/>
  <c r="G74" i="162"/>
  <c r="H73" i="162"/>
  <c r="G73" i="162"/>
  <c r="H72" i="162"/>
  <c r="G72" i="162"/>
  <c r="H71" i="162"/>
  <c r="G71" i="162"/>
  <c r="H70" i="162"/>
  <c r="G70" i="162"/>
  <c r="F69" i="162"/>
  <c r="E69" i="162"/>
  <c r="D69" i="162"/>
  <c r="C69" i="162"/>
  <c r="H68" i="162"/>
  <c r="G68" i="162"/>
  <c r="H67" i="162"/>
  <c r="G67" i="162"/>
  <c r="H65" i="162"/>
  <c r="G65" i="162"/>
  <c r="H64" i="162"/>
  <c r="G64" i="162"/>
  <c r="H63" i="162"/>
  <c r="G63" i="162"/>
  <c r="D60" i="162"/>
  <c r="C60" i="162"/>
  <c r="H61" i="162"/>
  <c r="G61" i="162"/>
  <c r="F60" i="162"/>
  <c r="H59" i="162"/>
  <c r="G59" i="162"/>
  <c r="H58" i="162"/>
  <c r="G58" i="162"/>
  <c r="H57" i="162"/>
  <c r="G57" i="162"/>
  <c r="H56" i="162"/>
  <c r="G56" i="162"/>
  <c r="H55" i="162"/>
  <c r="G55" i="162"/>
  <c r="H54" i="162"/>
  <c r="G54" i="162"/>
  <c r="H53" i="162"/>
  <c r="G53" i="162"/>
  <c r="H52" i="162"/>
  <c r="G52" i="162"/>
  <c r="H51" i="162"/>
  <c r="G51" i="162"/>
  <c r="H50" i="162"/>
  <c r="G50" i="162"/>
  <c r="H49" i="162"/>
  <c r="G49" i="162"/>
  <c r="H48" i="162"/>
  <c r="G48" i="162"/>
  <c r="H47" i="162"/>
  <c r="G47" i="162"/>
  <c r="H46" i="162"/>
  <c r="G46" i="162"/>
  <c r="H45" i="162"/>
  <c r="G45" i="162"/>
  <c r="F44" i="162"/>
  <c r="E44" i="162"/>
  <c r="D44" i="162"/>
  <c r="H43" i="162"/>
  <c r="G43" i="162"/>
  <c r="H42" i="162"/>
  <c r="G42" i="162"/>
  <c r="H41" i="162"/>
  <c r="G41" i="162"/>
  <c r="F40" i="162"/>
  <c r="E40" i="162"/>
  <c r="D40" i="162"/>
  <c r="C40" i="162"/>
  <c r="H39" i="162"/>
  <c r="G39" i="162"/>
  <c r="H38" i="162"/>
  <c r="G38" i="162"/>
  <c r="H37" i="162"/>
  <c r="G37" i="162"/>
  <c r="H36" i="162"/>
  <c r="G36" i="162"/>
  <c r="H35" i="162"/>
  <c r="G35" i="162"/>
  <c r="H34" i="162"/>
  <c r="G34" i="162"/>
  <c r="H33" i="162"/>
  <c r="G33" i="162"/>
  <c r="F32" i="162"/>
  <c r="E32" i="162"/>
  <c r="D32" i="162"/>
  <c r="C32" i="162"/>
  <c r="H31" i="162"/>
  <c r="G31" i="162"/>
  <c r="H30" i="162"/>
  <c r="G30" i="162"/>
  <c r="H29" i="162"/>
  <c r="G29" i="162"/>
  <c r="H28" i="162"/>
  <c r="G28" i="162"/>
  <c r="F27" i="162"/>
  <c r="E27" i="162"/>
  <c r="D27" i="162"/>
  <c r="C27" i="162"/>
  <c r="H25" i="162"/>
  <c r="G25" i="162"/>
  <c r="H24" i="162"/>
  <c r="G24" i="162"/>
  <c r="H23" i="162"/>
  <c r="G23" i="162"/>
  <c r="H22" i="162"/>
  <c r="G22" i="162"/>
  <c r="H21" i="162"/>
  <c r="G21" i="162"/>
  <c r="H20" i="162"/>
  <c r="G20" i="162"/>
  <c r="F19" i="162"/>
  <c r="E19" i="162"/>
  <c r="D19" i="162"/>
  <c r="C19" i="162"/>
  <c r="H18" i="162"/>
  <c r="G18" i="162"/>
  <c r="H17" i="162"/>
  <c r="G17" i="162"/>
  <c r="H16" i="162"/>
  <c r="G16" i="162"/>
  <c r="H15" i="162"/>
  <c r="G15" i="162"/>
  <c r="H14" i="162"/>
  <c r="G14" i="162"/>
  <c r="H13" i="162"/>
  <c r="G13" i="162"/>
  <c r="H12" i="162"/>
  <c r="G12" i="162"/>
  <c r="H11" i="162"/>
  <c r="G11" i="162"/>
  <c r="H10" i="162"/>
  <c r="G10" i="162"/>
  <c r="H9" i="162"/>
  <c r="G9" i="162"/>
  <c r="H8" i="162"/>
  <c r="G8" i="162"/>
  <c r="H7" i="162"/>
  <c r="G7" i="162"/>
  <c r="A7" i="162"/>
  <c r="A8" i="162" s="1"/>
  <c r="A9" i="162" s="1"/>
  <c r="A10" i="162" s="1"/>
  <c r="A11" i="162" s="1"/>
  <c r="A12" i="162" s="1"/>
  <c r="A13" i="162" s="1"/>
  <c r="A14" i="162" s="1"/>
  <c r="A15" i="162" s="1"/>
  <c r="A16" i="162" s="1"/>
  <c r="A17" i="162" s="1"/>
  <c r="A18" i="162" s="1"/>
  <c r="A19" i="162" s="1"/>
  <c r="A20" i="162" s="1"/>
  <c r="A21" i="162" s="1"/>
  <c r="A22" i="162" s="1"/>
  <c r="A23" i="162" s="1"/>
  <c r="A24" i="162" s="1"/>
  <c r="A25" i="162" s="1"/>
  <c r="A26" i="162" s="1"/>
  <c r="A27" i="162" s="1"/>
  <c r="A28" i="162" s="1"/>
  <c r="A29" i="162" s="1"/>
  <c r="A30" i="162" s="1"/>
  <c r="A31" i="162" s="1"/>
  <c r="A32" i="162" s="1"/>
  <c r="A33" i="162" s="1"/>
  <c r="A34" i="162" s="1"/>
  <c r="A35" i="162" s="1"/>
  <c r="A36" i="162" s="1"/>
  <c r="A37" i="162" s="1"/>
  <c r="A38" i="162" s="1"/>
  <c r="A39" i="162" s="1"/>
  <c r="A40" i="162" s="1"/>
  <c r="A41" i="162" s="1"/>
  <c r="A42" i="162" s="1"/>
  <c r="A43" i="162" s="1"/>
  <c r="A44" i="162" s="1"/>
  <c r="A45" i="162" s="1"/>
  <c r="A46" i="162" s="1"/>
  <c r="A47" i="162" s="1"/>
  <c r="A48" i="162" s="1"/>
  <c r="A49" i="162" s="1"/>
  <c r="A50" i="162" s="1"/>
  <c r="A51" i="162" s="1"/>
  <c r="A52" i="162" s="1"/>
  <c r="A53" i="162" s="1"/>
  <c r="A54" i="162" s="1"/>
  <c r="A55" i="162" s="1"/>
  <c r="A56" i="162" s="1"/>
  <c r="A57" i="162" s="1"/>
  <c r="A58" i="162" s="1"/>
  <c r="A59" i="162" s="1"/>
  <c r="A60" i="162" s="1"/>
  <c r="A61" i="162" s="1"/>
  <c r="A62" i="162" s="1"/>
  <c r="A63" i="162" s="1"/>
  <c r="A64" i="162" s="1"/>
  <c r="A65" i="162" s="1"/>
  <c r="A68" i="162" s="1"/>
  <c r="A69" i="162" s="1"/>
  <c r="A70" i="162" s="1"/>
  <c r="A71" i="162" s="1"/>
  <c r="A72" i="162" s="1"/>
  <c r="A73" i="162" s="1"/>
  <c r="A74" i="162" s="1"/>
  <c r="A75" i="162" s="1"/>
  <c r="A76" i="162" s="1"/>
  <c r="A77" i="162" s="1"/>
  <c r="A78" i="162" s="1"/>
  <c r="A79" i="162" s="1"/>
  <c r="A80" i="162" s="1"/>
  <c r="A81" i="162" s="1"/>
  <c r="A82" i="162" s="1"/>
  <c r="A83" i="162" s="1"/>
  <c r="A84" i="162" s="1"/>
  <c r="A85" i="162" s="1"/>
  <c r="A86" i="162" s="1"/>
  <c r="A87" i="162" s="1"/>
  <c r="A89" i="162" s="1"/>
  <c r="A90" i="162" s="1"/>
  <c r="A91" i="162" s="1"/>
  <c r="A92" i="162" s="1"/>
  <c r="A93" i="162" s="1"/>
  <c r="A96" i="162" s="1"/>
  <c r="A97" i="162" s="1"/>
  <c r="A98" i="162" s="1"/>
  <c r="A99" i="162" s="1"/>
  <c r="A100" i="162" s="1"/>
  <c r="A101" i="162" s="1"/>
  <c r="A102" i="162" s="1"/>
  <c r="A103" i="162" s="1"/>
  <c r="A104" i="162" s="1"/>
  <c r="A105" i="162" s="1"/>
  <c r="F6" i="162"/>
  <c r="E6" i="162"/>
  <c r="D6" i="162"/>
  <c r="C6" i="162"/>
  <c r="H60" i="162" l="1"/>
  <c r="G19" i="162"/>
  <c r="H40" i="162"/>
  <c r="H62" i="162"/>
  <c r="G62" i="162"/>
  <c r="G32" i="162"/>
  <c r="H6" i="162"/>
  <c r="G6" i="162"/>
  <c r="H32" i="162"/>
  <c r="H82" i="162"/>
  <c r="G40" i="162"/>
  <c r="G69" i="162"/>
  <c r="F80" i="162"/>
  <c r="H80" i="162" s="1"/>
  <c r="G27" i="162"/>
  <c r="G44" i="162"/>
  <c r="H69" i="162"/>
  <c r="C105" i="162"/>
  <c r="H27" i="162"/>
  <c r="H44" i="162"/>
  <c r="E60" i="162"/>
  <c r="G60" i="162" s="1"/>
  <c r="H91" i="162"/>
  <c r="G91" i="162"/>
  <c r="G80" i="162"/>
  <c r="G82" i="162"/>
  <c r="H19" i="162"/>
  <c r="H78" i="161"/>
  <c r="G78" i="161"/>
  <c r="H77" i="161"/>
  <c r="G77" i="161"/>
  <c r="H76" i="161"/>
  <c r="G76" i="161"/>
  <c r="H75" i="161"/>
  <c r="G75" i="161"/>
  <c r="H74" i="161"/>
  <c r="G74" i="161"/>
  <c r="H73" i="161"/>
  <c r="G73" i="161"/>
  <c r="H72" i="161"/>
  <c r="G72" i="161"/>
  <c r="H71" i="161"/>
  <c r="G71" i="161"/>
  <c r="H69" i="161"/>
  <c r="G69" i="161"/>
  <c r="H68" i="161"/>
  <c r="G68" i="161"/>
  <c r="G67" i="161"/>
  <c r="G66" i="161"/>
  <c r="G65" i="161"/>
  <c r="G64" i="161"/>
  <c r="G63" i="161"/>
  <c r="G62" i="161"/>
  <c r="H61" i="161"/>
  <c r="G61" i="161"/>
  <c r="H60" i="161"/>
  <c r="G60" i="161"/>
  <c r="H59" i="161"/>
  <c r="G59" i="161"/>
  <c r="H58" i="161"/>
  <c r="G58" i="161"/>
  <c r="H57" i="161"/>
  <c r="G57" i="161"/>
  <c r="H56" i="161"/>
  <c r="G56" i="161"/>
  <c r="H55" i="161"/>
  <c r="G55" i="161"/>
  <c r="H54" i="161"/>
  <c r="G54" i="161"/>
  <c r="H53" i="161"/>
  <c r="G53" i="161"/>
  <c r="H52" i="161"/>
  <c r="G52" i="161"/>
  <c r="H51" i="161"/>
  <c r="G51" i="161"/>
  <c r="H50" i="161"/>
  <c r="G50" i="161"/>
  <c r="H49" i="161"/>
  <c r="G49" i="161"/>
  <c r="H48" i="161"/>
  <c r="G48" i="161"/>
  <c r="H47" i="161"/>
  <c r="G47" i="161"/>
  <c r="F46" i="161"/>
  <c r="E46" i="161"/>
  <c r="D46" i="161"/>
  <c r="C46" i="161"/>
  <c r="H44" i="161"/>
  <c r="G44" i="161"/>
  <c r="H43" i="161"/>
  <c r="G43" i="161"/>
  <c r="H42" i="161"/>
  <c r="G42" i="161"/>
  <c r="H41" i="161"/>
  <c r="G41" i="161"/>
  <c r="H40" i="161"/>
  <c r="G40" i="161"/>
  <c r="H39" i="161"/>
  <c r="G39" i="161"/>
  <c r="H38" i="161"/>
  <c r="G38" i="161"/>
  <c r="G37" i="161"/>
  <c r="H37" i="161"/>
  <c r="H30" i="161"/>
  <c r="G30" i="161"/>
  <c r="H29" i="161"/>
  <c r="G29" i="161"/>
  <c r="H28" i="161"/>
  <c r="G28" i="161"/>
  <c r="H27" i="161"/>
  <c r="G27" i="161"/>
  <c r="H26" i="161"/>
  <c r="G26" i="161"/>
  <c r="H24" i="161"/>
  <c r="G24" i="161"/>
  <c r="H23" i="161"/>
  <c r="G23" i="161"/>
  <c r="H22" i="161"/>
  <c r="G22" i="161"/>
  <c r="F21" i="161"/>
  <c r="E21" i="161"/>
  <c r="D21" i="161"/>
  <c r="C21" i="161"/>
  <c r="H20" i="161"/>
  <c r="G20" i="161"/>
  <c r="H19" i="161"/>
  <c r="G19" i="161"/>
  <c r="H18" i="161"/>
  <c r="G18" i="161"/>
  <c r="H17" i="161"/>
  <c r="G17" i="161"/>
  <c r="H16" i="161"/>
  <c r="G16" i="161"/>
  <c r="H15" i="161"/>
  <c r="G15" i="161"/>
  <c r="H14" i="161"/>
  <c r="G14" i="161"/>
  <c r="H13" i="161"/>
  <c r="G13" i="161"/>
  <c r="H12" i="161"/>
  <c r="G12" i="161"/>
  <c r="F11" i="161"/>
  <c r="E11" i="161"/>
  <c r="D11" i="161"/>
  <c r="H10" i="161"/>
  <c r="G10" i="161"/>
  <c r="H9" i="161"/>
  <c r="G9" i="161"/>
  <c r="H8" i="161"/>
  <c r="G8" i="161"/>
  <c r="H7" i="161"/>
  <c r="G7" i="161"/>
  <c r="A7" i="161"/>
  <c r="A8" i="161" s="1"/>
  <c r="A9" i="161" s="1"/>
  <c r="A10" i="161" s="1"/>
  <c r="A11" i="161" s="1"/>
  <c r="A12" i="161" s="1"/>
  <c r="A13" i="161" s="1"/>
  <c r="A14" i="161" s="1"/>
  <c r="A15" i="161" s="1"/>
  <c r="A16" i="161" s="1"/>
  <c r="A17" i="161" s="1"/>
  <c r="A18" i="161" s="1"/>
  <c r="A19" i="161" s="1"/>
  <c r="A20" i="161" s="1"/>
  <c r="A21" i="161" s="1"/>
  <c r="A22" i="161" s="1"/>
  <c r="A23" i="161" s="1"/>
  <c r="A24" i="161" s="1"/>
  <c r="A25" i="161" s="1"/>
  <c r="A26" i="161" s="1"/>
  <c r="A27" i="161" s="1"/>
  <c r="A28" i="161" s="1"/>
  <c r="A29" i="161" s="1"/>
  <c r="A30" i="161" s="1"/>
  <c r="F6" i="161"/>
  <c r="E6" i="161"/>
  <c r="D6" i="161"/>
  <c r="C6" i="161"/>
  <c r="H21" i="161" l="1"/>
  <c r="H25" i="161"/>
  <c r="E105" i="162"/>
  <c r="G105" i="162" s="1"/>
  <c r="A38" i="161"/>
  <c r="A39" i="161" s="1"/>
  <c r="A40" i="161" s="1"/>
  <c r="A41" i="161" s="1"/>
  <c r="A42" i="161" s="1"/>
  <c r="A43" i="161" s="1"/>
  <c r="A44" i="161" s="1"/>
  <c r="A47" i="161" s="1"/>
  <c r="A48" i="161" s="1"/>
  <c r="A49" i="161" s="1"/>
  <c r="A50" i="161" s="1"/>
  <c r="A51" i="161" s="1"/>
  <c r="A52" i="161" s="1"/>
  <c r="A53" i="161" s="1"/>
  <c r="A54" i="161" s="1"/>
  <c r="A55" i="161" s="1"/>
  <c r="A56" i="161" s="1"/>
  <c r="A57" i="161" s="1"/>
  <c r="A58" i="161" s="1"/>
  <c r="A59" i="161" s="1"/>
  <c r="A60" i="161" s="1"/>
  <c r="A61" i="161" s="1"/>
  <c r="A62" i="161" s="1"/>
  <c r="A63" i="161" s="1"/>
  <c r="A64" i="161" s="1"/>
  <c r="A65" i="161" s="1"/>
  <c r="A66" i="161" s="1"/>
  <c r="A67" i="161" s="1"/>
  <c r="A68" i="161" s="1"/>
  <c r="A69" i="161" s="1"/>
  <c r="G21" i="161"/>
  <c r="F105" i="162"/>
  <c r="G25" i="161"/>
  <c r="G11" i="161"/>
  <c r="G46" i="161"/>
  <c r="H46" i="161"/>
  <c r="H11" i="161"/>
  <c r="H62" i="161"/>
  <c r="G6" i="161"/>
  <c r="H6" i="161"/>
  <c r="H79" i="161" l="1"/>
  <c r="G79" i="161"/>
  <c r="F106" i="162"/>
  <c r="F80" i="161"/>
  <c r="H105" i="162"/>
  <c r="D80" i="161"/>
  <c r="H28" i="160" l="1"/>
  <c r="H26" i="160" s="1"/>
  <c r="G27" i="160"/>
  <c r="G26" i="160"/>
  <c r="F26" i="160"/>
  <c r="E26" i="160"/>
  <c r="D26" i="160"/>
  <c r="C26" i="160"/>
  <c r="H25" i="160"/>
  <c r="H23" i="160" s="1"/>
  <c r="G23" i="160"/>
  <c r="F23" i="160"/>
  <c r="E23" i="160"/>
  <c r="D23" i="160"/>
  <c r="C23" i="160"/>
  <c r="H22" i="160"/>
  <c r="H20" i="160" s="1"/>
  <c r="G21" i="160"/>
  <c r="G20" i="160" s="1"/>
  <c r="F20" i="160"/>
  <c r="E20" i="160"/>
  <c r="D20" i="160"/>
  <c r="C20" i="160"/>
  <c r="H17" i="160"/>
  <c r="G16" i="160"/>
  <c r="F15" i="160"/>
  <c r="E15" i="160"/>
  <c r="D15" i="160"/>
  <c r="C15" i="160"/>
  <c r="H14" i="160"/>
  <c r="G13" i="160"/>
  <c r="F12" i="160"/>
  <c r="E12" i="160"/>
  <c r="D12" i="160"/>
  <c r="C12" i="160"/>
  <c r="H11" i="160"/>
  <c r="G10" i="160"/>
  <c r="F9" i="160"/>
  <c r="E9" i="160"/>
  <c r="D9" i="160"/>
  <c r="C9" i="160"/>
  <c r="H8" i="160"/>
  <c r="A8" i="160"/>
  <c r="A9" i="160" s="1"/>
  <c r="A10" i="160" s="1"/>
  <c r="A11" i="160" s="1"/>
  <c r="G7" i="160"/>
  <c r="F6" i="160"/>
  <c r="E6" i="160"/>
  <c r="D6" i="160"/>
  <c r="C6" i="160"/>
  <c r="F19" i="160" l="1"/>
  <c r="G9" i="160"/>
  <c r="D18" i="160"/>
  <c r="D19" i="160"/>
  <c r="H19" i="160" s="1"/>
  <c r="F18" i="160"/>
  <c r="F35" i="160" s="1"/>
  <c r="E19" i="160"/>
  <c r="E18" i="160"/>
  <c r="C19" i="160"/>
  <c r="H12" i="160"/>
  <c r="C18" i="160"/>
  <c r="G18" i="160" s="1"/>
  <c r="H9" i="160"/>
  <c r="G12" i="160"/>
  <c r="G6" i="160"/>
  <c r="H6" i="160"/>
  <c r="G15" i="160"/>
  <c r="H15" i="160"/>
  <c r="D35" i="160" l="1"/>
  <c r="H18" i="160"/>
  <c r="H35" i="160" s="1"/>
  <c r="G19" i="160"/>
  <c r="G35" i="160" s="1"/>
  <c r="E35" i="160"/>
  <c r="C35" i="160"/>
  <c r="C25" i="64"/>
  <c r="C14" i="116" l="1"/>
  <c r="H19" i="145"/>
  <c r="I16" i="91"/>
  <c r="D10" i="91"/>
  <c r="D23" i="91" s="1"/>
  <c r="E10" i="91"/>
  <c r="E23" i="91" s="1"/>
  <c r="F10" i="91"/>
  <c r="F23" i="91" s="1"/>
  <c r="G10" i="91"/>
  <c r="G23" i="91" s="1"/>
  <c r="H10" i="91"/>
  <c r="H23" i="91" s="1"/>
  <c r="I11" i="91"/>
  <c r="I12" i="91"/>
  <c r="I13" i="91"/>
  <c r="I14" i="91"/>
  <c r="I15" i="91"/>
  <c r="C10" i="91"/>
  <c r="C23" i="91" s="1"/>
  <c r="D22" i="144"/>
  <c r="E22" i="144"/>
  <c r="F22" i="144"/>
  <c r="C22" i="144"/>
  <c r="I22" i="91"/>
  <c r="E6" i="159"/>
  <c r="E7" i="159" s="1"/>
  <c r="D7" i="159"/>
  <c r="C7" i="159"/>
  <c r="E5" i="159"/>
  <c r="D9" i="157"/>
  <c r="F6" i="157" s="1"/>
  <c r="F9" i="157" s="1"/>
  <c r="D19" i="144"/>
  <c r="E19" i="144"/>
  <c r="F19" i="144"/>
  <c r="D16" i="144"/>
  <c r="E16" i="144"/>
  <c r="F16" i="144"/>
  <c r="D13" i="144"/>
  <c r="E13" i="144"/>
  <c r="F13" i="144"/>
  <c r="D10" i="144"/>
  <c r="E10" i="144"/>
  <c r="E7" i="144"/>
  <c r="F10" i="144"/>
  <c r="D7" i="144"/>
  <c r="F7" i="144"/>
  <c r="M6" i="97"/>
  <c r="E6" i="23"/>
  <c r="E14" i="23"/>
  <c r="E16" i="23"/>
  <c r="E17" i="23"/>
  <c r="E18" i="23"/>
  <c r="E8" i="23"/>
  <c r="E9" i="23"/>
  <c r="E10" i="23"/>
  <c r="E11" i="23"/>
  <c r="E12" i="23"/>
  <c r="D7" i="23"/>
  <c r="C7" i="23"/>
  <c r="C7" i="144"/>
  <c r="C10" i="144"/>
  <c r="C16" i="144"/>
  <c r="C19" i="144"/>
  <c r="C13" i="144"/>
  <c r="C9" i="157"/>
  <c r="E6" i="157" s="1"/>
  <c r="E9" i="157" s="1"/>
  <c r="D24" i="154"/>
  <c r="J29" i="155"/>
  <c r="F29" i="155"/>
  <c r="J28" i="155"/>
  <c r="F28" i="155"/>
  <c r="F27" i="155"/>
  <c r="F22" i="155" s="1"/>
  <c r="K22" i="155" s="1"/>
  <c r="J26" i="155"/>
  <c r="F26" i="155"/>
  <c r="K26" i="155" s="1"/>
  <c r="J25" i="155"/>
  <c r="F25" i="155"/>
  <c r="K25" i="155" s="1"/>
  <c r="J24" i="155"/>
  <c r="F24" i="155"/>
  <c r="K24" i="155" s="1"/>
  <c r="J23" i="155"/>
  <c r="F23" i="155"/>
  <c r="K23" i="155" s="1"/>
  <c r="H22" i="155"/>
  <c r="G22" i="155"/>
  <c r="E22" i="155"/>
  <c r="D22" i="155"/>
  <c r="C22" i="155"/>
  <c r="J21" i="155"/>
  <c r="F21" i="155"/>
  <c r="J20" i="155"/>
  <c r="F20" i="155"/>
  <c r="J19" i="155"/>
  <c r="F19" i="155"/>
  <c r="K19" i="155" s="1"/>
  <c r="J18" i="155"/>
  <c r="F18" i="155"/>
  <c r="J17" i="155"/>
  <c r="F17" i="155"/>
  <c r="I16" i="155"/>
  <c r="H16" i="155"/>
  <c r="G16" i="155"/>
  <c r="E16" i="155"/>
  <c r="D16" i="155"/>
  <c r="C16" i="155"/>
  <c r="J15" i="155"/>
  <c r="F15" i="155"/>
  <c r="J13" i="155"/>
  <c r="F13" i="155"/>
  <c r="J12" i="155"/>
  <c r="F12" i="155"/>
  <c r="K12" i="155" s="1"/>
  <c r="J11" i="155"/>
  <c r="F11" i="155"/>
  <c r="K11" i="155" s="1"/>
  <c r="J10" i="155"/>
  <c r="F10" i="155"/>
  <c r="J9" i="155"/>
  <c r="F9" i="155"/>
  <c r="J8" i="155"/>
  <c r="F8" i="155"/>
  <c r="I7" i="155"/>
  <c r="H7" i="155"/>
  <c r="G7" i="155"/>
  <c r="E7" i="155"/>
  <c r="D7" i="155"/>
  <c r="C7" i="155"/>
  <c r="F23" i="76"/>
  <c r="K23" i="76" s="1"/>
  <c r="D19" i="3"/>
  <c r="D25" i="3"/>
  <c r="F43" i="133"/>
  <c r="F42" i="133"/>
  <c r="N15" i="145"/>
  <c r="M15" i="145"/>
  <c r="M18" i="145"/>
  <c r="N18" i="145"/>
  <c r="N16" i="145"/>
  <c r="M16" i="145"/>
  <c r="N12" i="145"/>
  <c r="M12" i="145"/>
  <c r="N11" i="145"/>
  <c r="M11" i="145"/>
  <c r="M8" i="145"/>
  <c r="N8" i="145"/>
  <c r="M6" i="145"/>
  <c r="G7" i="145"/>
  <c r="G17" i="145" s="1"/>
  <c r="H6" i="145" s="1"/>
  <c r="N14" i="145"/>
  <c r="M14" i="145"/>
  <c r="N13" i="145"/>
  <c r="M13" i="145"/>
  <c r="N10" i="145"/>
  <c r="M10" i="145"/>
  <c r="N9" i="145"/>
  <c r="M9" i="145"/>
  <c r="L7" i="145"/>
  <c r="K7" i="145"/>
  <c r="K17" i="145" s="1"/>
  <c r="L6" i="145" s="1"/>
  <c r="J7" i="145"/>
  <c r="I7" i="145"/>
  <c r="F7" i="145"/>
  <c r="E7" i="145"/>
  <c r="E17" i="145" s="1"/>
  <c r="F6" i="145" s="1"/>
  <c r="D7" i="145"/>
  <c r="C7" i="145"/>
  <c r="C17" i="145" s="1"/>
  <c r="D6" i="145" s="1"/>
  <c r="F40" i="134"/>
  <c r="I21" i="91"/>
  <c r="I20" i="91"/>
  <c r="I19" i="91"/>
  <c r="I18" i="91"/>
  <c r="I17" i="91"/>
  <c r="I9" i="91"/>
  <c r="I8" i="91"/>
  <c r="I6" i="91"/>
  <c r="G6" i="97"/>
  <c r="J23" i="76"/>
  <c r="J24" i="76"/>
  <c r="J25" i="76"/>
  <c r="J26" i="76"/>
  <c r="F24" i="76"/>
  <c r="F25" i="76"/>
  <c r="F26" i="76"/>
  <c r="K26" i="76" s="1"/>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E40" i="133"/>
  <c r="C6" i="61"/>
  <c r="D6" i="61"/>
  <c r="A7" i="61"/>
  <c r="A8" i="61" s="1"/>
  <c r="A9" i="61" s="1"/>
  <c r="A10" i="61" s="1"/>
  <c r="E7" i="61"/>
  <c r="E8" i="61"/>
  <c r="E10" i="61"/>
  <c r="E12" i="61"/>
  <c r="E13" i="61"/>
  <c r="C15" i="61"/>
  <c r="D15" i="61"/>
  <c r="E16" i="61"/>
  <c r="A7" i="90"/>
  <c r="A8" i="90" s="1"/>
  <c r="A9" i="90" s="1"/>
  <c r="A10" i="90" s="1"/>
  <c r="A11" i="90" s="1"/>
  <c r="A12" i="90" s="1"/>
  <c r="A13" i="90" s="1"/>
  <c r="A14" i="90" s="1"/>
  <c r="A15" i="90" s="1"/>
  <c r="A17" i="90" s="1"/>
  <c r="A18" i="90" s="1"/>
  <c r="A19" i="90" s="1"/>
  <c r="A20" i="90" s="1"/>
  <c r="D7" i="90"/>
  <c r="D14" i="90" s="1"/>
  <c r="A7" i="116"/>
  <c r="E8" i="116"/>
  <c r="C18" i="116" s="1"/>
  <c r="F8" i="116"/>
  <c r="A9" i="116"/>
  <c r="A10" i="116" s="1"/>
  <c r="A11" i="116" s="1"/>
  <c r="A12" i="116" s="1"/>
  <c r="A13" i="116" s="1"/>
  <c r="A14" i="116" s="1"/>
  <c r="A15" i="116" s="1"/>
  <c r="A16" i="116" s="1"/>
  <c r="A17" i="116" s="1"/>
  <c r="A18" i="116" s="1"/>
  <c r="C13" i="116"/>
  <c r="D13" i="116"/>
  <c r="D14" i="116"/>
  <c r="C7" i="76"/>
  <c r="D7" i="76"/>
  <c r="E7" i="76"/>
  <c r="G7" i="76"/>
  <c r="G16" i="76"/>
  <c r="H7" i="76"/>
  <c r="I7" i="76"/>
  <c r="F8" i="76"/>
  <c r="J8" i="76"/>
  <c r="F9" i="76"/>
  <c r="J9" i="76"/>
  <c r="F10" i="76"/>
  <c r="J10" i="76"/>
  <c r="F11" i="76"/>
  <c r="J11" i="76"/>
  <c r="F12" i="76"/>
  <c r="J12" i="76"/>
  <c r="F13" i="76"/>
  <c r="J13" i="76"/>
  <c r="F15" i="76"/>
  <c r="J15" i="76"/>
  <c r="C16" i="76"/>
  <c r="E16" i="76"/>
  <c r="D16" i="76"/>
  <c r="H16" i="76"/>
  <c r="I16" i="76"/>
  <c r="F17" i="76"/>
  <c r="J17" i="76"/>
  <c r="F18" i="76"/>
  <c r="J18" i="76"/>
  <c r="F19" i="76"/>
  <c r="J19" i="76"/>
  <c r="F20" i="76"/>
  <c r="J20" i="76"/>
  <c r="F21" i="76"/>
  <c r="J21" i="76"/>
  <c r="C22" i="76"/>
  <c r="D22" i="76"/>
  <c r="E22" i="76"/>
  <c r="G22" i="76"/>
  <c r="H22" i="76"/>
  <c r="I22" i="76"/>
  <c r="F27" i="76"/>
  <c r="F22" i="76" s="1"/>
  <c r="K22" i="76" s="1"/>
  <c r="F28" i="76"/>
  <c r="J28" i="76"/>
  <c r="F29" i="76"/>
  <c r="J29" i="76"/>
  <c r="D5" i="3"/>
  <c r="D37" i="3" s="1"/>
  <c r="E6" i="3"/>
  <c r="E7" i="3"/>
  <c r="C16" i="3"/>
  <c r="D16" i="3"/>
  <c r="E17" i="3"/>
  <c r="E18" i="3"/>
  <c r="E20" i="3"/>
  <c r="E21" i="3"/>
  <c r="E23" i="3"/>
  <c r="E26" i="3"/>
  <c r="E27" i="3"/>
  <c r="E36" i="3"/>
  <c r="C5" i="23"/>
  <c r="D5" i="23"/>
  <c r="A6" i="23"/>
  <c r="A7" i="23" s="1"/>
  <c r="A8" i="23" s="1"/>
  <c r="A9" i="23" s="1"/>
  <c r="A10" i="23" s="1"/>
  <c r="A11" i="23" s="1"/>
  <c r="A12" i="23" s="1"/>
  <c r="A13" i="23" s="1"/>
  <c r="A14" i="23" s="1"/>
  <c r="A15" i="23" s="1"/>
  <c r="A16" i="23" s="1"/>
  <c r="A17" i="23" s="1"/>
  <c r="A18" i="23" s="1"/>
  <c r="A19" i="23" s="1"/>
  <c r="C13" i="23"/>
  <c r="D13" i="23"/>
  <c r="C15" i="23"/>
  <c r="D15" i="23"/>
  <c r="D18" i="116" l="1"/>
  <c r="K9" i="155"/>
  <c r="K29" i="155"/>
  <c r="K28" i="155"/>
  <c r="K21" i="155"/>
  <c r="K20" i="155"/>
  <c r="K18" i="155"/>
  <c r="K17" i="155"/>
  <c r="K15" i="155"/>
  <c r="K13" i="155"/>
  <c r="K10" i="155"/>
  <c r="K8" i="155"/>
  <c r="K12" i="76"/>
  <c r="K20" i="76"/>
  <c r="K18" i="76"/>
  <c r="I30" i="76"/>
  <c r="K29" i="76"/>
  <c r="K28" i="76"/>
  <c r="K21" i="76"/>
  <c r="K13" i="76"/>
  <c r="K10" i="76"/>
  <c r="K9" i="76"/>
  <c r="K8" i="76"/>
  <c r="L18" i="155"/>
  <c r="D30" i="155"/>
  <c r="E6" i="61"/>
  <c r="E19" i="3"/>
  <c r="L15" i="155"/>
  <c r="C17" i="116"/>
  <c r="H17" i="145"/>
  <c r="D19" i="23"/>
  <c r="J16" i="76"/>
  <c r="J22" i="76"/>
  <c r="E16" i="3"/>
  <c r="J7" i="76"/>
  <c r="K7" i="76" s="1"/>
  <c r="L20" i="155"/>
  <c r="L17" i="155"/>
  <c r="E30" i="76"/>
  <c r="E25" i="3"/>
  <c r="L11" i="155"/>
  <c r="G30" i="155"/>
  <c r="E13" i="23"/>
  <c r="L25" i="155"/>
  <c r="L28" i="155"/>
  <c r="F7" i="76"/>
  <c r="E15" i="23"/>
  <c r="E30" i="155"/>
  <c r="F16" i="76"/>
  <c r="I30" i="155"/>
  <c r="L12" i="155"/>
  <c r="C14" i="90"/>
  <c r="C20" i="90" s="1"/>
  <c r="D17" i="116"/>
  <c r="H30" i="155"/>
  <c r="D41" i="133"/>
  <c r="D44" i="133" s="1"/>
  <c r="E7" i="23"/>
  <c r="D18" i="61"/>
  <c r="E15" i="61"/>
  <c r="E18" i="61" s="1"/>
  <c r="L8" i="155"/>
  <c r="H30" i="76"/>
  <c r="I10" i="91"/>
  <c r="D17" i="145"/>
  <c r="L13" i="155"/>
  <c r="D30" i="76"/>
  <c r="E41" i="133"/>
  <c r="E44" i="133" s="1"/>
  <c r="L21" i="155"/>
  <c r="J22" i="155"/>
  <c r="J16" i="155"/>
  <c r="L29" i="155"/>
  <c r="F40" i="133"/>
  <c r="L17" i="145"/>
  <c r="K11" i="76"/>
  <c r="F16" i="155"/>
  <c r="K16" i="155" s="1"/>
  <c r="F42" i="134"/>
  <c r="G30" i="76"/>
  <c r="C30" i="76"/>
  <c r="L26" i="155"/>
  <c r="E5" i="23"/>
  <c r="L24" i="155"/>
  <c r="C30" i="155"/>
  <c r="C19" i="23"/>
  <c r="L9" i="155"/>
  <c r="E37" i="3"/>
  <c r="F17" i="145"/>
  <c r="I23" i="91"/>
  <c r="F7" i="155"/>
  <c r="K17" i="76"/>
  <c r="L10" i="155"/>
  <c r="K25" i="76"/>
  <c r="L23" i="155"/>
  <c r="K19" i="76"/>
  <c r="E5" i="3"/>
  <c r="K24" i="76"/>
  <c r="F6" i="144"/>
  <c r="N7" i="145"/>
  <c r="D6" i="144"/>
  <c r="M7" i="145"/>
  <c r="K15" i="76"/>
  <c r="L22" i="155"/>
  <c r="J7" i="155"/>
  <c r="C6" i="144"/>
  <c r="C18" i="61"/>
  <c r="E6" i="144"/>
  <c r="I17" i="145"/>
  <c r="M17" i="145" s="1"/>
  <c r="J30" i="76" l="1"/>
  <c r="F30" i="76"/>
  <c r="E19" i="23"/>
  <c r="F44" i="133"/>
  <c r="K16" i="76"/>
  <c r="F41" i="133"/>
  <c r="J30" i="155"/>
  <c r="L16" i="155"/>
  <c r="F30" i="155"/>
  <c r="K7" i="155"/>
  <c r="L7" i="155"/>
  <c r="J6" i="145"/>
  <c r="N6" i="145" s="1"/>
  <c r="J17" i="145" l="1"/>
  <c r="N17" i="145" s="1"/>
  <c r="K30" i="76"/>
  <c r="L30" i="155"/>
  <c r="K30" i="155"/>
</calcChain>
</file>

<file path=xl/sharedStrings.xml><?xml version="1.0" encoding="utf-8"?>
<sst xmlns="http://schemas.openxmlformats.org/spreadsheetml/2006/main" count="2107" uniqueCount="1431">
  <si>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</si>
  <si>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</si>
  <si>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</si>
  <si>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</si>
  <si>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</si>
  <si>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</si>
  <si>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</si>
  <si>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</si>
  <si>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</si>
  <si>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</si>
  <si>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</si>
  <si>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Vysvetlivky</t>
  </si>
  <si>
    <t xml:space="preserve">      - dohody o vykonaní práce - externí účitelia (účet 521 009)</t>
  </si>
  <si>
    <t xml:space="preserve"> - Prvok 021 02 03  </t>
  </si>
  <si>
    <t xml:space="preserve"> - Podprogram 05T 08 </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</si>
  <si>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</si>
  <si>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</si>
  <si>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</si>
  <si>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</si>
  <si>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</si>
  <si>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</si>
  <si>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</si>
  <si>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</si>
  <si>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</si>
  <si>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</si>
  <si>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</si>
  <si>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</si>
  <si>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</si>
  <si>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</si>
  <si>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</si>
  <si>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</si>
  <si>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</si>
  <si>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</si>
  <si>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</si>
  <si>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</si>
  <si>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</si>
  <si>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</si>
  <si>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</si>
  <si>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 xml:space="preserve">Ostatné sociálne náklady (účet 528)  </t>
  </si>
  <si>
    <t>T13_V3</t>
  </si>
  <si>
    <t>T13_V5</t>
  </si>
  <si>
    <t>T13_V4</t>
  </si>
  <si>
    <t>T13_V6</t>
  </si>
  <si>
    <t>Kontrola</t>
  </si>
  <si>
    <t>Poznámky</t>
  </si>
  <si>
    <t xml:space="preserve">  - poskytnuté jednorázovo</t>
  </si>
  <si>
    <r>
      <t>Zdroje na obstaranie a technické zhodnotenie majetku  z fondu reprodukcie</t>
    </r>
    <r>
      <rPr>
        <sz val="12"/>
        <rFont val="Times New Roman"/>
        <family val="1"/>
      </rPr>
      <t xml:space="preserve"> [R1+R2]</t>
    </r>
  </si>
  <si>
    <t>- nákup softvéru</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</si>
  <si>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</si>
  <si>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</si>
  <si>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</si>
  <si>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</si>
  <si>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</si>
  <si>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</si>
  <si>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</si>
  <si>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</si>
  <si>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</si>
  <si>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t>T13_SG(SH)</t>
  </si>
  <si>
    <t>V stĺpci G uvedie vysoká škola objem nákladov na mzdy krytých z iných zdrojov ako je štátny rozpočet.</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</si>
  <si>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</si>
  <si>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</si>
  <si>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</si>
  <si>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T16_V2</t>
  </si>
  <si>
    <r>
      <t>Dotácie z rozpočtov obcí a z rozpočtov vyšších územných celkov</t>
    </r>
    <r>
      <rPr>
        <sz val="12"/>
        <rFont val="Times New Roman"/>
        <family val="1"/>
      </rPr>
      <t xml:space="preserve"> [SUM(R2a:R2...)]</t>
    </r>
  </si>
  <si>
    <t>Prostriedky zo zahraničných projektov na budúce aktivity</t>
  </si>
  <si>
    <t>finančné fondy</t>
  </si>
  <si>
    <t>stav bankových účtov</t>
  </si>
  <si>
    <t>štrukturálne fondy EÚ</t>
  </si>
  <si>
    <t>dotácie mimo dotačnej zmluvy a mimo dotácií zo štrukturálnych fondov EÚ</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</si>
  <si>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</si>
  <si>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</si>
  <si>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</si>
  <si>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</si>
  <si>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 z ubytovania študentov (účet 602 001)</t>
  </si>
  <si>
    <t>- zo stravných lístkov študentov a doktorandov (účet 602 009)</t>
  </si>
  <si>
    <t>T1_R12 a T1_R13</t>
  </si>
  <si>
    <t>- používanie plavárne (účet 518 019)</t>
  </si>
  <si>
    <t>- výnosy z duševného vlastníctva (účet 649 011)</t>
  </si>
  <si>
    <t>- oprava výnosov minulých účtovných období (účet 649 013)</t>
  </si>
  <si>
    <t>- použitie prostriedkov fondov (účet 649 014)</t>
  </si>
  <si>
    <t>- dobropisy minulých období (účet 649 017)</t>
  </si>
  <si>
    <t>- štipendijného fondu (účet 656 200)</t>
  </si>
  <si>
    <t>- DHM - nábytok (účet 501 012)</t>
  </si>
  <si>
    <t>- ostatná údržba a opravy (účet 511 099)</t>
  </si>
  <si>
    <t>- prenájom zariadení (účet 518 002)</t>
  </si>
  <si>
    <t>- revízie zariadení (účet 518 010)</t>
  </si>
  <si>
    <t>- čistenie verejných priestranstiev (účet 518 011)</t>
  </si>
  <si>
    <t xml:space="preserve"> - bankové poplatky (účet 549 002)</t>
  </si>
  <si>
    <t xml:space="preserve"> - úhrada výnosov z úrokov na dotačnom účte (účet 549 003)</t>
  </si>
  <si>
    <t>T11_R11</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</si>
  <si>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</si>
  <si>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</si>
  <si>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</si>
  <si>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dlhodobého finančného majetku (účet 652)</t>
  </si>
  <si>
    <t>Prijaté príspevky od iných organizácií (účet 662)</t>
  </si>
  <si>
    <t>Prevádzkové dotácie (účet 691)</t>
  </si>
  <si>
    <t>T10_R5_SA (SB)</t>
  </si>
  <si>
    <t xml:space="preserve">   - Prvok 077 12 05</t>
  </si>
  <si>
    <t>- Podprogram 077 13</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</si>
  <si>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</si>
  <si>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</si>
  <si>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</si>
  <si>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</si>
  <si>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</si>
  <si>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</si>
  <si>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</si>
  <si>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</si>
  <si>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</si>
  <si>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</si>
  <si>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</si>
  <si>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</si>
  <si>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</si>
  <si>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</si>
  <si>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</si>
  <si>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</si>
  <si>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</si>
  <si>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</si>
  <si>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Sumárny riadok osobitne financovaných súčastí verejnej vysokej školy (špecifiká).</t>
  </si>
  <si>
    <t>T8_R5</t>
  </si>
  <si>
    <t>V stĺpci A uvedie vysoká škola nevyčerpanú dotáciu (+)/nedoplatok dotácie (-) na stravu študentov k 31. 12. príslušného kalendárneho roka.</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</si>
  <si>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</si>
  <si>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</si>
  <si>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</si>
  <si>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</si>
  <si>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</si>
  <si>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</si>
  <si>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</si>
  <si>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</si>
  <si>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</si>
  <si>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</si>
  <si>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</si>
  <si>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</si>
  <si>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</si>
  <si>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spolufinanco-
vanie zo ŠR</t>
  </si>
  <si>
    <t xml:space="preserve">Počet študentov  poberajúcich štipendium </t>
  </si>
  <si>
    <t>Počet študentov  poberajúcich štipendium</t>
  </si>
  <si>
    <t>T10_V2</t>
  </si>
  <si>
    <t>V týchto riadkoch sa uvedú sumy zodpovedajúce čerpaniu podľa štandardných podpoložiek položky 713 ekonomickej klasifikácie.</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</si>
  <si>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</si>
  <si>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</si>
  <si>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</si>
  <si>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</si>
  <si>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</si>
  <si>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</si>
  <si>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</si>
  <si>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</si>
  <si>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</si>
  <si>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</si>
  <si>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</si>
  <si>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</si>
  <si>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</si>
  <si>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</si>
  <si>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</si>
  <si>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</si>
  <si>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</si>
  <si>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</si>
  <si>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</si>
  <si>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</si>
  <si>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</si>
  <si>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</si>
  <si>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</si>
  <si>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</si>
  <si>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</si>
  <si>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</si>
  <si>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</si>
  <si>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</si>
  <si>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</si>
  <si>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</si>
  <si>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</si>
  <si>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</si>
  <si>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</si>
  <si>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</si>
  <si>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</si>
  <si>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</si>
  <si>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</si>
  <si>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</si>
  <si>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</si>
  <si>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    - dohody o brigádnickej práci študentov (účet 521 011)</t>
  </si>
  <si>
    <t>T9_V2</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</si>
  <si>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</si>
  <si>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</si>
  <si>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</si>
  <si>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</si>
  <si>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</si>
  <si>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</si>
  <si>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</si>
  <si>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</si>
  <si>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</si>
  <si>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</si>
  <si>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</si>
  <si>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</si>
  <si>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</si>
  <si>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r>
      <t xml:space="preserve">Tržby za vlastné výrobky (účet 601) </t>
    </r>
    <r>
      <rPr>
        <sz val="12"/>
        <rFont val="Times New Roman"/>
        <family val="1"/>
      </rPr>
      <t>[SUM(R2:R5)]</t>
    </r>
  </si>
  <si>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</si>
  <si>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</si>
  <si>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</si>
  <si>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</si>
  <si>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</si>
  <si>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</si>
  <si>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</si>
  <si>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</si>
  <si>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</si>
  <si>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</si>
  <si>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T18_V1 </t>
  </si>
  <si>
    <t xml:space="preserve">Počet študentov poberajúcich sociálne štipendium </t>
  </si>
  <si>
    <t>- vysokoškolské podniky</t>
  </si>
  <si>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</si>
  <si>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</si>
  <si>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</si>
  <si>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</si>
  <si>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</si>
  <si>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</si>
  <si>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</si>
  <si>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</si>
  <si>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</si>
  <si>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</si>
  <si>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</si>
  <si>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</si>
  <si>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</si>
  <si>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</si>
  <si>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</si>
  <si>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</si>
  <si>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</si>
  <si>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</si>
  <si>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</si>
  <si>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</si>
  <si>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</si>
  <si>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</si>
  <si>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</si>
  <si>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</si>
  <si>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</si>
  <si>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</si>
  <si>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</si>
  <si>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</si>
  <si>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</si>
  <si>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</si>
  <si>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Tabuľka 1</t>
  </si>
  <si>
    <t>T6_SA, SB, SC</t>
  </si>
  <si>
    <t>T16_R1</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</si>
  <si>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</si>
  <si>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</si>
  <si>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</si>
  <si>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</si>
  <si>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</si>
  <si>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</si>
  <si>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</si>
  <si>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</si>
  <si>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</si>
  <si>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</si>
  <si>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</si>
  <si>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</si>
  <si>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</si>
  <si>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</si>
  <si>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</si>
  <si>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Položka</t>
  </si>
  <si>
    <t>Hlavná činnosť</t>
  </si>
  <si>
    <t>Podnikateľská činnosť</t>
  </si>
  <si>
    <t>Rezervný fond</t>
  </si>
  <si>
    <t>Fond reprodukcie</t>
  </si>
  <si>
    <t>Štipendijný fond</t>
  </si>
  <si>
    <t>Návrh na prídel do štipendijného fondu</t>
  </si>
  <si>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</si>
  <si>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</si>
  <si>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</si>
  <si>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</si>
  <si>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</si>
  <si>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</si>
  <si>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</si>
  <si>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Počty ubytovaných</t>
  </si>
  <si>
    <t>Ostatné výnosy zo študentských domovov</t>
  </si>
  <si>
    <t>Výnosy z poplatkov za ubytovanie od študentov počas výučbového obdobia (10 mesiacov)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</si>
  <si>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</si>
  <si>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</si>
  <si>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</si>
  <si>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</si>
  <si>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</si>
  <si>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</si>
  <si>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</si>
  <si>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</si>
  <si>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</si>
  <si>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sociálne štipendiá </t>
  </si>
  <si>
    <t>študentské domovy</t>
  </si>
  <si>
    <t>študentské jedálne</t>
  </si>
  <si>
    <t xml:space="preserve">zdroje obstarania a technického zhodnotenia majetku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</si>
  <si>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</si>
  <si>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</si>
  <si>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</si>
  <si>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</si>
  <si>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</si>
  <si>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</si>
  <si>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</si>
  <si>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                                                                                                                                                                                                                                                                                                                                                                                                                                                                                                                                                                                                                                                                                                                                                                                                                                                                                                                                                                                                                                                                                                                                                                                                                                                                                                                                                                                                                                                                                                                                                                                                                                                                                                                                                                                                                                                                                                                                                                                                                                                                                                                                                                                                                                                                                                                                                                                                                                                                                                                                                                                                                                                                                                                                                                                                                                                                                                                                                                                                                                                                                                                                                                                                                                                                                                                                                                                                                                                                                                                                                                                                                                                                                                                                                                                                                                                                                                                                                                                                                                                                                                                                                                                                                                                                                                                                                                                                                                                                                                                                                                                          </t>
  </si>
  <si>
    <t xml:space="preserve">  </t>
  </si>
  <si>
    <t>- tvorba fondu prevodom z rezervného fondu (účet  413 114)</t>
  </si>
  <si>
    <t>- tvorba fondu z darov a z dedičstva (účet 413 112)</t>
  </si>
  <si>
    <r>
      <t xml:space="preserve">- ostatná tvorba (účet 413 113) </t>
    </r>
    <r>
      <rPr>
        <vertAlign val="superscript"/>
        <sz val="12"/>
        <rFont val="Times New Roman"/>
        <family val="1"/>
        <charset val="238"/>
      </rPr>
      <t xml:space="preserve">2) </t>
    </r>
  </si>
  <si>
    <t>1b</t>
  </si>
  <si>
    <t>3b</t>
  </si>
  <si>
    <t>4b</t>
  </si>
  <si>
    <t>15b</t>
  </si>
  <si>
    <t>15c</t>
  </si>
  <si>
    <t>15d</t>
  </si>
  <si>
    <t xml:space="preserve">Názov verejnej vysokej školy: </t>
  </si>
  <si>
    <t>T10_R10</t>
  </si>
  <si>
    <t>bez zmien</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</si>
  <si>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</si>
  <si>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</si>
  <si>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</si>
  <si>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</si>
  <si>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</si>
  <si>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</si>
  <si>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</si>
  <si>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</si>
  <si>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</si>
  <si>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</si>
  <si>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</si>
  <si>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</si>
  <si>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</si>
  <si>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</si>
  <si>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</si>
  <si>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</si>
  <si>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</si>
  <si>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</si>
  <si>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</si>
  <si>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</si>
  <si>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</si>
  <si>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</si>
  <si>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</si>
  <si>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</si>
  <si>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</si>
  <si>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</si>
  <si>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</si>
  <si>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</si>
  <si>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</si>
  <si>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</si>
  <si>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</si>
  <si>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</si>
  <si>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</si>
  <si>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</si>
  <si>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</si>
  <si>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</si>
  <si>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</si>
  <si>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</si>
  <si>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</si>
  <si>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</si>
  <si>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</si>
  <si>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</si>
  <si>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</si>
  <si>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</si>
  <si>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</si>
  <si>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</si>
  <si>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</si>
  <si>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</si>
  <si>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</si>
  <si>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</si>
  <si>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</si>
  <si>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</si>
  <si>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</si>
  <si>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</si>
  <si>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</si>
  <si>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</si>
  <si>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</si>
  <si>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</si>
  <si>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</si>
  <si>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</si>
  <si>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</si>
  <si>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</si>
  <si>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</si>
  <si>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</si>
  <si>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</si>
  <si>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</si>
  <si>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</si>
  <si>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</si>
  <si>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</si>
  <si>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</si>
  <si>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</si>
  <si>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</si>
  <si>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</si>
  <si>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</si>
  <si>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</si>
  <si>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</si>
  <si>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</si>
  <si>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</si>
  <si>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</si>
  <si>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</si>
  <si>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</si>
  <si>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</si>
  <si>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</si>
  <si>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</si>
  <si>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</si>
  <si>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</si>
  <si>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</si>
  <si>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</si>
  <si>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</si>
  <si>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</si>
  <si>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</si>
  <si>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</si>
  <si>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</si>
  <si>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</si>
  <si>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</si>
  <si>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</si>
  <si>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</si>
  <si>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</si>
  <si>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</si>
  <si>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</si>
  <si>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</si>
  <si>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</si>
  <si>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</si>
  <si>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</si>
  <si>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</si>
  <si>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</si>
  <si>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</si>
  <si>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</si>
  <si>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</si>
  <si>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</si>
  <si>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</si>
  <si>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</si>
  <si>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</si>
  <si>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</si>
  <si>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</si>
  <si>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</si>
  <si>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</si>
  <si>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</si>
  <si>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</si>
  <si>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</si>
  <si>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</si>
  <si>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</si>
  <si>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</si>
  <si>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</si>
  <si>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</si>
  <si>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</si>
  <si>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</si>
  <si>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</si>
  <si>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</si>
  <si>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</si>
  <si>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</si>
  <si>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</si>
  <si>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T22_V1</t>
  </si>
  <si>
    <t>T23_V1</t>
  </si>
  <si>
    <t>Tabuľka 22</t>
  </si>
  <si>
    <t>Tabuľka 23</t>
  </si>
  <si>
    <t>Tabuľka č. 6 poskytuje informácie o počte a štruktúre zamestnancov a objeme nákladov na mzdy verejnej vysokej školy (bez odvodov).</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</si>
  <si>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</si>
  <si>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</si>
  <si>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</si>
  <si>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</si>
  <si>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</si>
  <si>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</si>
  <si>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</si>
  <si>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</si>
  <si>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</si>
  <si>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</si>
  <si>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</si>
  <si>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</si>
  <si>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</si>
  <si>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</si>
  <si>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</si>
  <si>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</si>
  <si>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</si>
  <si>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</si>
  <si>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</si>
  <si>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</si>
  <si>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</si>
  <si>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</si>
  <si>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</si>
  <si>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</si>
  <si>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</si>
  <si>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</si>
  <si>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</si>
  <si>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</si>
  <si>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</si>
  <si>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</si>
  <si>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</si>
  <si>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</si>
  <si>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</si>
  <si>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</si>
  <si>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</si>
  <si>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</si>
  <si>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</si>
  <si>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</si>
  <si>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</si>
  <si>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</si>
  <si>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</si>
  <si>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</si>
  <si>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</si>
  <si>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</si>
  <si>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</si>
  <si>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</si>
  <si>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</si>
  <si>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</si>
  <si>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</si>
  <si>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</si>
  <si>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</si>
  <si>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</si>
  <si>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</si>
  <si>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</si>
  <si>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</si>
  <si>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29</t>
  </si>
  <si>
    <t>Tvorba fondov</t>
  </si>
  <si>
    <t>30</t>
  </si>
  <si>
    <t xml:space="preserve">Náklady na precenenie cen.pap. </t>
  </si>
  <si>
    <t>31</t>
  </si>
  <si>
    <t>32</t>
  </si>
  <si>
    <t>33</t>
  </si>
  <si>
    <t>34</t>
  </si>
  <si>
    <t>35</t>
  </si>
  <si>
    <t>36</t>
  </si>
  <si>
    <t>Poskyt. príspevky z verejnej zbierky</t>
  </si>
  <si>
    <t>37</t>
  </si>
  <si>
    <t>38</t>
  </si>
  <si>
    <t>Tržby za vlastné výrobky</t>
  </si>
  <si>
    <t>39</t>
  </si>
  <si>
    <t>Tržby z predaja služieb</t>
  </si>
  <si>
    <t>40</t>
  </si>
  <si>
    <t>Tržby za predaný tovar</t>
  </si>
  <si>
    <t>41</t>
  </si>
  <si>
    <t>42</t>
  </si>
  <si>
    <t>Zmena stavu zásob polotovarov</t>
  </si>
  <si>
    <t>43</t>
  </si>
  <si>
    <t>Zmena stavu zásob výrobkov</t>
  </si>
  <si>
    <t>44</t>
  </si>
  <si>
    <t>Zmena stavu zásob zvierat</t>
  </si>
  <si>
    <t>45</t>
  </si>
  <si>
    <t>Aktivácia materiálu a tovaru</t>
  </si>
  <si>
    <t>46</t>
  </si>
  <si>
    <t>Aktivácia vnútroorganizačných služieb</t>
  </si>
  <si>
    <t>47</t>
  </si>
  <si>
    <t>48</t>
  </si>
  <si>
    <t>49</t>
  </si>
  <si>
    <t>50</t>
  </si>
  <si>
    <t>51</t>
  </si>
  <si>
    <t>Platby za odpísané pohľadávky</t>
  </si>
  <si>
    <t>52</t>
  </si>
  <si>
    <t>53</t>
  </si>
  <si>
    <t>Kurzové zisky</t>
  </si>
  <si>
    <t>54</t>
  </si>
  <si>
    <t>Prijaté dary</t>
  </si>
  <si>
    <t>55</t>
  </si>
  <si>
    <t>Osobitné výnosy</t>
  </si>
  <si>
    <t>56</t>
  </si>
  <si>
    <t>57</t>
  </si>
  <si>
    <t>Iné ostatné výnosy</t>
  </si>
  <si>
    <t>58</t>
  </si>
  <si>
    <t>59</t>
  </si>
  <si>
    <t>60</t>
  </si>
  <si>
    <t>Tržby z predaja cenných papierov a pod.</t>
  </si>
  <si>
    <t>61</t>
  </si>
  <si>
    <t>Tržby z predaja materiálu</t>
  </si>
  <si>
    <t>62</t>
  </si>
  <si>
    <t>63</t>
  </si>
  <si>
    <t>Výnosy z použitia fondu</t>
  </si>
  <si>
    <t>64</t>
  </si>
  <si>
    <t>Výnosy z precenenia cenných papierov</t>
  </si>
  <si>
    <t>65</t>
  </si>
  <si>
    <t>Výnosy z nájmu majetku</t>
  </si>
  <si>
    <t>66</t>
  </si>
  <si>
    <t>Prijaté príspevky od organizačných zložiek</t>
  </si>
  <si>
    <t>67</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</si>
  <si>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</si>
  <si>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</si>
  <si>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</si>
  <si>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</si>
  <si>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</si>
  <si>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</si>
  <si>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</si>
  <si>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</si>
  <si>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</si>
  <si>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</si>
  <si>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</si>
  <si>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</si>
  <si>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</si>
  <si>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</si>
  <si>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</si>
  <si>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</si>
  <si>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</si>
  <si>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</si>
  <si>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</si>
  <si>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</si>
  <si>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</si>
  <si>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</si>
  <si>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</si>
  <si>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</si>
  <si>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</si>
  <si>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</si>
  <si>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Súvzťažnosti</t>
  </si>
  <si>
    <t>Zamestnanci platení z dotácie MŠVVaŠ SR</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</si>
  <si>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</si>
  <si>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</si>
  <si>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T13_R11_SE(SF)</t>
  </si>
  <si>
    <t>T1_R1:R15</t>
  </si>
  <si>
    <t>Všeobecná poznámka č. 1</t>
  </si>
  <si>
    <t>doktorandi a doktorandské štipendiá</t>
  </si>
  <si>
    <t>86a</t>
  </si>
  <si>
    <t>Projektovaná lôžková kapacita študentského domova k 31. 12. kalendárneho roka (v počte miest)</t>
  </si>
  <si>
    <t>T9_R6_SA_AB</t>
  </si>
  <si>
    <t>F = A+B+C+D+E</t>
  </si>
  <si>
    <t>J</t>
  </si>
  <si>
    <t>K</t>
  </si>
  <si>
    <t>10a</t>
  </si>
  <si>
    <t>G=A+B+C+D+E+F</t>
  </si>
  <si>
    <t>Poskytnuté príspevky z podielu zaplatenej dane</t>
  </si>
  <si>
    <t>Zost. cena predaného DNM a DHM</t>
  </si>
  <si>
    <t>T4_R4</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</si>
  <si>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</si>
  <si>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</si>
  <si>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</si>
  <si>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</si>
  <si>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</si>
  <si>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</si>
  <si>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</si>
  <si>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T11_R10</t>
  </si>
  <si>
    <t>T11_R10a</t>
  </si>
  <si>
    <t>T11_R13</t>
  </si>
  <si>
    <t>T2_R3</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</si>
  <si>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</si>
  <si>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</si>
  <si>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</si>
  <si>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</si>
  <si>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</si>
  <si>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</si>
  <si>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</si>
  <si>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</si>
  <si>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</si>
  <si>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</si>
  <si>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</si>
  <si>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</si>
  <si>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</si>
  <si>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</si>
  <si>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</si>
  <si>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</si>
  <si>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</si>
  <si>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</si>
  <si>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</si>
  <si>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</si>
  <si>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</si>
  <si>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</si>
  <si>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</si>
  <si>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</si>
  <si>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výnosy VVŠ</t>
  </si>
  <si>
    <t>výnosy VVŠ zo školného a poplatkov</t>
  </si>
  <si>
    <t>náklady VVŠ</t>
  </si>
  <si>
    <t>náklady na mzdy</t>
  </si>
  <si>
    <t xml:space="preserve">T10_R14 </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</si>
  <si>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</si>
  <si>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r>
      <t xml:space="preserve">Nárok na príspevok zo štátneho rozpočtu na jedlá podľa metodiky </t>
    </r>
    <r>
      <rPr>
        <sz val="12"/>
        <rFont val="Times New Roman"/>
        <family val="1"/>
      </rPr>
      <t xml:space="preserve">                                     </t>
    </r>
  </si>
  <si>
    <t>Fond na podporu štúdia študentov so špecifickými potrebami</t>
  </si>
  <si>
    <t>Účtová trieda 5 spolu r.01 až r.37</t>
  </si>
  <si>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</si>
  <si>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</si>
  <si>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</si>
  <si>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</si>
  <si>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</si>
  <si>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</si>
  <si>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</si>
  <si>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</si>
  <si>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</si>
  <si>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</si>
  <si>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</si>
  <si>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</si>
  <si>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</si>
  <si>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(uviesť zoznam všetkých dotácií, každú na zvláštny riadok, napr. podprogram 026 05)</t>
  </si>
  <si>
    <t>T8_R1</t>
  </si>
  <si>
    <t>T19_V2</t>
  </si>
  <si>
    <t>Kód</t>
  </si>
  <si>
    <t>Názov</t>
  </si>
  <si>
    <t>Platné od</t>
  </si>
  <si>
    <t>motivačné štipendium - vybrané odbory (§ 96a ods.1 písm. a))</t>
  </si>
  <si>
    <t>sociálne štipendium</t>
  </si>
  <si>
    <t>štipendium poskytuje EVI</t>
  </si>
  <si>
    <t>štipendium z vlastných zdrojov vysokej školy</t>
  </si>
  <si>
    <t>vládny štipendista</t>
  </si>
  <si>
    <t>z mimo dotačných zdrojov</t>
  </si>
  <si>
    <t>zvýšenie PhD. štipendia z UD MSSR</t>
  </si>
  <si>
    <t>Kódy z Centrálneho registra študentov</t>
  </si>
  <si>
    <t>Kódy z CRŠ</t>
  </si>
  <si>
    <t>DrŠ</t>
  </si>
  <si>
    <t>T4_R3</t>
  </si>
  <si>
    <t>T4_R5</t>
  </si>
  <si>
    <t>Priemerné platy</t>
  </si>
  <si>
    <t>I=H/D/12</t>
  </si>
  <si>
    <t>*) medzi profesorov sa započítava aj funkčné zaradenie "hosťujúci profesor"</t>
  </si>
  <si>
    <t>Tabuľka 6a</t>
  </si>
  <si>
    <t>náklady na mzdy žien</t>
  </si>
  <si>
    <t>T4_R2</t>
  </si>
  <si>
    <t>Tabuľka č. 6a poskytuje informácie o počte a štruktúre žien a objeme nákladov na mzdy verejnej vysokej školy (bez odvodov).</t>
  </si>
  <si>
    <t>T6a_V1</t>
  </si>
  <si>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</si>
  <si>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</si>
  <si>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</si>
  <si>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T11_R2_SA (SB) = T13_R2_SC (SD)</t>
  </si>
  <si>
    <t>V stĺpci SA, resp. SC sa uvedú výdavky z dotácie na sociálne štipendiá poskytnuté študentom v danom kalendárnom roku, uvedené v Centrálnom registri študentov pod kódom 1.</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</si>
  <si>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</si>
  <si>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</si>
  <si>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Výpočet</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</si>
  <si>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</si>
  <si>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</si>
  <si>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</si>
  <si>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</si>
  <si>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</si>
  <si>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t>súčet HČ+PČ</t>
  </si>
  <si>
    <t>súčet HČ+PČ-daň z príjmov</t>
  </si>
  <si>
    <t>L= G+H+I+J+K</t>
  </si>
  <si>
    <t>-za dosiahnutie vynikajúceho výsledku v oblasti štúdia [R6+R7]</t>
  </si>
  <si>
    <t>-za dosiahnutie vynikajúceho výsledku vo výskume a vývoji [R9+R10]</t>
  </si>
  <si>
    <t>T12_SE</t>
  </si>
  <si>
    <t>Zmeny stavu zásob vlastnej výroby (účtová skupina 611-614)</t>
  </si>
  <si>
    <t>Príspevky z podielu zaplatenej dane (účet 665)</t>
  </si>
  <si>
    <t>- ostatné náklady z účtovej skupiny 55 (účty 552, 553, 554, 557, 558, 559)</t>
  </si>
  <si>
    <t>81a</t>
  </si>
  <si>
    <t>- náklady na tvorbu fondu reprodukcie (účet 556 400) (z predaja a likvidácie majetku)</t>
  </si>
  <si>
    <t>- tvorba fondu z výnosov z predaja (a likvidácie) majetku (účet 413 117)</t>
  </si>
  <si>
    <t>V T11_SB_R10 sa uvádzajú kapitálové dotácie prijaté (cash) zo zdroja 111. Ide o dotácie z programu 077 (T1_SB_R15), z iných kapitol štátneho rozpočtu (T2_SB_R1), z kapitoly MŠVVaŠ  (T18_SB_R9).
Objem kapitálovej dotácie z iných kapitol žiadame osobitne uviesť do poznámky.</t>
  </si>
  <si>
    <t xml:space="preserve">V riadku 2 uvedie vysoká škola celkový objem príjmov z dotácií z rozpočtu obcí a VÚC. V riadkoch R2a ... rozpíše podrobnejšie jednotlivé druhy týchto dotácií, každú na osobitný riadok. </t>
  </si>
  <si>
    <t>V týchto riadkoch uvedie verejná vysoká škola všetky osobitne financované súčasti (špecifiká), každú na osobitný riadok.</t>
  </si>
  <si>
    <r>
      <t xml:space="preserve">Uveďte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</si>
  <si>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t>T11_SB_R10 ≥ T1_SB_R15</t>
  </si>
  <si>
    <t>Údaje sa kontrolujú na štatistické údaje MŠVVaŠ SR zasielané CVTI SR.</t>
  </si>
  <si>
    <t>T13_V7</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</si>
  <si>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</si>
  <si>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</si>
  <si>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</si>
  <si>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r>
      <t xml:space="preserve">mot. štipendiá podľa 
§ 96a, ods.1, písm. a)
</t>
    </r>
    <r>
      <rPr>
        <b/>
        <sz val="12"/>
        <rFont val="Times New Roman"/>
        <family val="1"/>
        <charset val="238"/>
      </rPr>
      <t>(kód v CRŠ: 19)</t>
    </r>
    <r>
      <rPr>
        <vertAlign val="superscript"/>
        <sz val="12"/>
        <rFont val="Times New Roman"/>
        <family val="1"/>
        <charset val="238"/>
      </rPr>
      <t>2)</t>
    </r>
  </si>
  <si>
    <r>
      <t xml:space="preserve">Údaje v R2 sú kontrolované na dotačnú zmluvu </t>
    </r>
    <r>
      <rPr>
        <sz val="12"/>
        <rFont val="Times New Roman"/>
        <family val="1"/>
        <charset val="238"/>
      </rPr>
      <t>a na rozpis účelových dotácií na podprograme 077 15 02. Údaje v R3 sú kontrolované na údaje v CRŠ.</t>
    </r>
  </si>
  <si>
    <t>K=A+C+E+G+I</t>
  </si>
  <si>
    <t>L=B+D+F+H+J</t>
  </si>
  <si>
    <t>Výnos z dotácie zo štátneho rozpočtu na študentské domovy (vrátane zmluvných zariadení a valorizácie miezd ŠJ)</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</si>
  <si>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</si>
  <si>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</si>
  <si>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C = A+B</t>
  </si>
  <si>
    <t>z  dotácií 
(ostatné kódy okrem kódu 13)</t>
  </si>
  <si>
    <t xml:space="preserve">- za prijímacie konanie (§ 92 ods. 12 zákona) (účet 648 003) </t>
  </si>
  <si>
    <t xml:space="preserve">- za rigorózne konanie (§ 92 ods. 13 zákona) (účet 648 004) </t>
  </si>
  <si>
    <t>- za vydanie dokladov o štúdiu a ich kópií (§ 92 ods. 15 zákona) (účet 648 006)</t>
  </si>
  <si>
    <t>- za vydanie dokladov o absolvovaní štúdia v štátnom jazyku a v jazyku požadovanom študentom a ich kópií  (§ 92 ods. 15 zákona) (účet 648 024)</t>
  </si>
  <si>
    <t xml:space="preserve">T5_V3
</t>
  </si>
  <si>
    <t>kvartil q1 25%</t>
  </si>
  <si>
    <t>kvartil q3 75%</t>
  </si>
  <si>
    <t>medián *) = stredná hodnota</t>
  </si>
  <si>
    <t>zdroj 1AA + 3AA spolu</t>
  </si>
  <si>
    <t>zdroj 1AC + 3AC spolu</t>
  </si>
  <si>
    <t>zdroj 1AA1; 3AA1</t>
  </si>
  <si>
    <t>zdroj 1AA2; 3AA2</t>
  </si>
  <si>
    <t>Iné nezaradené</t>
  </si>
  <si>
    <r>
      <t>- fondu reprodukcie (účet 656 400)</t>
    </r>
    <r>
      <rPr>
        <vertAlign val="superscript"/>
        <sz val="12"/>
        <rFont val="Times New Roman"/>
        <family val="1"/>
        <charset val="238"/>
      </rPr>
      <t xml:space="preserve"> 2)</t>
    </r>
  </si>
  <si>
    <t>- iné nezaradené</t>
  </si>
  <si>
    <t>z iných zdrojov
 kód 13</t>
  </si>
  <si>
    <t xml:space="preserve">Kategória zamestnancov - žien
</t>
  </si>
  <si>
    <t>kvartil q2 50%
medián *)</t>
  </si>
  <si>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</si>
  <si>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</si>
  <si>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</si>
  <si>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</si>
  <si>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</si>
  <si>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</si>
  <si>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t>R11_R3</t>
  </si>
  <si>
    <t>Ak má verejná vysoká škola zriadené účty aj mimo Štátnu pokladnicu (napr. dobiehajúce účty na riešenie zahraničných výskumných projektov), uvedie súhrnný údaj o nich v tomto riadku. V komentári uvedie podrobnejšiu charakteristiku týchto účtov.</t>
  </si>
  <si>
    <r>
      <t>Dotácia na kapitálové výdavky z prostriedkov EÚ (štrukturálnych fondov</t>
    </r>
    <r>
      <rPr>
        <b/>
        <sz val="12"/>
        <rFont val="Times New Roman"/>
        <family val="1"/>
        <charset val="238"/>
      </rPr>
      <t xml:space="preserve"> vrátane spolufinancovania)</t>
    </r>
  </si>
  <si>
    <t>*)</t>
  </si>
  <si>
    <t>T12_SA</t>
  </si>
  <si>
    <t>Nákup strojov, prístrojov, zariadení, techniky a náradia [SUM(R5:R10)]</t>
  </si>
  <si>
    <t>Výdavky na obstaranie a technické zhodnotenie dlhobého majetku spolu [R1+SUM(R3:R4)+SUM(R11:R16)]</t>
  </si>
  <si>
    <t>Čerpanie z iných zdrojov (napr. z 131x, ...)</t>
  </si>
  <si>
    <t>zdroj 11S  + 13S spolu</t>
  </si>
  <si>
    <t>zdroj 11T  + 13T spolu</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</si>
  <si>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</si>
  <si>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</si>
  <si>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</si>
  <si>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</si>
  <si>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</si>
  <si>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t>T12_R5:R10</t>
  </si>
  <si>
    <t>T12_R16</t>
  </si>
  <si>
    <r>
      <t xml:space="preserve">Údaje v R17,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color theme="1"/>
        <rFont val="Times New Roman"/>
        <family val="1"/>
        <charset val="238"/>
      </rPr>
      <t xml:space="preserve"> spolu</t>
    </r>
    <r>
      <rPr>
        <sz val="12"/>
        <color theme="1"/>
        <rFont val="Times New Roman"/>
        <family val="1"/>
        <charset val="238"/>
      </rPr>
      <t xml:space="preserve">. Ak tieto udaje nie sú v súlade, je potrebné v poznámke vysvetliť dôvod. </t>
    </r>
  </si>
  <si>
    <t>v r.2019 sa nepoužíval</t>
  </si>
  <si>
    <t>zvýšenie PhD. štipendia z Neúčel D MSVVaS SR</t>
  </si>
  <si>
    <r>
      <t xml:space="preserve">Priemerné platy </t>
    </r>
    <r>
      <rPr>
        <b/>
        <i/>
        <sz val="11"/>
        <color theme="1"/>
        <rFont val="Times New Roman"/>
        <family val="1"/>
        <charset val="238"/>
      </rPr>
      <t>mužov</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</si>
  <si>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</si>
  <si>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xml:space="preserve">Čerpanie 
z ostatných zdrojov prostredníctvom fondu reprodukcie </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</si>
  <si>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</si>
  <si>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Uvedie sa rozsah ubytovania študentov v osobomesiacoch. Napríklad, študent, ktorý býval v študentskom domove 10 mesiacov, prispeje do počtu osobomesiacov údajom 10.</t>
  </si>
  <si>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</si>
  <si>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</si>
  <si>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</si>
  <si>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</si>
  <si>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</si>
  <si>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</si>
  <si>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</si>
  <si>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</si>
  <si>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</si>
  <si>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</si>
  <si>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</si>
  <si>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</si>
  <si>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</si>
  <si>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</si>
  <si>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</si>
  <si>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</si>
  <si>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</si>
  <si>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</si>
  <si>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Účty v Štátnej pokladnici spolu [SUM(R2:R16)]</t>
  </si>
  <si>
    <t>Stav bankových účtov v ŠP spolu [R1+R18+R19]</t>
  </si>
  <si>
    <t xml:space="preserve">Verejná vysoká škola tu uvedie stavy na jednotlivých účtoch. </t>
  </si>
  <si>
    <t>Verejná vysoká škola tu uvedie stavy na účtoch, na ktoré uchádzači  počas procesu verejného obstarávania vkladajú finančnú zábezpeku.</t>
  </si>
  <si>
    <t>V tomto riadku uvedie verejná vysoká škola všetky ostatné stavy na bankových účtov v Štátnej pokladnici, ktoré neboli zaradené ani do jednej skupiny účtov.</t>
  </si>
  <si>
    <t>T16_R2</t>
  </si>
  <si>
    <t>zdroj 1AB + 3AB spolu</t>
  </si>
  <si>
    <t>zdroj 11S1; 13S1</t>
  </si>
  <si>
    <t>zdroj 11S2; 13S2</t>
  </si>
  <si>
    <t>zdroj 11T1; 13T1</t>
  </si>
  <si>
    <t>zdroj 11T2; 13T2</t>
  </si>
  <si>
    <t>zdroj 1AC1; 3AC1</t>
  </si>
  <si>
    <t>zdroj 1AB1; 3AB1</t>
  </si>
  <si>
    <t>zdroj 1AB2; 3AB2</t>
  </si>
  <si>
    <t>zdroj 1AM + 3AM spolu</t>
  </si>
  <si>
    <t>zdroj 1AM1; 3AM1</t>
  </si>
  <si>
    <t>zdroj 1AM2; 3AM2</t>
  </si>
  <si>
    <t>zdroj 1AJ + 3AJ spolu</t>
  </si>
  <si>
    <t>zdroj 1AJ1; 3AJ1</t>
  </si>
  <si>
    <t>zdroj 1AJ2; 3AJ2</t>
  </si>
  <si>
    <t xml:space="preserve">Dotačný účet VVŠ, na ktorý MŠVVaŠ SR poskytuje dotáciu. </t>
  </si>
  <si>
    <r>
      <t>Dotácie z iných kapitol spolu [</t>
    </r>
    <r>
      <rPr>
        <sz val="12"/>
        <color theme="1"/>
        <rFont val="Times New Roman"/>
        <family val="1"/>
        <charset val="238"/>
      </rPr>
      <t>R15+R18+R21+....] *)</t>
    </r>
  </si>
  <si>
    <r>
      <t xml:space="preserve">Dotácie z kapitoly MŠVVaŠ SR spolu </t>
    </r>
    <r>
      <rPr>
        <sz val="12"/>
        <color theme="1"/>
        <rFont val="Times New Roman"/>
        <family val="1"/>
        <charset val="238"/>
      </rPr>
      <t xml:space="preserve">[R1+R4+R7+R10] </t>
    </r>
  </si>
  <si>
    <t>za riadok 23 uveďte ďalšie zdroje, ktoré boli poskytnuté z EÚ a z iných kapitol</t>
  </si>
  <si>
    <r>
      <t>Dotácie z prostriedkov EÚ spolu</t>
    </r>
    <r>
      <rPr>
        <sz val="12"/>
        <color indexed="8"/>
        <rFont val="Times New Roman"/>
        <family val="1"/>
      </rPr>
      <t xml:space="preserve"> [R13+R14]</t>
    </r>
  </si>
  <si>
    <t>23a</t>
  </si>
  <si>
    <t>23b</t>
  </si>
  <si>
    <t>Náklady na štipendiá doktorandov v dennej forme štúdia spolu</t>
  </si>
  <si>
    <t>T16_R2:R16</t>
  </si>
  <si>
    <t>T16_R3</t>
  </si>
  <si>
    <t>Verejná vysoká škola tu uvedie stavy na bežných účtoch neuvedených v riadkoch R4:R6.</t>
  </si>
  <si>
    <t>T16_R16</t>
  </si>
  <si>
    <t>T16_ R17</t>
  </si>
  <si>
    <t>T16_R18</t>
  </si>
  <si>
    <t>T16_R19</t>
  </si>
  <si>
    <t>T17_R15</t>
  </si>
  <si>
    <t>T16_R20_SB = výkazníctvo, súvaha, časť Aktíva, riadok 053,</t>
  </si>
  <si>
    <t xml:space="preserve">Vysoká škola uvedie v samostatnom riadku objem výnosov zo školného za súbežné štúdium v dennej forme. </t>
  </si>
  <si>
    <t>Uvedie sa objem na obstaranie a technické zhodnotenie dlhodobého majetku z iných zdrojov v danom roku vrátane zostatkov na týchto zdrojoch (patria sem aj prostriedky zo zdroja 11E1, 11E2 - Finančný mechanizmus EHP; 11E3, 11E4 - Nórsky finančný mechanizmus a 121 - Všeobecná pokladničná správa vrátane ich zostatkov z predchádzajúcich rokov).</t>
  </si>
  <si>
    <t>T13_SG(SH) uvádzajte tvorbu fondu podľa §16a bod d) zákona 131/2002 Z. z., t.j. fondu na podporu štúdia študentov so špecifickými potrebami.</t>
  </si>
  <si>
    <t>Údaje v T5 sú rozšírené o tvorbu fondov.</t>
  </si>
  <si>
    <t>Prijaté príspevky z verejných zbierok (účet 667)</t>
  </si>
  <si>
    <t>Vnútroorganizačné prevody výnosov (účet 670)</t>
  </si>
  <si>
    <t xml:space="preserve"> - MZDY (účty 521 001-008, 521 012, 521 013)</t>
  </si>
  <si>
    <t xml:space="preserve">- Ostatné náklady účty 541 až 548 </t>
  </si>
  <si>
    <r>
      <t>Vnútroorganizačné prevody nákladov</t>
    </r>
    <r>
      <rPr>
        <sz val="12"/>
        <color theme="1"/>
        <rFont val="Times New Roman"/>
        <family val="1"/>
      </rPr>
      <t xml:space="preserve"> </t>
    </r>
    <r>
      <rPr>
        <b/>
        <sz val="12"/>
        <color theme="1"/>
        <rFont val="Times New Roman"/>
        <family val="1"/>
      </rPr>
      <t>(účtová skupina 57)</t>
    </r>
  </si>
  <si>
    <t>T4_R13</t>
  </si>
  <si>
    <t>T4_R14</t>
  </si>
  <si>
    <t>Návrh na prídel do štipendijného fondu na základe rozhodnutia VVŠ, ktorý sa musí rovnať minimálne objemu z riadku R13.</t>
  </si>
  <si>
    <t>tehotenské štipendiá</t>
  </si>
  <si>
    <t>uvádzajú sa štipendiá vyplatené zo štátneho rozpočtu, kód v CRŠ: 21</t>
  </si>
  <si>
    <t>Počet študentov poberajúcich tehotenské štipendium</t>
  </si>
  <si>
    <t>T8a_V1</t>
  </si>
  <si>
    <t>T8a_R1</t>
  </si>
  <si>
    <t>T8a_R5</t>
  </si>
  <si>
    <t>V stĺpci SA, resp. SC sa uvedú výdavky z dotácie na tehotenské štipendiá poskytnuté študentom v danom kalendárnom roku, uvedené v Centrálnom registri študentov pod kódom 21.</t>
  </si>
  <si>
    <t>)*</t>
  </si>
  <si>
    <t>Tabuľka 8a</t>
  </si>
  <si>
    <t>Tabuľka 15</t>
  </si>
  <si>
    <t>T15_V1</t>
  </si>
  <si>
    <t>Vysoká škola uvedie v samostatnom riadku objem výnosov za štúdium v cudzom jazyku.</t>
  </si>
  <si>
    <t>Vysoká škola uvedie v samostatnom riadku objem výnosov zo školného za prekročenie štandardnej dĺžky štúdia v dennej forme.</t>
  </si>
  <si>
    <t>Vysoká škola uvedie v samostatnom riadku objem výnosov zo školného za štúdium v externej forme štúdia.</t>
  </si>
  <si>
    <t xml:space="preserve">   - Prvok 077 15 01)*</t>
  </si>
  <si>
    <t>Náklady
hlavnej činnosti
2022</t>
  </si>
  <si>
    <t>motivačné štipendium (§ 96a ods. 1 písm. b)) vynikajúce plnenie študijných povinností</t>
  </si>
  <si>
    <t>motivačné štipendium - (§ 96a ods. 1 písm. b)) - mimoriadny študijný výsledok</t>
  </si>
  <si>
    <t>motivačné štipendium - (§ 96a ods. 1 písm. b)) mimoriadny výsledok vo výskume/vývoji</t>
  </si>
  <si>
    <t>motivačné štipendium - (§ 96a ods. 1 písm. b)) mimoriadny výsledok v umeleckej činnosti</t>
  </si>
  <si>
    <t>motivačné štipendium - (§ 96a ods. 1 písm. b)) mimoriadny výsledok v športovej činnosti</t>
  </si>
  <si>
    <t>podnikové štipendium (§ 97a zákona o vš)</t>
  </si>
  <si>
    <t>medzinárodné bilaterálne zmluvy MŠVVaŠ SR, program CEEPUS, Akcia Rakúsko-Slovensko a pod.</t>
  </si>
  <si>
    <t>mimoriadne štipendium z vlastných zdrojov vysokej školy</t>
  </si>
  <si>
    <t>štipendium - Plán obnovy a odolnosti - talentovaní študenti (a)</t>
  </si>
  <si>
    <t>štipendium - Plán obnovy a odolnosti - znevýhodnení študenti (c)</t>
  </si>
  <si>
    <t>štipendium z rozvojových projektov na zmiernenie negatívnych dôsledkov vojny na Ukrajine - zdroj: 11UA</t>
  </si>
  <si>
    <t>doplnené</t>
  </si>
  <si>
    <r>
      <t>Dotácie z POO spolu</t>
    </r>
    <r>
      <rPr>
        <sz val="12"/>
        <color indexed="8"/>
        <rFont val="Times New Roman"/>
        <family val="1"/>
      </rPr>
      <t xml:space="preserve"> [R13+R14]</t>
    </r>
  </si>
  <si>
    <t xml:space="preserve">Počet študentov poberajúcich štipendium z POO </t>
  </si>
  <si>
    <r>
      <t xml:space="preserve">Počet študentov poberajúcich štipendiá z POO </t>
    </r>
    <r>
      <rPr>
        <b/>
        <vertAlign val="superscript"/>
        <sz val="14"/>
        <rFont val="Times New Roman"/>
        <family val="1"/>
        <charset val="238"/>
      </rPr>
      <t>2)</t>
    </r>
  </si>
  <si>
    <t>zdroj 1P01</t>
  </si>
  <si>
    <t>zdroj 1P02</t>
  </si>
  <si>
    <t>zdroj 3P01</t>
  </si>
  <si>
    <t>zdroj 3P02</t>
  </si>
  <si>
    <t>zdroj 3P01  + 3P02 spolu</t>
  </si>
  <si>
    <t>zdroj 1P01  + 1P02 spolu</t>
  </si>
  <si>
    <r>
      <t xml:space="preserve">Dotácie z kapitoly MŠVVaŠ SR spolu </t>
    </r>
    <r>
      <rPr>
        <sz val="12"/>
        <color theme="1"/>
        <rFont val="Times New Roman"/>
        <family val="1"/>
        <charset val="238"/>
      </rPr>
      <t xml:space="preserve">[R1+R2+R4+R5] </t>
    </r>
  </si>
  <si>
    <t>Tabuľka 20a</t>
  </si>
  <si>
    <t>T20a_V1</t>
  </si>
  <si>
    <t>zdroj 1P01 + 1P02 spolu</t>
  </si>
  <si>
    <t>zdroj 3P01 + 3P02 spolu</t>
  </si>
  <si>
    <t>Bežné dotácie z POO</t>
  </si>
  <si>
    <t>Kapitálové dotácie z POO</t>
  </si>
  <si>
    <t>za riadok 21 uveďte ďalšie zdroje, ktoré boli poskytnuté z POO a z iných kapitol</t>
  </si>
  <si>
    <t>Čísla účtov v tvare IBAN</t>
  </si>
  <si>
    <t>T14_V1</t>
  </si>
  <si>
    <t>Tabuľka 14</t>
  </si>
  <si>
    <t>Tabuľka 20b</t>
  </si>
  <si>
    <t>T20b_V1</t>
  </si>
  <si>
    <t>zdroj 11UA</t>
  </si>
  <si>
    <t xml:space="preserve">2) V stĺpcoch B sa uvádza celkový (fyzický) počet študentov, ktorým bolo v príslušnom kalendárnom roku poskytnuté štipendium z rozvojového projektu UA bez ohľadu na počet mesiacov. </t>
  </si>
  <si>
    <r>
      <t>Počet študentov poberajúcich štipendiá z RP na miernenie negatívnych dôsledkov vojny na Ukrajine za kalendárny rok v osobomesiacoch</t>
    </r>
    <r>
      <rPr>
        <b/>
        <sz val="9"/>
        <rFont val="Times New Roman"/>
        <family val="1"/>
        <charset val="238"/>
      </rPr>
      <t xml:space="preserve"> </t>
    </r>
    <r>
      <rPr>
        <b/>
        <vertAlign val="superscript"/>
        <sz val="14"/>
        <rFont val="Times New Roman"/>
        <family val="1"/>
        <charset val="238"/>
      </rPr>
      <t>1)</t>
    </r>
  </si>
  <si>
    <r>
      <t xml:space="preserve">Počet študentov poberajúcich štipendiá určených na zmiernenie negatívnych dôsledkov vojny na Ukrajine za kalendárny rok </t>
    </r>
    <r>
      <rPr>
        <b/>
        <vertAlign val="superscript"/>
        <sz val="14"/>
        <rFont val="Times New Roman"/>
        <family val="1"/>
        <charset val="238"/>
      </rPr>
      <t>2)</t>
    </r>
  </si>
  <si>
    <t>Príjem z dotácie poskytnutej na štipendiá z RP v rámci zmluvy z kapitoly MŠVVaŠ k 31.12.</t>
  </si>
  <si>
    <r>
      <t xml:space="preserve">Tabuľka č. 1 poskytuje informácie o celkovom objeme a programovej štruktúre príjmov na základe Zmluvy o poskytnutí dotácií zo štátneho rozpočtu prostredníctvom kapitoly MŠVVaŠ na programe 077 na zdroji 111. Dotácie programov 021, 05T, 06K, resp. programov zo štrukturálnych fondov EÚ </t>
    </r>
    <r>
      <rPr>
        <b/>
        <u/>
        <sz val="12"/>
        <color theme="1"/>
        <rFont val="Times New Roman"/>
        <family val="1"/>
        <charset val="238"/>
      </rPr>
      <t>nie sú</t>
    </r>
    <r>
      <rPr>
        <b/>
        <sz val="12"/>
        <color theme="1"/>
        <rFont val="Times New Roman"/>
        <family val="1"/>
        <charset val="238"/>
      </rPr>
      <t xml:space="preserve"> súčasťou tejto zmluvy. </t>
    </r>
  </si>
  <si>
    <r>
      <t xml:space="preserve">V R_12 sa uvádza </t>
    </r>
    <r>
      <rPr>
        <b/>
        <sz val="12"/>
        <color theme="1"/>
        <rFont val="Times New Roman"/>
        <family val="1"/>
        <charset val="238"/>
      </rPr>
      <t>skutočne poskytnutá</t>
    </r>
    <r>
      <rPr>
        <sz val="12"/>
        <color theme="1"/>
        <rFont val="Times New Roman"/>
        <family val="1"/>
        <charset val="238"/>
      </rPr>
      <t xml:space="preserve"> dotácia na </t>
    </r>
    <r>
      <rPr>
        <b/>
        <sz val="12"/>
        <color theme="1"/>
        <rFont val="Times New Roman"/>
        <family val="1"/>
        <charset val="238"/>
      </rPr>
      <t>sociálne a tehotenské</t>
    </r>
    <r>
      <rPr>
        <sz val="12"/>
        <color theme="1"/>
        <rFont val="Times New Roman"/>
        <family val="1"/>
        <charset val="238"/>
      </rPr>
      <t xml:space="preserve"> štipendiá (spolu) a v R_13 sa uvádza skutočne poskytnutá dotácia </t>
    </r>
    <r>
      <rPr>
        <b/>
        <sz val="12"/>
        <color theme="1"/>
        <rFont val="Times New Roman"/>
        <family val="1"/>
        <charset val="238"/>
      </rPr>
      <t>motivačné</t>
    </r>
    <r>
      <rPr>
        <sz val="12"/>
        <color theme="1"/>
        <rFont val="Times New Roman"/>
        <family val="1"/>
        <charset val="238"/>
      </rPr>
      <t xml:space="preserve"> štipendiá. </t>
    </r>
  </si>
  <si>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z APVV pre VVŠ ako spoluriešiteľa, resp.dotácie, ak hlavným riešiteľom je iná právnická osoba ako VVŠ. </t>
  </si>
  <si>
    <t>Tabuľka č. 7 poskytuje informácie o počte osobomesiacov doktorandov v dennej forme štúdia, o nákladoch vysokej školy na štipendiá doktorandov.</t>
  </si>
  <si>
    <t>Tabuľka č. 8 poskytuje informácie o príjmoch a výdavkoch (cash) na sociálne štipendiá zo štátneho rozpočtu podľa § 96 zákona a o počte študentov poberajúcich sociálne štipendiá.</t>
  </si>
  <si>
    <t>Tabuľka č. 8a poskytuje informácie o príjmoch a výdavkoch (cash) na tehotenské štipendiá zo štátneho rozpočtu podľa § 96b zákona a o počte študentiek poberajúcich tehotenské štipendiá.</t>
  </si>
  <si>
    <r>
      <t xml:space="preserve">Uveďte počet vydaných jedál študentom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</si>
  <si>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r>
      <t xml:space="preserve">Uveďte počet vydaných jedál študentom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</si>
  <si>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t>Stav fondu k 1. 1. kalendárneho roku v R1 sa rovná stavu fondu k 31.12. predchádzajúceho roku v R12.</t>
  </si>
  <si>
    <t>Tabuľka č.19 poskytuje informácie o objeme a štruktúre štipendií vyplácaných verejnou vysokou školou z vlastných zdrojov podľa § 97 zákona. Neobsahuje údaje o "normálnych" štipendiách vyplatených doktorandom (t.j. podľa §54, ods.18 zákona).</t>
  </si>
  <si>
    <t>Tabuľka č.19 poskytuje informácie o objeme a štruktúre mot. štipendií vyplácaných verejnou vysokou školou z vlastných zdrojov uvedených v Centrálnom registri študentov s kódom 9.</t>
  </si>
  <si>
    <t>Tabuľka č. 20 poskytuje informácie o príjmoch a výdavkoch vysokej školy na motivačné štipendiá a o počte študentov, ktorí ich poberajú v zmysle § 96a zákona.</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</si>
  <si>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časť </t>
    </r>
    <r>
      <rPr>
        <b/>
        <sz val="12"/>
        <rFont val="Times New Roman"/>
        <family val="1"/>
        <charset val="238"/>
      </rPr>
      <t xml:space="preserve">"Výnosy". </t>
    </r>
    <r>
      <rPr>
        <sz val="12"/>
        <rFont val="Times New Roman"/>
        <family val="1"/>
        <charset val="238"/>
      </rPr>
      <t>Údaje sa uvádzajú s presnosťou na dve desatinné miesta.</t>
    </r>
  </si>
  <si>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</si>
  <si>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uvádza sa skutočne poskytnutá dotácia na sociálne a tehotenské štipendiá (spolu)</t>
  </si>
  <si>
    <t>- náklady študentských domovov (bez zmluvných zariadení) - mzdy a odvody</t>
  </si>
  <si>
    <t>- náklady študentských domovov (bez zmluvných zariadení) - ostatné</t>
  </si>
  <si>
    <t>- interiérové vybavenie (713 001)</t>
  </si>
  <si>
    <t>- telekomunikačná technika (713 003)</t>
  </si>
  <si>
    <t>- výpočtová technika (713 002)</t>
  </si>
  <si>
    <t>- prevádzkové stroje, prístroje, zariadenia, technika a náradie (713 004)</t>
  </si>
  <si>
    <t>- špeciálne stroje, prístroje, zariadenia, technika, náradie a materiál  (713 005)</t>
  </si>
  <si>
    <t>- komunikačná infraštruktúra (713 006)</t>
  </si>
  <si>
    <t>- tvorba fondu z predaja alebo likvidácie majetku</t>
  </si>
  <si>
    <r>
      <t>Dotácia na kapitálové výdavky zo štátneho rozpočtu (111</t>
    </r>
    <r>
      <rPr>
        <b/>
        <sz val="12"/>
        <rFont val="Times New Roman"/>
        <family val="1"/>
      </rPr>
      <t>)</t>
    </r>
  </si>
  <si>
    <t>V stĺpci SA, resp. SC sa uvedú príjmy z dotácie na sociálne štipendiá poskytnuté prostredníctvom kapitoly MŠVVaŠ SR na základe dotačnej zmluvy v danom kalendárnom roku.</t>
  </si>
  <si>
    <t>V stĺpci SA, resp. SC sa uvedú príjmy z dotácie na tehotenské štipendiá poskytnuté prostredníctvom kapitoly MŠVVaŠ SR na základe dotačnej zmluvy v danom kalendárnom roku.</t>
  </si>
  <si>
    <t>V prípade, že časť dotácie škola posúva na zmluvné zariadenia, uveďte objem posunutej dotácie do poznámky pod tabuľkou.</t>
  </si>
  <si>
    <r>
      <t xml:space="preserve">   V stĺpci A uvádzajte pre KV (príjem na 322 001)</t>
    </r>
    <r>
      <rPr>
        <b/>
        <sz val="12"/>
        <rFont val="Times New Roman"/>
        <family val="1"/>
      </rPr>
      <t>.</t>
    </r>
  </si>
  <si>
    <r>
      <t xml:space="preserve">V riadku 4 uvedie vysoká škola celkový objem príjmov </t>
    </r>
    <r>
      <rPr>
        <b/>
        <sz val="12"/>
        <color indexed="8"/>
        <rFont val="Times New Roman"/>
        <family val="1"/>
        <charset val="238"/>
      </rPr>
      <t xml:space="preserve">zo zahraničných zdrojov (zo zahraničných účtov) </t>
    </r>
    <r>
      <rPr>
        <sz val="12"/>
        <color indexed="8"/>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t>
    </r>
  </si>
  <si>
    <t xml:space="preserve">                                                                                        </t>
  </si>
  <si>
    <t>Uvedie sa objem prijatej kapitálovej dotácie z prostriedkov EÚ vrátane spolufinancovania (účty 346005 – 346008 strana DAL,  napr. zdroje 11S1, 11S2, 11T1, 11T2, (všetky zdroje EŠF na ktorých VVŠ účtuje, aj všetky analytické účty) okrem 11E1, 11E2, 11E3, 11E4 a 121 – viď riadok 13).</t>
  </si>
  <si>
    <r>
      <t>Náklady sú kontrolované na údaje z výkazníctva - tvorba fondu z predaja a likvidácie majetku</t>
    </r>
    <r>
      <rPr>
        <b/>
        <sz val="12"/>
        <rFont val="Times New Roman"/>
        <family val="1"/>
        <charset val="238"/>
      </rPr>
      <t>.</t>
    </r>
  </si>
  <si>
    <r>
      <t xml:space="preserve">Uvedie sa dotácia z </t>
    </r>
    <r>
      <rPr>
        <b/>
        <sz val="12"/>
        <rFont val="Times New Roman"/>
        <family val="1"/>
        <charset val="238"/>
      </rPr>
      <t>Úradu vlády SR (na R3),</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Údaje budú kontrolované na hodnoty z výkazníctva - bežné a kapitálové výdavky evidované na zdrojoch 11E1, 11E2, 11E3, 11E4 a 121.</t>
    </r>
  </si>
  <si>
    <r>
      <t>Náklady sú kontrolované na údaje z výkazníctva - tvorba fondu z likvidovaného / predaného majetku</t>
    </r>
    <r>
      <rPr>
        <b/>
        <sz val="12"/>
        <rFont val="Times New Roman"/>
        <family val="1"/>
        <charset val="238"/>
      </rPr>
      <t>.</t>
    </r>
  </si>
  <si>
    <r>
      <t>Údaje sa kontrolujú na poskytnutú dotáciu  na študentské domovy (vrátane zmluvných zariadení a dotácie na valorizáciu platov zamestnancov ŠJ)</t>
    </r>
    <r>
      <rPr>
        <b/>
        <sz val="12"/>
        <rFont val="Times New Roman"/>
        <family val="1"/>
        <charset val="238"/>
      </rPr>
      <t>.</t>
    </r>
    <r>
      <rPr>
        <sz val="12"/>
        <rFont val="Times New Roman"/>
        <family val="1"/>
        <charset val="238"/>
      </rPr>
      <t xml:space="preserve"> </t>
    </r>
  </si>
  <si>
    <r>
      <t xml:space="preserve">Údaje v T2 nie je možné odkontrolovať na údaje z výkazníctva ani na údaje v iných tabuľkách, nakoľko ide o údaje účtované na rôznych účtoch (účty 691, 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VVŠ ako hlavného riešiteľa (údaje patria do T18). Do tejto tabuľky sa uvádzajú  dotácie z APVV pre VVŠ ako spoluriešiteľa, resp.dotácie, ak hlavným riešiteľom je iná právnická osoba ako VVŠ. Nepatria sem prostriedky na zahraničné mobility na 05T 08 a 021 02 03.</t>
    </r>
  </si>
  <si>
    <t>- z ubytovania a stravovania iných fyzických osôb (účty 602 008 a 602 010)</t>
  </si>
  <si>
    <t>Pokuty a penále (účty 641+642)</t>
  </si>
  <si>
    <t>Platby za odpísané pohľadávky (účet 643)</t>
  </si>
  <si>
    <t>- z dotačného účtu (účet 644 001)</t>
  </si>
  <si>
    <t>- z ostatných účtov (účet 644 002)</t>
  </si>
  <si>
    <t>Kurzové zisky (účet 645)</t>
  </si>
  <si>
    <t>- školné za prekročenie štandardnej dĺžky štúdia (účet 648 001)</t>
  </si>
  <si>
    <t>- za cudzojazyčné štúdium dennou formou (účet 648 010)</t>
  </si>
  <si>
    <t>- školné od externých študentov (§ 92 ods. 4 zákona) (účty 648 020, 648 011)</t>
  </si>
  <si>
    <t>- poplatky za súbežné štúdium (§ 92, ods. 5) (účet 648 026)</t>
  </si>
  <si>
    <t>- školné od cudzincov (§ 92 ods. 9 zákona) (účty 648 002, 648 023)</t>
  </si>
  <si>
    <t>- poplatky za rigorózne konanie (§ 92, ods. 11) (účet 648 004)</t>
  </si>
  <si>
    <t>- poplatky za rigorózne konanie - vydanie diplomu (účet 648 005)</t>
  </si>
  <si>
    <t>- poplatky za vydanie dokladov o štúdiu (účet 648 006)</t>
  </si>
  <si>
    <t>- poplatky za vydanie dokladov o absolvovaní štúdia (§92, ods. 15) (účet 648 024)</t>
  </si>
  <si>
    <t>- poplatky za uznávanie rovnocennosti dokladov o štúdiu (§92, ods. 15) (účet 648 025)</t>
  </si>
  <si>
    <t>- poplatky za prijímacie konanie (§ 92, ods. 10) (účet 648 003)</t>
  </si>
  <si>
    <t>- dary (účty 649 009, 646 001, 646 002)</t>
  </si>
  <si>
    <t>- výnosy z dedičstva (účet 649 010)</t>
  </si>
  <si>
    <t>- použitie prostriedkov výnosov budúcich období - projekty (účet 649 015)</t>
  </si>
  <si>
    <t>- príspevok na úhradu výdavkov zahraničných študentov/lektorov (účet 649 016)</t>
  </si>
  <si>
    <t>- vložné na konferencie (účet 649 018)</t>
  </si>
  <si>
    <t>Výnosy z krátkodobého finančného majetku (účet 655)</t>
  </si>
  <si>
    <t>- fondu na podporu štúdia študentov so špecifickými potrebami (účet 656 300)</t>
  </si>
  <si>
    <t>Výnosy z nájmu majetku (účet 658)</t>
  </si>
  <si>
    <t>Prijaté príspevky od fyzických osôb (účet 663)</t>
  </si>
  <si>
    <t>- za súbežné štúdium v dennej forme (§ 92 ods. 5) (účet 648 026)</t>
  </si>
  <si>
    <t>- za prekročenie štandardnej dĺžky štúdia v dennej forme (§ 92 ods. 6) (účet 648 001)</t>
  </si>
  <si>
    <t>- za cudzojazyčné štúdium dennou formou (§ 92 ods. 8 a 9) (účty 648 002, 648 010, 648 023)</t>
  </si>
  <si>
    <t>- za externú formu štúdia (§ 92 ods. 4) (účty 648 020, 648 011)</t>
  </si>
  <si>
    <t xml:space="preserve">- za vydanie diplomu za rigorózne konanie (§ 92 ods. 14 zákona) (účet 648 005) </t>
  </si>
  <si>
    <r>
      <t xml:space="preserve">- za uznávanie rovnocennosti dokladov o štúdiu (§ 92 ods. 15 zákona) (účet 648 025) </t>
    </r>
    <r>
      <rPr>
        <vertAlign val="superscript"/>
        <sz val="12"/>
        <rFont val="Times New Roman"/>
        <family val="1"/>
        <charset val="238"/>
      </rPr>
      <t/>
    </r>
  </si>
  <si>
    <t>- knihy, časopisy a noviny (účty 501 001, 501 051)</t>
  </si>
  <si>
    <t>- chemikálie a ostatný materiál pre zabezpečenie experimentálnej výučby (účty 501 002, 501 052)</t>
  </si>
  <si>
    <t>- kancelárske potreby a materiál (účty 501 003, 501 053)</t>
  </si>
  <si>
    <t>- papier (účty 501 004, 501 054)</t>
  </si>
  <si>
    <t>- pohonné hmoty a ostatný materiál na dopravu (účty 501 007, 501 057)</t>
  </si>
  <si>
    <t>- stavebný, vodoinštalačný a elektroinštalačný materiál (účet 501 009)</t>
  </si>
  <si>
    <t>- DHM - prístroje a zariadenia laboratórií, výpočtová technika (účet 501 011)</t>
  </si>
  <si>
    <t>- iné analyticky sledované náklady (účty 501 005-006, 501 013-018, 501 019, 501 077)</t>
  </si>
  <si>
    <t>- elektrická energia (účty 502 001, 502 051)</t>
  </si>
  <si>
    <t>- tepelná energia (účty 502 002, 502 052)</t>
  </si>
  <si>
    <t>- vodné a stočné (účty 502 003, 502 053)</t>
  </si>
  <si>
    <t>- plyn (účty 502 004, 502 054)</t>
  </si>
  <si>
    <t>- palivá (účty 502 005, 502 055)</t>
  </si>
  <si>
    <t>- ostatné energie (účet 502 099)</t>
  </si>
  <si>
    <t>- opravy a udržiavanie stavieb (účet 511 001)</t>
  </si>
  <si>
    <t>- opravy a udržiavanie strojov, prístrojov, zariadení a inventára (účty 511 002, 511 052)</t>
  </si>
  <si>
    <t>- opravy a udržiavanie dopravných prostriedkov (účet 511 003)</t>
  </si>
  <si>
    <t>- opravy a udržiavanie prostriedkov IT (účet 511 004)</t>
  </si>
  <si>
    <t>- iné analyticky sledované náklady (účty 511 006-008, 511 056)</t>
  </si>
  <si>
    <t>- údržba a opravy meracej techniky, telových.zariadení ... (účet 511 005)</t>
  </si>
  <si>
    <t>- domáce cestovné (účty 512 001, 512 051)</t>
  </si>
  <si>
    <t>- zahraničné cestovné (účty 512 002, 512 003, 512 004, 512 005, 512 052)</t>
  </si>
  <si>
    <t>- prenájom priestorov (účet 518 001)</t>
  </si>
  <si>
    <t>- vložné na konferencie (účty 518 004, 518 054)</t>
  </si>
  <si>
    <t>- ďalšie vzdelávanie zamestnancov (účet 518 005)</t>
  </si>
  <si>
    <t>- telefón, fax (účty 518 006, 518 056)</t>
  </si>
  <si>
    <t>- poštovné (účty 518 008, 518 058)</t>
  </si>
  <si>
    <t>- odvoz odpadu (účty 518 009, 518 059)</t>
  </si>
  <si>
    <t>- dopravné služby (účty 518 012, 518 512)</t>
  </si>
  <si>
    <t>- drobný nehmotný majetok (účet 518 014)</t>
  </si>
  <si>
    <t>- ostatné služby (účet 518 035)</t>
  </si>
  <si>
    <r>
      <t>Mzdové náklady (účet 521)</t>
    </r>
    <r>
      <rPr>
        <sz val="12"/>
        <color theme="1"/>
        <rFont val="Times New Roman"/>
        <family val="1"/>
      </rPr>
      <t xml:space="preserve"> [SUM(R56:R57)]</t>
    </r>
  </si>
  <si>
    <t xml:space="preserve">      - dohody o vykonaní práce, dohody o pracovnej činnosti (účet 521 010)</t>
  </si>
  <si>
    <t>- tvorba sociálneho fondu (účet 527 001)</t>
  </si>
  <si>
    <t>- príspevok zamestnancom na stravovanie (účty 527 002, 527 052)</t>
  </si>
  <si>
    <t>- zákonné odstupné, odchodné (účet 527 003)</t>
  </si>
  <si>
    <t>- náhrada príjmu pri PN (účet 527 004)</t>
  </si>
  <si>
    <t xml:space="preserve">- ochranné pracovné pomôcky podľa Zákonníka práce (účet 527 005) </t>
  </si>
  <si>
    <t xml:space="preserve"> - štipendiá doktorandov (účty 549 001, 549 016, 549 017)</t>
  </si>
  <si>
    <t xml:space="preserve"> - poistné náklady (havarijné, majetok, na študentov) (účty 549 004, 549 014, 549 015, 549 054)</t>
  </si>
  <si>
    <t xml:space="preserve"> - podpora štud. so špecifickými potrebami podľa §100 (účet 549 018) </t>
  </si>
  <si>
    <t xml:space="preserve"> - iné analyticky sledované náklady (účty 549 005-006, 549 012)</t>
  </si>
  <si>
    <t>- náklady na tvorbu fondu na podporu štúdia študentov so špecifickými potrebami (účet 556 300)</t>
  </si>
  <si>
    <t>- vysokoškolskí učitelia s funkčným zaradením "profesor"   *)</t>
  </si>
  <si>
    <t>Pod pojmom "interný doktorand" sa rozumie doktorand, ktorému vysoká škola vypláca štipendium v zmysle § 54 zák. č.131/2002 Z.z. o vysokých školách a o zmene a doplnení niektorých zákonov.</t>
  </si>
  <si>
    <t>1) Výnosy a náklady z podnikateľskej činnosti sa neuvádzajú.</t>
  </si>
  <si>
    <t>2) Uvádzajte počet denných študentov I. a II. stupňa štúdia počas výučbového obdobia, najviac však 10 mesiacov a denných študentov III. stupňa štúdia (doktorandov) vrátane hlavných prázdnin maximálne 12 mesiacov.</t>
  </si>
  <si>
    <r>
      <t xml:space="preserve">Náklady študentských domovov spolu </t>
    </r>
    <r>
      <rPr>
        <sz val="12"/>
        <rFont val="Times New Roman"/>
        <family val="1"/>
      </rPr>
      <t>[R10+R11]</t>
    </r>
  </si>
  <si>
    <r>
      <t xml:space="preserve">- tvorba fondu z hospodárskeho výsledku (účet 413 111) </t>
    </r>
    <r>
      <rPr>
        <vertAlign val="superscript"/>
        <sz val="12"/>
        <rFont val="Times New Roman"/>
        <family val="1"/>
        <charset val="238"/>
      </rPr>
      <t xml:space="preserve">1) </t>
    </r>
  </si>
  <si>
    <t>1) Vrátane tvorby z nerozdeleného zisku z minulých rokov.</t>
  </si>
  <si>
    <t>2) Ostatná tvorba fondu reprodukcie v zmysle § 16a ods. 8 zákona č. 131/2002 Z. z.o vysokých školách v znení neskorších predpisov (kreditné úroky a kurzové zisky).</t>
  </si>
  <si>
    <t>2) Len ak umožňuje zákon.</t>
  </si>
  <si>
    <t>3) Uvádza sa v prípade, ak si vysoká škola vytvorila osobitný bankový účet na krytie fondu - napríklad  fondu reprodukcie.</t>
  </si>
  <si>
    <r>
      <t>1) V stĺpcoch B a D sa uvádza prepočítaný počet študentov určený ako počet osobomesiacov, počas ktorých bolo poskytované štipendium</t>
    </r>
    <r>
      <rPr>
        <b/>
        <sz val="10"/>
        <rFont val="Times New Roman"/>
        <family val="1"/>
        <charset val="238"/>
      </rPr>
      <t>.</t>
    </r>
    <r>
      <rPr>
        <sz val="10"/>
        <rFont val="Times New Roman"/>
        <family val="1"/>
        <charset val="238"/>
      </rPr>
      <t xml:space="preserve"> </t>
    </r>
  </si>
  <si>
    <r>
      <t>2) V stĺpcoch B a D sa uvádza celkový (fyzický) počet študentov, ktorým bolo v príslušnom roku poskytované štipendium</t>
    </r>
    <r>
      <rPr>
        <b/>
        <sz val="10"/>
        <rFont val="Times New Roman"/>
        <family val="1"/>
        <charset val="238"/>
      </rPr>
      <t>.</t>
    </r>
  </si>
  <si>
    <r>
      <t xml:space="preserve">Počet študentov poberajúcich  štipendiá z vlastných zdrojov </t>
    </r>
    <r>
      <rPr>
        <b/>
        <vertAlign val="superscript"/>
        <sz val="12"/>
        <color theme="1"/>
        <rFont val="Times New Roman"/>
        <family val="1"/>
        <charset val="238"/>
      </rPr>
      <t xml:space="preserve">2) </t>
    </r>
  </si>
  <si>
    <t>1) V riadku 5 sa uvedie celkový fyzický počet študentov (pričom 1 študent sa počíta za 1 fyzickú osobu), ktorým bolo vyplatené motivačné štipendium v kalendárnom roku.</t>
  </si>
  <si>
    <t>2) Uvádzajú sa len motivačné štipendiá vyplatené podľa § 96a, ods.1, písm. a) (kód CRŠ 19).</t>
  </si>
  <si>
    <t>3) Uvádzajú sa len motivačné štipendiá vyplatené podľa § 96a, ods.1, písm. b) (kódy v CRŠ: 4, 5, 6, 7, 8).</t>
  </si>
  <si>
    <t>1) V stĺpci B sa uvádza prepočítaný počet študentov určený ako počet osobomesiacov, počas ktorých bolo poskytované štipendium z rozvojového projektu UA.</t>
  </si>
  <si>
    <t>Zmena stavu zásob ned. výroby</t>
  </si>
  <si>
    <t>Zákonné soc.poistenie a zdrav.poistenie</t>
  </si>
  <si>
    <t>Aktivácia dlhodobého nehmotného majetku</t>
  </si>
  <si>
    <t>Aktivácia dlhodobého hmotného majetku</t>
  </si>
  <si>
    <t>Výnosy z dlhodobého finančného majetku</t>
  </si>
  <si>
    <t>Výnosy z krátkodobého finančného majetku</t>
  </si>
  <si>
    <t>Poskytnuté príspevky fyzickým osobám</t>
  </si>
  <si>
    <t>Poskytnuté príspevky iným účtovným jednotkám</t>
  </si>
  <si>
    <t>Poskytnuté príspevky organizačným zložkám</t>
  </si>
  <si>
    <t>Tvorba a zúčtovanie opravných položiek</t>
  </si>
  <si>
    <t>Náklady na krátkodobý finančný majetok</t>
  </si>
  <si>
    <t xml:space="preserve">2) Výnosy z Fondu reprodukcie možno účtovať len v súvislosti s krytím nákladov na vedenie príslušného bankového účtu a nákladov vyplývajúcich z kurzových strát v zmysle 16a ods. 8 zákona. </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</si>
  <si>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t>
    </r>
  </si>
  <si>
    <r>
      <t xml:space="preserve">Priemerné štipendium na 1 študenta na mesiac </t>
    </r>
    <r>
      <rPr>
        <sz val="12"/>
        <rFont val="Times New Roman"/>
        <family val="1"/>
        <charset val="238"/>
      </rPr>
      <t xml:space="preserve">[R1_SA/R2_SB resp. R1_SC/R2_SD] </t>
    </r>
  </si>
  <si>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Riadky tabuľky s hlavnými údajmi za sledovanú oblasť sú vyznačené tučným písmom. Ak v riadkoch nasledujúcich za takýmto riadkom je uvedený podrobnejší</t>
    </r>
    <r>
      <rPr>
        <b/>
        <sz val="12"/>
        <rFont val="Times New Roman"/>
        <family val="1"/>
        <charset val="238"/>
      </rPr>
      <t xml:space="preserve">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</si>
  <si>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Ak položke požadovanej v tabuľke zodpovedá podľa predpísanej analytickej evidencie na príslušnom syntetickom účte nejaký špecifický kód (napríklad kód ekonomickej klasifikácie), uvedie sa tento kód za názvom položky.</t>
  </si>
  <si>
    <t>V tomto riadku uvádzajte všetky ďalšie výdavky nezaradené v predchádzajúcich riadkoch.</t>
  </si>
  <si>
    <r>
      <rPr>
        <sz val="12"/>
        <rFont val="Times New Roman"/>
        <family val="1"/>
        <charset val="238"/>
      </rPr>
      <t xml:space="preserve">
Globálna hodnota na bankových účtoch z R20 sa kontroluje na Súvahu, časť Aktíva, r. 053.</t>
    </r>
    <r>
      <rPr>
        <sz val="12"/>
        <color rgb="FFFF0000"/>
        <rFont val="Times New Roman"/>
        <family val="1"/>
        <charset val="238"/>
      </rPr>
      <t xml:space="preserve">
</t>
    </r>
  </si>
  <si>
    <r>
      <t xml:space="preserve">Dotácie z kapitol štátneho rozpočtu okrem kapitoly MŠVVaŠ SR </t>
    </r>
    <r>
      <rPr>
        <sz val="12"/>
        <rFont val="Times New Roman"/>
        <family val="1"/>
      </rPr>
      <t xml:space="preserve"> (na zdroji 111 a 11UA) [SUM(R1a:R1...)]</t>
    </r>
  </si>
  <si>
    <t>Finančný mechanizmus EHP a Nórsky finančný mechanizmus patria do R3 (ide o prostriedky poskytnuté Úradom vlády SR, na inom zdroji 111)</t>
  </si>
  <si>
    <t>Aktivácia (účtovná skupina 621-624)</t>
  </si>
  <si>
    <t>zdroj 1AC2; 3AC2; 1AC3; 3AC3</t>
  </si>
  <si>
    <t>uvádzajú sa len štipendiá vyplatené z vlastných zdrojov, v CRŠ kód 9 a kód 23</t>
  </si>
  <si>
    <t xml:space="preserve">Ostatné*) </t>
  </si>
  <si>
    <t>Ostatné*)</t>
  </si>
  <si>
    <t>86b</t>
  </si>
  <si>
    <t xml:space="preserve"> - štipendiá z vlastných zdrojov (účty 549 007-010, 549 019, 549 020, 549 022-023) </t>
  </si>
  <si>
    <t xml:space="preserve"> - odpisy DN a HM nadobudnutého z kapitálových dotácií zo ŠR 
(účty 551 001, 551 003, 551 100, 551 121, 551 123)</t>
  </si>
  <si>
    <t xml:space="preserve"> - odpisy DN a HM nadobudnutého z kapitálových dotácií z EÚ (zo štrukturálnych fondov) (účty 551 004, 551 300, 551 321, 551 323)</t>
  </si>
  <si>
    <t xml:space="preserve">  - odpisy ostatného DN a HM (účty 551 130, 551 131, 551 133, 551 400, 551 421, 551 423, 551 500, 551 521) </t>
  </si>
  <si>
    <r>
      <t xml:space="preserve">Do tabuľky sa uvádzajú aj </t>
    </r>
    <r>
      <rPr>
        <b/>
        <sz val="10"/>
        <rFont val="Times New Roman"/>
        <family val="1"/>
      </rPr>
      <t>motivačné štipendiá doktorandov</t>
    </r>
    <r>
      <rPr>
        <sz val="10"/>
        <rFont val="Times New Roman"/>
        <family val="1"/>
      </rPr>
      <t>, nie však "normálne" štipendiá doktorandov podľa platovej tabuľky !!!</t>
    </r>
  </si>
  <si>
    <t>*) napr. 384 vytvorená z bežnej dotácie na kapitálovú, dary, časové rozlíšenie</t>
  </si>
  <si>
    <t xml:space="preserve"> - potraviny (účty 501 010)</t>
  </si>
  <si>
    <t xml:space="preserve">Pri vypĺňaní tabuľky je potrebné dodržiavať "Manuál k vedeniu účtovníctva od 1. januára 2019 pre verejné vysoké školy používajúce finančný informačný systém SOFIA (verzia2)". </t>
  </si>
  <si>
    <t xml:space="preserve"> - ostatné zákonné sociálne náklady (účty 527 006, 527 099, 527 600)</t>
  </si>
  <si>
    <t>*) analytiky - odpisy, z ktorých sa tvorí fond reprodukcie</t>
  </si>
  <si>
    <r>
      <t xml:space="preserve"> - odpisy ostatného DN a HM (účty 551 002, 551 200, 551 221, 551 223, 551 900, 551 921, 551 923)</t>
    </r>
    <r>
      <rPr>
        <sz val="12"/>
        <rFont val="Calibri"/>
        <family val="2"/>
        <charset val="238"/>
      </rPr>
      <t>*)</t>
    </r>
  </si>
  <si>
    <t>Tabuľka 24</t>
  </si>
  <si>
    <t>T24_V1</t>
  </si>
  <si>
    <t>Názov rozvojového projektu</t>
  </si>
  <si>
    <t>Štipendiá z POO</t>
  </si>
  <si>
    <t>uvádzajú sa štipendiá vyplatené zo ŠR - mimo kapitolu MŠVVaŠ SR</t>
  </si>
  <si>
    <t>príjmy a výdavky (v Eur) v rokoch</t>
  </si>
  <si>
    <t>príjmy z 077 13 v roku 2022</t>
  </si>
  <si>
    <t>výdavky z 077 13 v roku 2022</t>
  </si>
  <si>
    <t xml:space="preserve">Údaje v tabuľke v stĺpcoch A,D a G sa kotrolujú na dotačnú zmluvu, údaje v R1 až R6 v stĺpci J sa kontrolojú na rozpočtový informačný systém, modul MUR a údaje v stĺpcoch B, E a H sa kontrolujú na zúčtovanie finančných prostriedkov pre rozvojové projekty za príslušné roky (SVŠ). </t>
  </si>
  <si>
    <t>1) výnosy a náklady z podnikateľskej činnosti sa neuvádzajú, neuvádzajú sa ani výnosy a náklady súvisiace so stravovaním zamestnancov</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</si>
  <si>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</si>
  <si>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r>
      <t xml:space="preserve"> - náklady na jedlá študentov</t>
    </r>
    <r>
      <rPr>
        <vertAlign val="superscript"/>
        <sz val="12"/>
        <rFont val="Times New Roman"/>
        <family val="1"/>
        <charset val="238"/>
      </rPr>
      <t>3)</t>
    </r>
  </si>
  <si>
    <r>
      <t xml:space="preserve">2) všetky údaje o výnosoch a nákladoch  sa uvádzajú </t>
    </r>
    <r>
      <rPr>
        <sz val="11"/>
        <rFont val="Times New Roman"/>
        <family val="1"/>
        <charset val="238"/>
      </rPr>
      <t>v Eur</t>
    </r>
  </si>
  <si>
    <t xml:space="preserve">Počet vydaných jedál študentom v kalendárnom roku  </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</si>
  <si>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
na príspevok na jedlo do 30.6.2022 vo výške 1,40 eur a od 1.7.2022 vo výške 1,50 eur</t>
    </r>
  </si>
  <si>
    <r>
      <t xml:space="preserve">4) uvádzajú sa </t>
    </r>
    <r>
      <rPr>
        <b/>
        <sz val="11"/>
        <rFont val="Times New Roman"/>
        <family val="1"/>
        <charset val="238"/>
      </rPr>
      <t>jedlá vydané študentom v zmluvných zariadeniach</t>
    </r>
    <r>
      <rPr>
        <sz val="11"/>
        <rFont val="Times New Roman"/>
        <family val="1"/>
        <charset val="238"/>
      </rPr>
      <t>, na ktoré sa poskytuje dotácia
na príspevok na jedlo do 30.6.2022 vo výške 1,40 eur a od 1.7.2022 vo výške 1,50 eur</t>
    </r>
  </si>
  <si>
    <r>
      <t>Priemerné náklady  na jedlo študenta v Eur [</t>
    </r>
    <r>
      <rPr>
        <sz val="12"/>
        <rFont val="Times New Roman"/>
        <family val="1"/>
        <charset val="238"/>
      </rPr>
      <t>R10</t>
    </r>
    <r>
      <rPr>
        <sz val="12"/>
        <rFont val="Times New Roman"/>
        <family val="1"/>
      </rPr>
      <t>/(R13+R14)]</t>
    </r>
  </si>
  <si>
    <t xml:space="preserve">Nevyčerpaná dotácia (+) / nedoplatok dotácie (-) k 31. 12. predchádzajúceho roka  
[R4_SC = R6_SA]                         </t>
  </si>
  <si>
    <t xml:space="preserve">Výdavky na tehotenské štipendiá (§ 96 zákona) za kalendárny rok </t>
  </si>
  <si>
    <r>
      <t>Počet študentov poberajúcich tehotenské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</si>
  <si>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tehotenské štipendiá </t>
    </r>
    <r>
      <rPr>
        <b/>
        <vertAlign val="superscript"/>
        <sz val="14"/>
        <rFont val="Times New Roman"/>
        <family val="1"/>
        <charset val="238"/>
      </rPr>
      <t>2)</t>
    </r>
  </si>
  <si>
    <t>Príjem z dotácie poskytnutej na tehotenské štipendiá v rámci dotačnej zmluvy z kapitoly     MŠVVaŠ k 31.12.</t>
  </si>
  <si>
    <r>
      <t>1) V stĺpcoch B a D sa uvádza prepočítaný počet študentiek určený ako počet osobomesiacov, počas ktorých bolo poskytované tehotenské štipendium</t>
    </r>
    <r>
      <rPr>
        <b/>
        <sz val="11"/>
        <rFont val="Times New Roman"/>
        <family val="1"/>
        <charset val="238"/>
      </rPr>
      <t>.</t>
    </r>
    <r>
      <rPr>
        <sz val="11"/>
        <rFont val="Times New Roman"/>
        <family val="1"/>
        <charset val="238"/>
      </rPr>
      <t xml:space="preserve"> </t>
    </r>
  </si>
  <si>
    <t xml:space="preserve">2) V stĺpcoch B a D sa uvádza celkový (fyzický) počet študentiek, ktorým bolo v príslušnom kalendárnom roku poskytnuté motivačné štipendium bez ohľadu na počet mesiacov. </t>
  </si>
  <si>
    <t>T11_SB_R10a = T17_SC+SD_R24</t>
  </si>
  <si>
    <t>uvádzajú sa štipendiá vyplatené zo štátneho rozpočtu, kód v CRŠ: 1</t>
  </si>
  <si>
    <t xml:space="preserve">Výdavky na sociálne štipendiá (§ 96 zákona) za kalendárny rok </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</si>
  <si>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</si>
  <si>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sociálne štipendiá </t>
    </r>
    <r>
      <rPr>
        <b/>
        <vertAlign val="superscript"/>
        <sz val="14"/>
        <rFont val="Times New Roman"/>
        <family val="1"/>
        <charset val="238"/>
      </rPr>
      <t>2)</t>
    </r>
  </si>
  <si>
    <t>Príjem z dotácie poskytnutej na sociálne štipendiá v rámci dotačnej zmluvy z kapitoly MŠVVaŠ k 31.12.</t>
  </si>
  <si>
    <r>
      <t>1) V stĺpcoch B a D sa uvádza prepočítaný počet študentov určený ako počet osobomesiacov, počas ktorých bolo poskytované sociálne štipendium</t>
    </r>
    <r>
      <rPr>
        <b/>
        <sz val="11"/>
        <rFont val="Times New Roman"/>
        <family val="1"/>
        <charset val="238"/>
      </rPr>
      <t>.</t>
    </r>
  </si>
  <si>
    <t xml:space="preserve">2) V stĺpcoch B a D sa uvádza celkový (fyzický) počet študentov, ktorým bolo v príslušnom kalendárnom roku poskytnuté sociálne štipendium bez ohľadu na počet mesiacov. </t>
  </si>
  <si>
    <r>
      <t>Čerpanie štipendijného fondu je vo výške čerpania soc. štipendií</t>
    </r>
    <r>
      <rPr>
        <b/>
        <sz val="12"/>
        <rFont val="Times New Roman"/>
        <family val="1"/>
        <charset val="238"/>
      </rPr>
      <t>,</t>
    </r>
    <r>
      <rPr>
        <sz val="12"/>
        <rFont val="Times New Roman"/>
        <family val="1"/>
        <charset val="238"/>
      </rPr>
      <t xml:space="preserve"> tehotenských štipendií, čerpania motivač. štipendií , čerpania štipendií z vlastných zdrojov, štipendií z POO a z rozvojových projektov v rámci kódu zdroja UA. </t>
    </r>
  </si>
  <si>
    <t xml:space="preserve">Počet študentov poberajúcich tehotenské štipendium </t>
  </si>
  <si>
    <t>Obsah tabuľkovej prílohy výročnej správy o hospodárení verejnej vysokej školy za rok 2023</t>
  </si>
  <si>
    <t>Vysvetlivky k tabuľkám výročnej správy o hospodárení verejných vysokých škôl za rok 2023</t>
  </si>
  <si>
    <t>Súvzťažnosti tabuliek výročnej správy o hospodárení verejných vysokých škôl za rok 2023</t>
  </si>
  <si>
    <t>Výnosy verejnej vysokej školy v rokoch 2022 a 2023</t>
  </si>
  <si>
    <r>
      <t>Výnosy verejnej vysokej školy zo školného a z poplatkov spojených so štúdiom v rokoch 2022</t>
    </r>
    <r>
      <rPr>
        <sz val="12"/>
        <color indexed="10"/>
        <rFont val="Times New Roman"/>
        <family val="1"/>
        <charset val="238"/>
      </rPr>
      <t xml:space="preserve"> </t>
    </r>
    <r>
      <rPr>
        <sz val="12"/>
        <rFont val="Times New Roman"/>
        <family val="1"/>
        <charset val="238"/>
      </rPr>
      <t>a 2023</t>
    </r>
  </si>
  <si>
    <t>Náklady verejnej vysokej školy v rokoch 2022 a 2023</t>
  </si>
  <si>
    <t>Zamestnanci a náklady na mzdy verejnej vysokej školy v roku 2023</t>
  </si>
  <si>
    <r>
      <t>Zamestnanci a náklady na mzdy verejnej vysokej školy v roku 2023</t>
    </r>
    <r>
      <rPr>
        <sz val="12"/>
        <color theme="1"/>
        <rFont val="Times New Roman"/>
        <family val="1"/>
        <charset val="238"/>
      </rPr>
      <t xml:space="preserve"> - len ženy</t>
    </r>
  </si>
  <si>
    <t>Náklady verejnej vysokej školy na štipendiá doktorandov v dennej forme štúdia v roku 2023</t>
  </si>
  <si>
    <t>Údaje o systéme sociálnej podpory - časť sociálne štipendiá (§ 96 zákona) za roky 2022 a 2023</t>
  </si>
  <si>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2022 a 2023</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</si>
  <si>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 za roky 2022 a 2023</t>
    </r>
  </si>
  <si>
    <t>Zdroje verejnej vysokej školy na obstaranie a technické zhodnotenie dlhodobého majetku v rokoch 2022 a 2023</t>
  </si>
  <si>
    <t>Výdavky verejnej vysokej školy na obstaranie a technické zhodnotenie dlhodobého majetku v roku 2023</t>
  </si>
  <si>
    <t>Stav a vývoj finančných fondov verejnej vysokej školy v rokoch 2022 a 2023</t>
  </si>
  <si>
    <t>Príjmy verejnej vysokej školy z prostriedkov Plánu obnovy a odolnosti v roku 2023</t>
  </si>
  <si>
    <t>Príjmy verejnej vysokej školy v roku 2023 z rozvojových projektov na zmiernenie negatívnych dôsledkov vojny na Ukrajine</t>
  </si>
  <si>
    <t>Štruktúra a stav finančných prostriedkov na bankových účtoch verejnej vysokej školy k 31. decembru 2023</t>
  </si>
  <si>
    <t>Príjmy z dotácií verejnej vysokej škole zo štátneho rozpočtu z kapitoly MŠVVaŠ SR poskytnuté mimo programu 077 a mimo príjmov z prostriedkov EÚ (zo štrukturálnych fondov) v roku 2023</t>
  </si>
  <si>
    <t>Štipendiá z vlastných zdrojov podľa § 97 zákona v rokoch 2022 a 2023</t>
  </si>
  <si>
    <t xml:space="preserve">Motivačné štipendiá v rokoch 2022 a 2023 (v zmysle § 96a  zákona) </t>
  </si>
  <si>
    <t>Štipendiá z Plánu obnovy a odolonosti - POO (§ 94a zákona) za rok 2023</t>
  </si>
  <si>
    <t>Štipendiá z rozvojových projektov (RP) a z iných zdrojov určené na zmiernenie negatívnych dôsledkov vojny na Ukrajine za rok 2023</t>
  </si>
  <si>
    <t>Štruktúra účtu 384 - výnosy budúcich období v rokoch 2022 a 2023</t>
  </si>
  <si>
    <t>Výnosy verejnej vysokej školy v roku 2023 v oblasti sociálnej podpory študentov</t>
  </si>
  <si>
    <r>
      <t>Náklady verejnej vysokej školy v roku 2023</t>
    </r>
    <r>
      <rPr>
        <sz val="12"/>
        <color indexed="10"/>
        <rFont val="Times New Roman"/>
        <family val="1"/>
        <charset val="238"/>
      </rPr>
      <t xml:space="preserve"> </t>
    </r>
    <r>
      <rPr>
        <sz val="12"/>
        <rFont val="Times New Roman"/>
        <family val="1"/>
        <charset val="238"/>
      </rPr>
      <t>v oblasti sociálnej podpory študentov</t>
    </r>
  </si>
  <si>
    <t xml:space="preserve">Príjmy a výdavky VVŠ určené na rozvojové projekty na podprograme 077 13 - Rozvoj vysokého školstva do roku 2022 a za roky 2022 a 2023 </t>
  </si>
  <si>
    <r>
      <t>Zmeny tabuliek výročnej správy o hospodárení za rok 2023</t>
    </r>
    <r>
      <rPr>
        <b/>
        <sz val="14"/>
        <color indexed="10"/>
        <rFont val="Times New Roman"/>
        <family val="1"/>
        <charset val="238"/>
      </rPr>
      <t xml:space="preserve"> </t>
    </r>
    <r>
      <rPr>
        <b/>
        <sz val="14"/>
        <rFont val="Times New Roman"/>
        <family val="1"/>
        <charset val="238"/>
      </rPr>
      <t>v porovnaní s rokom 2022</t>
    </r>
  </si>
  <si>
    <t>príjmy z dotácie  na základe dotačnej zmluvy, len 077, v roku 2023</t>
  </si>
  <si>
    <t xml:space="preserve">príjmy verejnej vysokej školy v roku 2023 majúce charakter dotácie </t>
  </si>
  <si>
    <r>
      <t>výnosy verejnej vysokej školy v roku 2023</t>
    </r>
    <r>
      <rPr>
        <sz val="12"/>
        <color rgb="FFFF0000"/>
        <rFont val="Times New Roman"/>
        <family val="1"/>
        <charset val="238"/>
      </rPr>
      <t xml:space="preserve"> </t>
    </r>
    <r>
      <rPr>
        <sz val="12"/>
        <rFont val="Times New Roman"/>
        <family val="1"/>
        <charset val="238"/>
      </rPr>
      <t>v oblasti sociálnej podpory študentov</t>
    </r>
  </si>
  <si>
    <t>náklady verejnej vysokej školy  v roku 2023 v oblasti sociálnej podpory študentov</t>
  </si>
  <si>
    <t>Vysvetlivky k tabuľkám výročnej správy o hospodárení verejnej vysokej školy za rok 2023</t>
  </si>
  <si>
    <r>
      <t xml:space="preserve">Ak nie je uvedené inak, všetky údaje o výške finančných prostriedkov z roku 2022 a 2023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</si>
  <si>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r>
      <t>V riadku 1 až 15 sa uvádzajú príjmy</t>
    </r>
    <r>
      <rPr>
        <sz val="12"/>
        <color indexed="8"/>
        <rFont val="Times New Roman"/>
        <family val="1"/>
        <charset val="238"/>
      </rPr>
      <t xml:space="preserve"> na programe 077 </t>
    </r>
    <r>
      <rPr>
        <sz val="12"/>
        <rFont val="Times New Roman"/>
        <family val="1"/>
        <charset val="238"/>
      </rPr>
      <t>podľa programovej štruktúry na rok 2023.</t>
    </r>
  </si>
  <si>
    <r>
      <t xml:space="preserve">Tabuľka č. 3 poskytuje informácie o objeme a štruktúre výnosov verejnej vysokej školy v rokoch 2022 a 2023.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</si>
  <si>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t>Údaje vychádzajú z platného analytického členenia účtov na rok 2023.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</si>
  <si>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r>
      <t>Tabuľka č. 5 poskytuje informácie o objeme a štruktúre nákladov verejnej vysokej školy v rokoch 2022</t>
    </r>
    <r>
      <rPr>
        <b/>
        <sz val="12"/>
        <color indexed="10"/>
        <rFont val="Times New Roman"/>
        <family val="1"/>
        <charset val="238"/>
      </rPr>
      <t xml:space="preserve"> </t>
    </r>
    <r>
      <rPr>
        <b/>
        <sz val="12"/>
        <rFont val="Times New Roman"/>
        <family val="1"/>
        <charset val="238"/>
      </rPr>
      <t xml:space="preserve">a 2023.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</si>
  <si>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t>Údaje vychádzajú z platného analytického členenia účtov na rok 2023.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t>
  </si>
  <si>
    <r>
      <t>V stĺpcoch A, B, C uvedie vysoká škola priemerný evidenčný prepočítaný počet zamestnancov za rok 2023</t>
    </r>
    <r>
      <rPr>
        <sz val="12"/>
        <color indexed="10"/>
        <rFont val="Times New Roman"/>
        <family val="1"/>
        <charset val="238"/>
      </rPr>
      <t xml:space="preserve"> </t>
    </r>
    <r>
      <rPr>
        <sz val="12"/>
        <rFont val="Times New Roman"/>
        <family val="1"/>
        <charset val="238"/>
      </rPr>
      <t xml:space="preserve">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r>
  </si>
  <si>
    <r>
      <t>V stĺpci B uvedie vysoká škola priemerný evidenčný prepočítaný počet zamestnancov za rok 2023</t>
    </r>
    <r>
      <rPr>
        <sz val="12"/>
        <color indexed="10"/>
        <rFont val="Times New Roman"/>
        <family val="1"/>
        <charset val="238"/>
      </rPr>
      <t xml:space="preserve"> </t>
    </r>
    <r>
      <rPr>
        <sz val="12"/>
        <rFont val="Times New Roman"/>
        <family val="1"/>
        <charset val="238"/>
      </rPr>
      <t>platených z dotácie MŠVVaŠ SR, t.j. z prostriedkov uvedených v stĺpci F.</t>
    </r>
  </si>
  <si>
    <r>
      <t>V stĺpci C uvedie vysoká škola priemerný evidenčný prepočítaný počet zamestnancov za rok 2023</t>
    </r>
    <r>
      <rPr>
        <sz val="12"/>
        <color indexed="10"/>
        <rFont val="Times New Roman"/>
        <family val="1"/>
        <charset val="238"/>
      </rPr>
      <t xml:space="preserve"> </t>
    </r>
    <r>
      <rPr>
        <sz val="12"/>
        <rFont val="Times New Roman"/>
        <family val="1"/>
        <charset val="238"/>
      </rPr>
      <t xml:space="preserve">platených z iných zdrojov, t. j.  z prostriedkov uvedených v stĺpci G. Príklad: Zamestnanci platení z podnikateľskej činnosti. </t>
    </r>
  </si>
  <si>
    <t>Uvedie sa objem prijatej kapitálovej dotácie z rozpočtu kapitoly MŠVVaŠ SR a z iných rozpočtových kapitol v roku 2023 zo zdroja 111 (kapitálová dotácia, ktorá bola verejnej vysokej škole poukázaná na účet (cash) v sledovanom období, účet 346 002 - strana DAL)</t>
  </si>
  <si>
    <t>Tabuľka č. 12 poskytuje informácie o štruktúre a objeme výdavkov, ktoré verejná vysoká škola  použila na obstaranie a technické zhodnotenie dlhodobého majetku v roku 2023.</t>
  </si>
  <si>
    <r>
      <t>Výdavky na obstaranie majetku kryté v priebehu roku 2023</t>
    </r>
    <r>
      <rPr>
        <sz val="12"/>
        <color indexed="10"/>
        <rFont val="Times New Roman"/>
        <family val="1"/>
        <charset val="238"/>
      </rPr>
      <t xml:space="preserve"> </t>
    </r>
    <r>
      <rPr>
        <sz val="12"/>
        <rFont val="Times New Roman"/>
        <family val="1"/>
        <charset val="238"/>
      </rPr>
      <t xml:space="preserve">z úveru. Pri čerpaní týchto prostriedkov uviesť v komentári aj rok získania úveru. </t>
    </r>
  </si>
  <si>
    <t>Tabuľka č. 13 poskytuje informácie o stave a vývoji finančných fondov verejnej vysokej školy v rokoch 2022 a 2023.</t>
  </si>
  <si>
    <r>
      <t>Uvedú sa sumárne stavy ostatných  fondov, ktoré vysoká škola vytvorila za roky 2022</t>
    </r>
    <r>
      <rPr>
        <sz val="12"/>
        <color indexed="10"/>
        <rFont val="Times New Roman"/>
        <family val="1"/>
        <charset val="238"/>
      </rPr>
      <t xml:space="preserve"> </t>
    </r>
    <r>
      <rPr>
        <sz val="12"/>
        <rFont val="Times New Roman"/>
        <family val="1"/>
        <charset val="238"/>
      </rPr>
      <t>a 2023 v zmysle §16a ods. 1 zákona č. 131/2002 Z. z. o vysokých školách v znení neskorších predpisov.</t>
    </r>
  </si>
  <si>
    <t xml:space="preserve">Tabuľka č. 14 obsahuje informácie o celkovom objeme príjmov z dotácií, poskytnutých verejnej vysokej škole v roku 2023 z prostriedkov Plánu obnovy a odolnosti - POO. Osobitne sa sledujú dotácie, poskytnuté z MŠVVaŠ SR a osobitne dotácie z iných zdrojov POO. </t>
  </si>
  <si>
    <t xml:space="preserve">Tabuľka č. 15 poskytuje informácie o celkovom objeme príjmov z dotácií, poskytnutých verejnej vysokej škole v roku 2023 z rozvojových prostriedkov za účelom zmiernenia negatívnych dôsledkov vojny na Ukrajine. </t>
  </si>
  <si>
    <t xml:space="preserve">Tabuľka č. 16 poskytuje informácie o objeme a štruktúre finančných prostriedkov na bankových účtoch verejnej vysokej školy  k 31. 12. 2023 v členení podľa jednotlivých skupín účtov. Celkový objem finančných prostriedkov za všetky účty v Štátnej pokladnici musí byť v súlade s údajmi, ktoré vykazuje Štátna pokladnica za každého klienta ŠP osobitne. V stĺpci C vysoká škola uvedie čísla všetkých účtov v tvare IBAN. </t>
  </si>
  <si>
    <r>
      <t>Ak má VVŠ finančné prostriedky zaúčtované na účte 261 - peniaze na ceste, uvedie ich v tomto riadku: z dôvodu kontroly stavu na bankových účtoch k 31.12.2023</t>
    </r>
    <r>
      <rPr>
        <sz val="12"/>
        <color rgb="FFFF0000"/>
        <rFont val="Times New Roman"/>
        <family val="1"/>
        <charset val="238"/>
      </rPr>
      <t xml:space="preserve"> </t>
    </r>
    <r>
      <rPr>
        <sz val="12"/>
        <rFont val="Times New Roman"/>
        <family val="1"/>
        <charset val="238"/>
      </rPr>
      <t xml:space="preserve">na údaje zo súvahy. </t>
    </r>
  </si>
  <si>
    <r>
      <t>Tabuľka č. 17 obsahuje informácie o celkovom objeme príjmov z dotácií, poskytnutých verejnej vysokej škole v roku 2023</t>
    </r>
    <r>
      <rPr>
        <b/>
        <sz val="12"/>
        <color indexed="10"/>
        <rFont val="Times New Roman"/>
        <family val="1"/>
        <charset val="238"/>
      </rPr>
      <t xml:space="preserve"> </t>
    </r>
    <r>
      <rPr>
        <b/>
        <sz val="12"/>
        <rFont val="Times New Roman"/>
        <family val="1"/>
        <charset val="238"/>
      </rPr>
      <t xml:space="preserve">z prostriedkov EÚ (štrukturálnych fondov), vrátane spolufinancovania zo štátneho rozpočtu. Osobitne sa sledujú dotácie, poskytnuté z MŠVVaŠ SR a osobitne dotácie z iných kapitol štátneho rozpočtu. </t>
    </r>
  </si>
  <si>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2023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2023. </t>
    </r>
  </si>
  <si>
    <t>Súvzťažnosti medzi tabuľkami výročnej správy o hospodárení verejnej vysokej školy za rok 2023</t>
  </si>
  <si>
    <r>
      <t xml:space="preserve">T1 = </t>
    </r>
    <r>
      <rPr>
        <b/>
        <sz val="12"/>
        <rFont val="Times New Roman"/>
        <family val="1"/>
        <charset val="238"/>
      </rPr>
      <t>dotačná zmluva na 2023</t>
    </r>
  </si>
  <si>
    <t>Bežná a kapitálová dotácia je kontrolovaná na Zmluvu o poskytnutí dotácií zo štátneho rozpočtu prostredníctvom kapitoly MŠVVaŠ (ďalej len "dotačná zmluva") a jej dodatkov na rok 2023 na  programe  077.</t>
  </si>
  <si>
    <r>
      <t>Údaje v riadkoch R1:R6, R7, R9, R13, R14, R16, R17 sú kontrolované s údajmi v štatistickom výkaze Škol (MŠ SR) 2-04 za rok 2023</t>
    </r>
    <r>
      <rPr>
        <sz val="12"/>
        <color indexed="10"/>
        <rFont val="Times New Roman"/>
        <family val="1"/>
        <charset val="238"/>
      </rPr>
      <t>.</t>
    </r>
    <r>
      <rPr>
        <sz val="12"/>
        <rFont val="Times New Roman"/>
        <family val="1"/>
        <charset val="238"/>
      </rPr>
      <t xml:space="preserve"> 
Údaje v riadkoch 15a ... (špecifiká) sú kontrolované na rozpis dotácie v roku 2023.</t>
    </r>
    <r>
      <rPr>
        <b/>
        <sz val="12"/>
        <color indexed="12"/>
        <rFont val="Times New Roman"/>
        <family val="1"/>
        <charset val="238"/>
      </rPr>
      <t xml:space="preserve"> </t>
    </r>
    <r>
      <rPr>
        <u/>
        <sz val="12"/>
        <rFont val="Times New Roman"/>
        <family val="1"/>
        <charset val="238"/>
      </rPr>
      <t>Rozdiel medzi údajom v T6_R18_SH a údajmi v T5_R56_SC+SD (Mzdy) je potrebné vyčísliť a s komentárom uviesť v poznámke pod tabuľkou T6.</t>
    </r>
  </si>
  <si>
    <t>T6_R1..R6, R7, R9, R13, R14, R16, R17 = Škol 2-04 za 2023, 
T6_R15a.. = dotačná zmluva na 2023, špecifiká</t>
  </si>
  <si>
    <t>T8_R5_SA (SC)+T8a_R5_SA (SC) = dotačná zmluva na rok 2022 (2023), prvok 077 15 01 - účelové prostriedky na sociálne  a tehotenské štipendiá</t>
  </si>
  <si>
    <t xml:space="preserve">Údaje  sú kontrolované na  dotačné zmluvy a na účelovú dotáciu na rok 2022, 2023. Za rok 2023 na T1_R12_SA.
Údaje v T8_R1_SC by sa mali rovnať údajom z CRŠ kód 1. </t>
  </si>
  <si>
    <t>T8_R5_SC+T8a_R5_SC = T1_R12_SA
T8_R4_SC = zostatok k 31.12.2022
T8_R6_SA = T8_R4_SC 
T8_R1_SA (SC)  ≤ T13_R11_SE (SF)</t>
  </si>
  <si>
    <t>Údaj v T8_R4_SA predstavuje zostatok nevyčerpanej dotácie z predchádzajúceho roka, t. j. k 31. 12. 2022.  
Údaj v T8_R6_SA (SC)+T8a_R6_SA (SC) predstavuje zostatok nevyčerpanej dotácie k 31. 12. príslušného roka (2022, resp. 2023) a ich hodnoty sa vypočítajú z ostatných uvedených údajov. Zostatok nevyčerpanej dotácie k 31.12.2022 je totožný s údajmi vykazovanými v tabuľke T8 výročnej správy za rok 2022.</t>
  </si>
  <si>
    <t>T8a_R5_SC+T8_R5_SC = dotačná zmluva na rok 2023
T8a_R1_SA (SC)  ≤ T13_R11_SE (SF)</t>
  </si>
  <si>
    <t>T9_R1 = štatistické výkazy MŠVVaŠ SR 2022 (2023)</t>
  </si>
  <si>
    <r>
      <t xml:space="preserve">Údaje o </t>
    </r>
    <r>
      <rPr>
        <b/>
        <sz val="12"/>
        <rFont val="Times New Roman"/>
        <family val="1"/>
        <charset val="238"/>
      </rPr>
      <t>projektovanej lôžkovej kapacite</t>
    </r>
    <r>
      <rPr>
        <sz val="12"/>
        <rFont val="Times New Roman"/>
        <family val="1"/>
        <charset val="238"/>
      </rPr>
      <t xml:space="preserve"> v T9_R1 sa kontrolujú na štatistické výkazy MŠVVaŠ SR (posielané na CVTI SR) 2022, 2023.</t>
    </r>
  </si>
  <si>
    <t xml:space="preserve">T9_R6_SA (SB) = dotačná zmluva 2022 (2023) - účelové prostriedky na študentské domovy (vrátane dotácie na valorizáciu miezd ŠJ) </t>
  </si>
  <si>
    <t>T10_R7_SA (SB) = dotačná zmluva 2022 (2023)_účelová dotácia na študentské jedálne</t>
  </si>
  <si>
    <t xml:space="preserve">Údaje v T11_R2 - tvorba fondu reprodukcie za roky 2022 a 2023 sa musia rovnať údajom v T13_R2_SC (SD). 
</t>
  </si>
  <si>
    <t xml:space="preserve">Údaje v T14 sú kontrolované na hodnoty z výkazníctva, finančné prostriedky z POO, zabezpečované prostredníctvom MŠVVaŠ SR v roku 2023. </t>
  </si>
  <si>
    <t xml:space="preserve">Údaje v T15 sú kontrolované na hodnoty z výkazníctva, finančné prostriedky zo zdroja 11UA, zabezpečované prostredníctvom MŠVVaŠ SR v roku 2023. </t>
  </si>
  <si>
    <t xml:space="preserve">Údaje v T17 sú kontrolované na hodnoty z výkazníctva, finančné prostriedky z EÚ (vrátane spolufinancovania zo štátneho rozpočtu), zabezpečované prostredníctvom MŠVVaŠ SR v roku 2023. </t>
  </si>
  <si>
    <t>Údaje v T18_R1 sú kontrolované na rozpis bežnej a kapitálovej dotácie na programe 06K v roku 2023 poskytnuté vysokým školám mimo "dotačnej zmluvy" prostredníctvom  APVV resp. sekcie vedy a techniky.
Údaje v T18_R6 a R7 sú kontrolované na rozpis bežnej dotácie na podrograme 05T 08 a prvku 021 02 03 v roku 2023, poskytnuté vysokým školám mimo "dotačnej zmluvy" prostredníctvom sekcie medzinárodnej spolupráce.</t>
  </si>
  <si>
    <t xml:space="preserve">T20_R2 = dotačná zmluva 2022 (2023)_účelová dotácia na motivačné štipendiá
</t>
  </si>
  <si>
    <r>
      <t>V stĺpci SH</t>
    </r>
    <r>
      <rPr>
        <sz val="12"/>
        <color indexed="10"/>
        <rFont val="Times New Roman"/>
        <family val="1"/>
        <charset val="238"/>
      </rPr>
      <t xml:space="preserve"> </t>
    </r>
    <r>
      <rPr>
        <sz val="12"/>
        <rFont val="Times New Roman"/>
        <family val="1"/>
        <charset val="238"/>
      </rPr>
      <t>sa zvyšok prijatej kapitálovej dotácie, používanej na kompenzáciu odpisov za rok 2023  rovná súčtu zvyšku prijatej kapitálovej dotácie na kompenzáciu odpisov z roku 2022</t>
    </r>
    <r>
      <rPr>
        <sz val="12"/>
        <color indexed="10"/>
        <rFont val="Times New Roman"/>
        <family val="1"/>
        <charset val="238"/>
      </rPr>
      <t xml:space="preserve"> </t>
    </r>
    <r>
      <rPr>
        <sz val="12"/>
        <rFont val="Times New Roman"/>
        <family val="1"/>
        <charset val="238"/>
      </rPr>
      <t xml:space="preserve">(stĺpec SB) a výšky kapitálovej dotácie (2023) z </t>
    </r>
    <r>
      <rPr>
        <sz val="12"/>
        <color indexed="8"/>
        <rFont val="Times New Roman"/>
        <family val="1"/>
        <charset val="238"/>
      </rPr>
      <t xml:space="preserve">T11_R10a_SB, zníženému o odpisy, vykazované v T5_R86a_SC. </t>
    </r>
  </si>
  <si>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2023</t>
    </r>
    <r>
      <rPr>
        <b/>
        <sz val="14"/>
        <color rgb="FFFF0000"/>
        <rFont val="Times New Roman"/>
        <family val="1"/>
        <charset val="238"/>
      </rPr>
      <t xml:space="preserve"> </t>
    </r>
    <r>
      <rPr>
        <b/>
        <sz val="14"/>
        <rFont val="Times New Roman"/>
        <family val="1"/>
      </rPr>
      <t xml:space="preserve">na programe 077 </t>
    </r>
  </si>
  <si>
    <r>
      <t>Tabuľka č. 2: Príjmy verejnej vysokej školy v roku 2023</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</si>
  <si>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2022 a 2023</t>
  </si>
  <si>
    <t>Rozdiel 2023-2022</t>
  </si>
  <si>
    <r>
      <t>Tabuľka č. 4: Výnosy verejnej vysokej školy zo školného a z poplatkov spojených so štúdiom  
v rokoch 2022</t>
    </r>
    <r>
      <rPr>
        <b/>
        <sz val="14"/>
        <color rgb="FFFF0000"/>
        <rFont val="Times New Roman"/>
        <family val="1"/>
        <charset val="238"/>
      </rPr>
      <t xml:space="preserve"> </t>
    </r>
    <r>
      <rPr>
        <b/>
        <sz val="14"/>
        <rFont val="Times New Roman"/>
        <family val="1"/>
        <charset val="238"/>
      </rPr>
      <t>a 2023</t>
    </r>
    <r>
      <rPr>
        <b/>
        <sz val="14"/>
        <color rgb="FFFF0000"/>
        <rFont val="Times New Roman"/>
        <family val="1"/>
        <charset val="238"/>
      </rPr>
      <t xml:space="preserve"> </t>
    </r>
  </si>
  <si>
    <t>T12_R17_SG = výkazníctvo 2023, kategória 700, všetky zdroje</t>
  </si>
  <si>
    <t>Tabuľka č. 5: Náklady verejnej vysokej školy v rokoch 2022 a 2023</t>
  </si>
  <si>
    <t>Tabuľka č. 6: Zamestnanci a náklady na mzdy verejnej vysokej školy v roku 2023</t>
  </si>
  <si>
    <t>Priemerný evidenčný prepočítaný počet zamestnancov za rok 2023</t>
  </si>
  <si>
    <t>Tabuľka č. 6a: Zamestnanci a náklady na mzdy verejnej vysokej školy v roku 2023 -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</si>
  <si>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2023</t>
    </r>
  </si>
  <si>
    <t>Tabuľka č. 7: Náklady verejnej vysokej školy na štipendiá doktorandov v dennej forme štúdia v roku 2023</t>
  </si>
  <si>
    <t>Počet osobomesiacov interných doktorandov spolu za 2023</t>
  </si>
  <si>
    <t>Tabuľka č. 8: Údaje o systéme sociálnej podpory - časť sociálne štipendiá (§ 96 zákona) 
za roky 2022 a 2023</t>
  </si>
  <si>
    <t>Tabuľka č. 8a: Údaje o systéme sociálnej podpory - časť tehotenské štipendiá (§ 96b zákona) 
za roky 2022 a 2023</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</si>
  <si>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2022 a 2023</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</si>
  <si>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2022 a 2023</t>
    </r>
  </si>
  <si>
    <t>Tabuľka č. 11: Zdroje verejnej vysokej školy na obstaranie a technické zhodnotenie dlhodobého majetku v rokoch 2022 a 2023</t>
  </si>
  <si>
    <t>Tabuľka č. 12: Výdavky verejnej vysokej školy na obstaranie a technické zhodnotenie dlhodobého majetku v roku 2023</t>
  </si>
  <si>
    <r>
      <t>Čerpanie kapitálovej dotácie v roku 2023</t>
    </r>
    <r>
      <rPr>
        <b/>
        <sz val="11"/>
        <color theme="1"/>
        <rFont val="Times New Roman"/>
        <family val="1"/>
      </rPr>
      <t xml:space="preserve">
zo štátneho rozpočtu (111)</t>
    </r>
  </si>
  <si>
    <r>
      <t xml:space="preserve">Čerpanie kapitálovej dotácie v roku 2023
</t>
    </r>
    <r>
      <rPr>
        <b/>
        <sz val="11"/>
        <color theme="1"/>
        <rFont val="Times New Roman"/>
        <family val="1"/>
      </rPr>
      <t>z prostriedkov EÚ (štrukturálnych fondov)</t>
    </r>
  </si>
  <si>
    <t xml:space="preserve">Čerpanie bežnej dotácie v roku 2023 prostredníctvom fondu reprodukcie </t>
  </si>
  <si>
    <t>Tabuľka č. 13: Stav a vývoj finančných fondov verejnej vysokej školy v rokoch 2022 a 2023</t>
  </si>
  <si>
    <t>Tabuľka č. 14: Príjmy verejnej vysokej školy z prostriedkov Plánu obnovy a odolnosti z kapitoly MŠVVaŠ SR a z iných kapitol v roku 2023</t>
  </si>
  <si>
    <t>Dotácie spolu bežné a kapitálové v roku 2023</t>
  </si>
  <si>
    <t>Tabuľka č. 15: Príjmy verejnej vysokej školy v roku 2023 z rozvojových projektov na zmiernenie negatívnych dôsledkov vojny na Ukrajine</t>
  </si>
  <si>
    <t>Dotácie spolu v roku 2023</t>
  </si>
  <si>
    <t>Tabuľka č. 16: Štruktúra a stav finančných prostriedkov na bankových účtoch verejnej vysokej školy
   k 31. decembru 2023</t>
  </si>
  <si>
    <t>Stav účtu k 31.12.2023</t>
  </si>
  <si>
    <r>
      <t>Tabuľka č. 18: Príjmy z dotácií verejnej vysokej škole zo štátneho rozpočtu z kapitoly MŠVVaŠ SR 
poskytnuté mimo programu 077 a mimo príjmov z prostriedkov EÚ (zo štrukturálnych fondov) v roku 2023</t>
    </r>
    <r>
      <rPr>
        <sz val="14"/>
        <rFont val="Times New Roman"/>
        <family val="1"/>
      </rPr>
      <t xml:space="preserve">
</t>
    </r>
  </si>
  <si>
    <t xml:space="preserve">Tabuľka č. 19: Štipendiá z vlastných zdrojov podľa § 97 zákona v rokoch 2022 a 2023 </t>
  </si>
  <si>
    <t xml:space="preserve">Tabuľka č. 20: Motivačné štipendiá  v rokoch 2022 a 2023 (v zmysle § 96a zákona )  </t>
  </si>
  <si>
    <t>Tabuľka č. 20b: Štipendiá z rozvojových projektov (RP) a iných zdrojov určené na zmiernenie negatívnych dôsledkov vojny na Ukrajine za rok 2023</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</si>
  <si>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2022 a 2023</t>
    </r>
  </si>
  <si>
    <t>Stav k 31.12.2022</t>
  </si>
  <si>
    <t>Stav k 31.12.2023</t>
  </si>
  <si>
    <t xml:space="preserve">Tabuľka č. 22: Výnosy verejnej vysokej školy v roku 2023 v oblasti sociálnej podpory študentov </t>
  </si>
  <si>
    <t>Výnosy
v hlavnej činnosti
2022</t>
  </si>
  <si>
    <t>Výnosy
hlavnej činnosti
2023</t>
  </si>
  <si>
    <t xml:space="preserve">Tabuľka č .23:  Náklady verejnej vysokej školy v roku 2023 v oblasti sociálnej podpory študentov </t>
  </si>
  <si>
    <t>Náklady
hlavnej činnosti
2023</t>
  </si>
  <si>
    <t>Tabuľka č. 24: Príjmy a výdavky VVŠ určené na rozvojové projekty na podprograme 077 13 - Rozvoj vysokého školstva do roku 2022 a za roky 2022 a 2023</t>
  </si>
  <si>
    <t>príjmy z 077 13 do roku 2022 spolu</t>
  </si>
  <si>
    <t>výdavky z 077 13 do roku 2022 spolu</t>
  </si>
  <si>
    <t>zostatok nevyčerpanej dotácie z 077 13 do roku 2022 spolu</t>
  </si>
  <si>
    <t>zostatok nevyčerpanej dotácie z 077 13 v roku 2022</t>
  </si>
  <si>
    <t>príjmy z 077 13 v roku 2023</t>
  </si>
  <si>
    <t>výdavky z 077 13 v roku 2023</t>
  </si>
  <si>
    <t>zostatok nevyčerpanej dotácie z predchádzajúceho roka, t. j. k 31.12.2023.</t>
  </si>
  <si>
    <t xml:space="preserve">pozn.: aktívne projekty, ktoré boli aktívne v roku 2023, príp. sa čerpali finačné zdroje v roku 2023 </t>
  </si>
  <si>
    <t>štipendium - Plán obnovy a odolnosti - zahraniční študenti (b)</t>
  </si>
  <si>
    <t>Tabuľka č. 24: obsahuje informácie o príjmoch a výdavkoch verejnej vysokej školy z rozvojových projektov do roku 2022 a za roky 2022 a 2023.</t>
  </si>
  <si>
    <t>uvádzajú sa iné štipendiá vyplatené z POO</t>
  </si>
  <si>
    <t>Príjem z dotácie poskytnutej na štipendiá z POO v rámci zmluvy k 31.12. - mimo komponent 10</t>
  </si>
  <si>
    <r>
      <t>Počet študentov poberajúcich štipendiá z POO v osobomesiacoch</t>
    </r>
    <r>
      <rPr>
        <b/>
        <sz val="9"/>
        <rFont val="Times New Roman"/>
        <family val="1"/>
        <charset val="238"/>
      </rPr>
      <t xml:space="preserve"> </t>
    </r>
    <r>
      <rPr>
        <b/>
        <vertAlign val="superscript"/>
        <sz val="14"/>
        <rFont val="Times New Roman"/>
        <family val="1"/>
        <charset val="238"/>
      </rPr>
      <t>1)</t>
    </r>
  </si>
  <si>
    <t xml:space="preserve">Výdavky na štipendiá z POO za kalendárny rok </t>
  </si>
  <si>
    <t>Tabuľka č. 20a: Štipendiá z Plánu obnovy a odolnosti - POO 
za rok 2023</t>
  </si>
  <si>
    <t>uvádzajú sa štipendiá vyplatené z POO, kód v CRŠ: 27 - zahraniční študenti</t>
  </si>
  <si>
    <t>T10_R13 + R14+R15+R16 = štatistické výkazy MŠVVaŠ SR 2022 (2023)</t>
  </si>
  <si>
    <r>
      <t>- počet vydaných jedál študentom vo vlastných zariadeniach do 30.6.2022</t>
    </r>
    <r>
      <rPr>
        <vertAlign val="superscript"/>
        <sz val="12"/>
        <color rgb="FFFF0000"/>
        <rFont val="Times New Roman"/>
        <family val="1"/>
      </rPr>
      <t xml:space="preserve"> 3)</t>
    </r>
  </si>
  <si>
    <r>
      <t>- počet vydaných jedál študentom vo vlastných zariadeniach od 1.7.2022</t>
    </r>
    <r>
      <rPr>
        <vertAlign val="superscript"/>
        <sz val="12"/>
        <color rgb="FFFF0000"/>
        <rFont val="Times New Roman"/>
        <family val="1"/>
      </rPr>
      <t xml:space="preserve"> 3)</t>
    </r>
  </si>
  <si>
    <r>
      <t>- počet vydaných jedál študentom v zmluvných zariadeniach do 30.6.2022</t>
    </r>
    <r>
      <rPr>
        <vertAlign val="superscript"/>
        <sz val="12"/>
        <color rgb="FFFF0000"/>
        <rFont val="Times New Roman"/>
        <family val="1"/>
      </rPr>
      <t xml:space="preserve"> 4)</t>
    </r>
  </si>
  <si>
    <r>
      <t>- počet vydaných jedál študentom v zmluvných zariadeniach od 1.7.2022</t>
    </r>
    <r>
      <rPr>
        <vertAlign val="superscript"/>
        <sz val="12"/>
        <color rgb="FFFF0000"/>
        <rFont val="Times New Roman"/>
        <family val="1"/>
      </rPr>
      <t xml:space="preserve"> 4)</t>
    </r>
  </si>
  <si>
    <t>v hlavičkách, vo vysvetlivkách a v súvzťažnostiach boli zmenené (aktualizované) roky, všetky zmeny vo vysvetlivkách a súvzťažnostiach sú vyznačené farebne, bol doplnený nový kód 27 v CRŠ</t>
  </si>
  <si>
    <t>Ak VVŠ obdržala finančné prostriedky aj z inej kapitoly štátneho rozpočtu, uvádzajú sa osobitne. Tieto dotácie sa evidujú na zdrojoch podľa platnej rozpočtovej klasifikácie na rok 2023 a nie sú súčasťou dotácií, vykazovaných v T2_R1.  Pri dotáciách z MŠVVaŠ SR nevymenované, ale používané zdroje uveďte do riadkov R23a a nasledujúcich.</t>
  </si>
  <si>
    <t>Tabuľka č. 20a: obsahuje informácie o príjmoch a výdavkoch verejnej vysokej školy na štipendiá v roku 2023 z prostriedkov Plánu obnovy a odolnosti - POO. Osobitne sa sledujú dotácie, poskytnuté z MŠVVaŠ SR a osobitne dotácie z iných zdrojov POO. Rozdelenie sa týka štipendií poskytnutých vysokou školou na talentovaných študentov, na znevýhodnených študentov, zahraničných študentov a iných štipendií z POO.</t>
  </si>
  <si>
    <t xml:space="preserve">bezpečnostný príplatok </t>
  </si>
  <si>
    <t xml:space="preserve">1) V stĺpcoch B, D, F a H sa uvádza prepočítaný počet študentov určený ako počet osobomesiacov, počas ktorých bolo poskytované štipendium z POO. </t>
  </si>
  <si>
    <t xml:space="preserve">2) V stĺpcoch B, D, F a H sa uvádza celkový (fyzický) počet študentov, ktorým bolo v príslušnom kalendárnom roku poskytnuté štipendium z POO bez ohľadu na počet mesiacov. </t>
  </si>
  <si>
    <t xml:space="preserve">Príspevok na jedno jedlo zo štátneho rozpočtu bol v roku 2023 vo výške 1,50 eur. </t>
  </si>
  <si>
    <t>uvádzajú sa štipendiá vyplatené z POO, kód v CRŠ: 24 - talentovaní študenti</t>
  </si>
  <si>
    <t>uvádzajú sa štipendiá vyplatené z POO, kód v CRŠ: 25 - znevýhodnení študenti</t>
  </si>
  <si>
    <t>uvádzajú sa štipendiá vyplatené zo ŠR - rozvojové projekty, kód v CRŠ: 26</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</si>
  <si>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0145 štatistického výkazu Škol (MŠ SR) 2-04).</t>
  </si>
  <si>
    <t xml:space="preserve">
Údaj v T8_R6_SC+T8a_R6_SC predstavuje zostatok nevyčerpanej dotácie z predchádzajúceho roka, t. j. k 31. 12. 2023. Údaje v T8a_R1_SC by sa mal rovnať údajom z CRŠ kód 21.
</t>
  </si>
  <si>
    <t>Údaje v R7_SA (SB) sú kontrolované na dotačné zmluvy a na účelovú dotáciu na rok 2022, 2023, pričom rok 2022 je rozdelený na obdobie do 1.7.2022 (1,40 eur) a od 1.7.2022 (1,50 eur).</t>
  </si>
  <si>
    <r>
      <t>T13_R1_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+ 068
(k 1. 1.)
T13_R12_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+ 068 
(k 31. 12.)
T13_R1_SL = T13_R12_SK</t>
    </r>
  </si>
  <si>
    <r>
      <t>Stavy fondov k 1.1. a k 31.12.2023</t>
    </r>
    <r>
      <rPr>
        <sz val="12"/>
        <color indexed="10"/>
        <rFont val="Times New Roman"/>
        <family val="1"/>
        <charset val="238"/>
      </rPr>
      <t xml:space="preserve"> </t>
    </r>
    <r>
      <rPr>
        <sz val="12"/>
        <rFont val="Times New Roman"/>
        <family val="1"/>
        <charset val="238"/>
      </rPr>
      <t xml:space="preserve">za </t>
    </r>
    <r>
      <rPr>
        <b/>
        <sz val="12"/>
        <rFont val="Times New Roman"/>
        <family val="1"/>
        <charset val="238"/>
      </rPr>
      <t>všetky fondy spolu</t>
    </r>
    <r>
      <rPr>
        <sz val="12"/>
        <rFont val="Times New Roman"/>
        <family val="1"/>
        <charset val="238"/>
      </rPr>
      <t xml:space="preserve"> sa kontrolujú na výkazníctvo, súvaha - časť Pasíva, riadky 064 + 065 + 069 +</t>
    </r>
    <r>
      <rPr>
        <sz val="12"/>
        <color theme="1"/>
        <rFont val="Times New Roman"/>
        <family val="1"/>
        <charset val="238"/>
      </rPr>
      <t xml:space="preserve"> 070 +</t>
    </r>
    <r>
      <rPr>
        <sz val="12"/>
        <color indexed="10"/>
        <rFont val="Times New Roman"/>
        <family val="1"/>
        <charset val="238"/>
      </rPr>
      <t xml:space="preserve"> </t>
    </r>
    <r>
      <rPr>
        <sz val="12"/>
        <rFont val="Times New Roman"/>
        <family val="1"/>
        <charset val="238"/>
      </rPr>
      <t>068 "netto". 
Stavy fondov k 1.1. sa rovnajú stavom fondov k 31.12. predchádzajúceho roka.</t>
    </r>
  </si>
  <si>
    <t>Údaje o systéme sociálnej podpory - časť tehotenské štipendiá (§ 96 zákona) za roky 2022 a 2023</t>
  </si>
  <si>
    <r>
      <t>Minimálna výška prídelu do štipendijného fondu v rokoch 2022 a 2023</t>
    </r>
    <r>
      <rPr>
        <b/>
        <sz val="12"/>
        <color rgb="FFFF0000"/>
        <rFont val="Times New Roman"/>
        <family val="1"/>
        <charset val="238"/>
      </rPr>
      <t xml:space="preserve"> </t>
    </r>
    <r>
      <rPr>
        <b/>
        <sz val="12"/>
        <rFont val="Times New Roman"/>
        <family val="1"/>
        <charset val="238"/>
      </rPr>
      <t>je 20 % príjmov zo školného.</t>
    </r>
  </si>
  <si>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</si>
  <si>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t>
  </si>
  <si>
    <r>
      <t>Uvedie sa zostatok kapitálovej dotácie na obstaranie a technické zhodnotenie dlhodobého majetku (nevyčerpané finančné  prostriedky k 31. 12. 2022</t>
    </r>
    <r>
      <rPr>
        <sz val="12"/>
        <color indexed="10"/>
        <rFont val="Times New Roman"/>
        <family val="1"/>
        <charset val="238"/>
      </rPr>
      <t xml:space="preserve"> </t>
    </r>
    <r>
      <rPr>
        <sz val="12"/>
        <color indexed="8"/>
        <rFont val="Times New Roman"/>
        <family val="1"/>
        <charset val="238"/>
      </rPr>
      <t>(stĺpec SA v R11), resp. k 31. 12. 2023 (stĺpec SB v R11) na zdrojoch 131x</t>
    </r>
    <r>
      <rPr>
        <sz val="12"/>
        <color rgb="FFC00000"/>
        <rFont val="Times New Roman"/>
        <family val="1"/>
        <charset val="238"/>
      </rPr>
      <t xml:space="preserve"> </t>
    </r>
    <r>
      <rPr>
        <sz val="12"/>
        <rFont val="Times New Roman"/>
        <family val="1"/>
        <charset val="238"/>
      </rPr>
      <t>(131K, 131L)</t>
    </r>
    <r>
      <rPr>
        <sz val="12"/>
        <color indexed="8"/>
        <rFont val="Times New Roman"/>
        <family val="1"/>
        <charset val="238"/>
      </rPr>
      <t>, 13S1, 13S2, 13T1, 13T2.....(zostatky zo ŠR aj zo ŠF).</t>
    </r>
  </si>
  <si>
    <t>Príjmy VVŠ z kapitoly MŠVVaŠ SR</t>
  </si>
  <si>
    <t>Príjmy VVŠ z iných kapitol ako MŠVVaŠ SR</t>
  </si>
  <si>
    <t xml:space="preserve">T21_R1_SF = výkazníctvo 2022 súvaha, časť pasíva, riadok 102 a 103, predchádzajúce účtovné obdobie
T21_R1_SL = výkazníctvo 2023, súvaha, časť pasíva, riadok 102 a103, bežné účtovné obdobie </t>
  </si>
  <si>
    <t xml:space="preserve">Celková hodnota účtu 384 za rok 2022 a 2023, uvedená v T21_SF a SL je kontrolovaná na výkaz Súvaha, časť Pasíva, r. 102 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(2022), resp. SI (2023). 
Údaje za rok 2022 musia byť totožné s údajmi, ktoré VVŠ predložili k výsledkom hospodárenia VVŠ za rok 2022. </t>
  </si>
  <si>
    <t>časové rozlíšenie</t>
  </si>
  <si>
    <t xml:space="preserve">Nevyčerpaná dotácia (+) / nedoplatok dotácie (-) k 31. 12. predchádzajúceho roka      </t>
  </si>
  <si>
    <t xml:space="preserve">Nevyčerpaná dotácia na štipendiá z RP (+) / nedoplatok dotácie (-) k 31. 12. predchádzajúceho roka      </t>
  </si>
  <si>
    <r>
      <t xml:space="preserve">Príjem z dotácie poskytnutej na štipendiá z POO v rámci zmluvy z kapitoly MŠVVaŠ k 31.12. - </t>
    </r>
    <r>
      <rPr>
        <b/>
        <sz val="12"/>
        <color rgb="FFFF0000"/>
        <rFont val="Times New Roman"/>
        <family val="1"/>
        <charset val="238"/>
      </rPr>
      <t>komponent 10</t>
    </r>
  </si>
  <si>
    <t xml:space="preserve">Tabuľka č. 20b: obsahuje informácie o príjmoch a výdavkoch verejnej vysokej školy na štipendiá z rozvojových projektov a z iných zdrojov mimo kapitolu MŠVVaŠ SR poskytnutých študentom za účelom zmiernenia negatívnych dôsledkov vojny na Ukrajine za rok 2023. </t>
  </si>
  <si>
    <t>- tvorba fondu z odpisov (účet 413 116 , účet 413 916)</t>
  </si>
  <si>
    <t>zostatkový účet VVŠ</t>
  </si>
  <si>
    <t xml:space="preserve">T20a_R4 = zmluva o vykonaní časti úloh vykonávateľa sprostredkovateľom_účelová dotácia na štipendiá určená pre najlepších domácich a zahraničných študentov z Plánu obnovy a odolnosti
</t>
  </si>
  <si>
    <t>Údaje v R4 sú kontrolované na zmluvu o vykonaní časti úloh vykonávateľa sprostredkovateľom. Údaje v R6 sú kontrolované na údaje v CRŠ.</t>
  </si>
  <si>
    <t>Tabuľka č. 17: Príjmy verejnej vysokej školy z prostriedkov EÚ a z prostriedkov na ich spolufinancovanie 
zo štátneho rozpočtu v roku 2023</t>
  </si>
  <si>
    <t>Príjmy verejnej vysokej školy z prostriedkov EÚ a z prostriedkov na ich spolufinancovanie zo štátneho rozpočtu v roku 2023</t>
  </si>
  <si>
    <t>úprava názvu tabuľky</t>
  </si>
  <si>
    <t>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 T20a - štipendií z POO a T20b - štipendií z rozvojových projektov zo zdroja UA</t>
  </si>
  <si>
    <t xml:space="preserve">T20b_R4 = dotačná zmluva 2023_účelová dotácia na štipendiá určená na zmiernenie negatívnych dôsledkov vojny na Ukrajine
</t>
  </si>
  <si>
    <t>Údaje v R4 sú kontrolované na dotačnú zmluvu a na rozpis účelových dotácií na podprograme 077 13. Údaje v R5 sú kontrolované na údaje v CRŠ.</t>
  </si>
  <si>
    <t>Výdavky - vrátenie príjmov zo zostatku dotácie min. rokov</t>
  </si>
  <si>
    <r>
      <t>Nevyčerpaná dotácia (+) / nedoplatok dotácie (-) k 31. 12. bežného roka</t>
    </r>
    <r>
      <rPr>
        <sz val="12"/>
        <rFont val="Times New Roman"/>
        <family val="1"/>
        <charset val="238"/>
      </rPr>
      <t xml:space="preserve"> [R3+R4-R6-R7]; [R3+R5-R6-R7]  pre SG a SH        </t>
    </r>
    <r>
      <rPr>
        <b/>
        <sz val="12"/>
        <rFont val="Times New Roman"/>
        <family val="1"/>
        <charset val="238"/>
      </rPr>
      <t xml:space="preserve">               </t>
    </r>
  </si>
  <si>
    <t>Časové rozlíšenie -  štipendiá za rok 2023, vyplatené VVŠ v roku 2024</t>
  </si>
  <si>
    <t>Časové rozlíšenie - štipendiá za rok 2022,  vyplatené VVŠ v roku 2023</t>
  </si>
  <si>
    <t xml:space="preserve">Výdavky na štipendiá z RP určené na zmiernenie negatívnych dôsledkov vojny na Ukrajine za kalendárny rok </t>
  </si>
  <si>
    <r>
      <t>Preplatok dotácie (+) / nedoplatok dotácie (-) k 31. 12. bežného roka</t>
    </r>
    <r>
      <rPr>
        <sz val="12"/>
        <rFont val="Times New Roman"/>
        <family val="1"/>
        <charset val="238"/>
      </rPr>
      <t xml:space="preserve"> [R3+R4-R5-R6]          </t>
    </r>
    <r>
      <rPr>
        <b/>
        <sz val="12"/>
        <rFont val="Times New Roman"/>
        <family val="1"/>
        <charset val="238"/>
      </rPr>
      <t xml:space="preserve">               </t>
    </r>
  </si>
  <si>
    <r>
      <t xml:space="preserve">Priemerné štipendium na 1 študenta na mesiac </t>
    </r>
    <r>
      <rPr>
        <sz val="12"/>
        <rFont val="Times New Roman"/>
        <family val="1"/>
        <charset val="238"/>
      </rPr>
      <t xml:space="preserve"> [R5_SA/R1_SB resp. R5_SC/R1_SD] </t>
    </r>
  </si>
  <si>
    <t>T13_R2_SC (SD) = T11_R2_SA (SB) 
T13_R8_SF ≥ T8_R5_SC + T8a_R5_SC+T20_R2_(SC + SD)+T20a_R4 SA (SC+SE)+T20a_R5_SG-T20a_R7 SA (SC+SE+ SG)+T20b_R4 SA (SC)-T20b_R6 SA (SC)
T13_R13_SD = T16_R9_SB
T13_R13_SF = T16_R10_SB</t>
  </si>
  <si>
    <t>T13_R11_SF = T8_R1_SC+T19_R1_SC+T8a_R1_SC+T20_R3_(SC+SD)+T20a_R6 SA (SC+SE+SG)+T20a_R9_SA (SC+SE+SG)-T20a_R10_SA (SC+SE+SG)+T20b_R5_SA (SC)+T20b_R8_SA (SC)-T20b_R9_SA (SC)</t>
  </si>
  <si>
    <t>upravené</t>
  </si>
  <si>
    <t>Údaje v T13_ R2_SC (SD) - tvorba fondu reprodukcie sa musia rovnať údajom v T11_R2_SA (SB). 
Údaje v T13_R8_SE (SF) majú súvzťažnosť s údajmi v T8_R5 (sociálne štipendiá), s údajmi v T8a_R5 (tehotenské štipendiá), T20_R2_SC+SD (motivačné štipendiá), T20a_R4_SA (SC+SE) (POO- talentovaní, znevýhodnení a zahraniční), T20a_R5_SG (štipendiá z POO), a T20b_R4_SA (SC) (štipendiá z rozvojových projektov určené na zmiernenie negatívnych dôsledkov vojny na Ukrajine). Tvorba fondu z dotácie v T13_R8 má byť minimálne vo výške súčtu dotácie na sociálne štipendiá (T8_R5), tehotenské štipendiá (T8a_R5), motivačné štipendiá (T20_R2), štipendiá z POO (T20a_R4), iné štipendiá z POO (T20a_R5) znížené o výdavky - vrátenie príjmov zo zostatku dotácie (T20a_R7) a  štipendiá z rozvojových projektov určené na zmiernenie negatívnych dôsledkov vojny na Ukrajine (T20b_R4). 
Údaje v T13_R13_SD (SF) majú byť totožné s údajmi v T16, účet štipendijného fondu (R10), účet fondu reprodukcie (R9).</t>
  </si>
  <si>
    <t>T19_R1_SC + T20_R3(SC+SD) + T8_R1_SC + T8a_R1_SC+T20a_R6 SA (SC+SE+SG)+T20a_R9_SA (SC+SE+SG)-T20a_R10_SA (SC+SE+SG)+T20b_R5_SA (SC)+T20b_R8_SA (SC)-T20b_R9_SA (SC)=T13_R11_SF</t>
  </si>
  <si>
    <t>V tabuľke je doplnený riadok 2a - zostatkový účet VVŠ</t>
  </si>
  <si>
    <t xml:space="preserve">Príjmy z dotácií verejnej vysokej škole zo štátneho rozpočtu z kapitoly MŠVVaŠ SR poskytnuté na základe Zmluvy o poskytnutí dotácie zo štátneho rozpočtu
prostredníctvom rozpočtu Ministerstva školstva, vedy, výskumu a športu Slovenskej republiky*) na rok 2023 na programe 077 </t>
  </si>
  <si>
    <r>
      <t>Príjmy verejnej vysokej školy v roku 2023</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</si>
  <si>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t>*) V tabuľkovej prílohe výročnej správy o hospodárení verejnej vysokej školy za rok 2023 sa používa pôvodný názov ministerstva, keďže sa výročná správa zostavuje za rok 2023 a v danom období ministerstvo používalo názov: Ministerstvo školstva, vedy, výskumu a športu SR, resp. skratka MŠVVaŠ SR</t>
  </si>
  <si>
    <t>Príjmy verejnej vysokej školy z prostriedkov Plánu obnovy a odolnosti z kapitoly MŠVVaŠ SR a z iných kapitol v roku 2023</t>
  </si>
  <si>
    <t>Zúčtovanie zákonných opravných položiek (659)</t>
  </si>
  <si>
    <t>Zákonné poplatky</t>
  </si>
  <si>
    <t>Tržby z predaja DNM a DHM</t>
  </si>
  <si>
    <t>Prijaté príspevky od právnických osôb</t>
  </si>
  <si>
    <r>
      <t xml:space="preserve">- príspevok na úhradu výdavkov zahraničných študentov DZS (účet 648 016) </t>
    </r>
    <r>
      <rPr>
        <vertAlign val="superscript"/>
        <sz val="12"/>
        <rFont val="Times New Roman"/>
        <family val="1"/>
        <charset val="238"/>
      </rPr>
      <t/>
    </r>
  </si>
  <si>
    <t>- poplatky za ďalšie vzdelávanie (účet 648 007)</t>
  </si>
  <si>
    <t>- poplatky za kvalifikačné skúšky (účet 648 008)</t>
  </si>
  <si>
    <t>- poplatky za doplňujúce skúšky (účet 648 009)</t>
  </si>
  <si>
    <t>- vložné na konferencie, semináre organizované fakultou (účet 648 018)</t>
  </si>
  <si>
    <t>- samoplatci - doplnkové pedagogické štúdium pre absolventov (účet 648 019)</t>
  </si>
  <si>
    <t>- poplatky za habilitačné konanie (§76 ods. 9) (účet 648 022)</t>
  </si>
  <si>
    <r>
      <t>Výnosy zo školného</t>
    </r>
    <r>
      <rPr>
        <sz val="12"/>
        <color indexed="8"/>
        <rFont val="Times New Roman"/>
        <family val="1"/>
      </rPr>
      <t xml:space="preserve"> [SUM (R2:R11)]</t>
    </r>
  </si>
  <si>
    <t>Výnosy zo školného (účet 648) [SUM(R21:R31)]</t>
  </si>
  <si>
    <r>
      <t>Iné ostatné výnosy (účet 646, 649)</t>
    </r>
    <r>
      <rPr>
        <b/>
        <sz val="14"/>
        <rFont val="Times New Roman"/>
        <family val="1"/>
        <charset val="238"/>
      </rPr>
      <t xml:space="preserve"> </t>
    </r>
    <r>
      <rPr>
        <b/>
        <sz val="12"/>
        <rFont val="Times New Roman"/>
        <family val="1"/>
        <charset val="238"/>
      </rPr>
      <t>[SUM(</t>
    </r>
    <r>
      <rPr>
        <b/>
        <sz val="12"/>
        <color rgb="FFFF0000"/>
        <rFont val="Times New Roman"/>
        <family val="1"/>
        <charset val="238"/>
      </rPr>
      <t>R42:R51</t>
    </r>
    <r>
      <rPr>
        <b/>
        <sz val="12"/>
        <rFont val="Times New Roman"/>
        <family val="1"/>
        <charset val="238"/>
      </rPr>
      <t>)]</t>
    </r>
  </si>
  <si>
    <r>
      <t>Výnosy z použitia fondov (účet 656) [SUM(</t>
    </r>
    <r>
      <rPr>
        <b/>
        <sz val="12"/>
        <color rgb="FFFF0000"/>
        <rFont val="Times New Roman"/>
        <family val="1"/>
        <charset val="238"/>
      </rPr>
      <t>R58:R62</t>
    </r>
    <r>
      <rPr>
        <b/>
        <sz val="12"/>
        <color theme="1"/>
        <rFont val="Times New Roman"/>
        <family val="1"/>
        <charset val="238"/>
      </rPr>
      <t xml:space="preserve">)]  </t>
    </r>
    <r>
      <rPr>
        <b/>
        <vertAlign val="superscript"/>
        <sz val="12"/>
        <color theme="1"/>
        <rFont val="Times New Roman"/>
        <family val="1"/>
        <charset val="238"/>
      </rPr>
      <t xml:space="preserve"> 1)</t>
    </r>
  </si>
  <si>
    <r>
      <t>T3_R20_SA (SC) = T4_R1_SA (SB),
T3_</t>
    </r>
    <r>
      <rPr>
        <sz val="12"/>
        <color rgb="FFFF0000"/>
        <rFont val="Times New Roman"/>
        <family val="1"/>
        <charset val="238"/>
      </rPr>
      <t>R32</t>
    </r>
    <r>
      <rPr>
        <sz val="12"/>
        <color theme="1"/>
        <rFont val="Times New Roman"/>
        <family val="1"/>
        <charset val="238"/>
      </rPr>
      <t>_SA (SC) = T4_</t>
    </r>
    <r>
      <rPr>
        <sz val="12"/>
        <color rgb="FFFF0000"/>
        <rFont val="Times New Roman"/>
        <family val="1"/>
        <charset val="238"/>
      </rPr>
      <t>R12</t>
    </r>
    <r>
      <rPr>
        <sz val="12"/>
        <color theme="1"/>
        <rFont val="Times New Roman"/>
        <family val="1"/>
        <charset val="238"/>
      </rPr>
      <t>_SA (SB)</t>
    </r>
  </si>
  <si>
    <r>
      <t xml:space="preserve">- čistiace, hygienické a dezinfekčné potreby (účty 501 008, 501 020, </t>
    </r>
    <r>
      <rPr>
        <sz val="12"/>
        <color rgb="FFFF0000"/>
        <rFont val="Times New Roman"/>
        <family val="1"/>
        <charset val="238"/>
      </rPr>
      <t>501 058</t>
    </r>
    <r>
      <rPr>
        <sz val="12"/>
        <color theme="1"/>
        <rFont val="Times New Roman"/>
        <family val="1"/>
      </rPr>
      <t>)</t>
    </r>
  </si>
  <si>
    <r>
      <t xml:space="preserve">- ostatný materiál (účty 501 099, 501 030, </t>
    </r>
    <r>
      <rPr>
        <sz val="12"/>
        <color rgb="FFFF0000"/>
        <rFont val="Times New Roman"/>
        <family val="1"/>
        <charset val="238"/>
      </rPr>
      <t>501 515</t>
    </r>
    <r>
      <rPr>
        <sz val="12"/>
        <color theme="1"/>
        <rFont val="Times New Roman"/>
        <family val="1"/>
      </rPr>
      <t>, 501 516, 501 519, 501 599)</t>
    </r>
  </si>
  <si>
    <r>
      <t xml:space="preserve">    - </t>
    </r>
    <r>
      <rPr>
        <sz val="12"/>
        <color rgb="FFFF0000"/>
        <rFont val="Times New Roman"/>
        <family val="1"/>
        <charset val="238"/>
      </rPr>
      <t>zamestnanci mimo pracovný pomer (účet 521 014)</t>
    </r>
  </si>
  <si>
    <r>
      <t xml:space="preserve"> - OON </t>
    </r>
    <r>
      <rPr>
        <sz val="12"/>
        <color theme="1"/>
        <rFont val="Times New Roman"/>
        <family val="1"/>
      </rPr>
      <t>[SUM(</t>
    </r>
    <r>
      <rPr>
        <sz val="12"/>
        <color rgb="FFFF0000"/>
        <rFont val="Times New Roman"/>
        <family val="1"/>
        <charset val="238"/>
      </rPr>
      <t>R58:R61</t>
    </r>
    <r>
      <rPr>
        <sz val="12"/>
        <color theme="1"/>
        <rFont val="Times New Roman"/>
        <family val="1"/>
      </rPr>
      <t>)]</t>
    </r>
  </si>
  <si>
    <r>
      <t xml:space="preserve">- ostatné iné náklady (účty 549 011, 549 013, 549 021, 549 098-099, </t>
    </r>
    <r>
      <rPr>
        <sz val="12"/>
        <color rgb="FFFF0000"/>
        <rFont val="Times New Roman"/>
        <family val="1"/>
        <charset val="238"/>
      </rPr>
      <t>549 512</t>
    </r>
    <r>
      <rPr>
        <sz val="12"/>
        <color theme="1"/>
        <rFont val="Times New Roman"/>
        <family val="1"/>
      </rPr>
      <t>)</t>
    </r>
  </si>
  <si>
    <r>
      <t xml:space="preserve">- náklady na tvorbu ostatných fondov (účty 556 510, 556 520, </t>
    </r>
    <r>
      <rPr>
        <sz val="12"/>
        <color rgb="FFFF0000"/>
        <rFont val="Times New Roman"/>
        <family val="1"/>
        <charset val="238"/>
      </rPr>
      <t>556 600</t>
    </r>
    <r>
      <rPr>
        <sz val="12"/>
        <color theme="1"/>
        <rFont val="Times New Roman"/>
        <family val="1"/>
      </rPr>
      <t xml:space="preserve">) </t>
    </r>
  </si>
  <si>
    <r>
      <t xml:space="preserve">- iné analyticky sledované výnosy (účty 602 002-007, </t>
    </r>
    <r>
      <rPr>
        <sz val="12"/>
        <color rgb="FFFF0000"/>
        <rFont val="Times New Roman"/>
        <family val="1"/>
        <charset val="238"/>
      </rPr>
      <t>602</t>
    </r>
    <r>
      <rPr>
        <sz val="12"/>
        <color theme="1"/>
        <rFont val="Times New Roman"/>
        <family val="1"/>
      </rPr>
      <t xml:space="preserve"> 011-</t>
    </r>
    <r>
      <rPr>
        <sz val="12"/>
        <color rgb="FFFF0000"/>
        <rFont val="Times New Roman"/>
        <family val="1"/>
        <charset val="238"/>
      </rPr>
      <t>021</t>
    </r>
    <r>
      <rPr>
        <sz val="12"/>
        <color theme="1"/>
        <rFont val="Times New Roman"/>
        <family val="1"/>
      </rPr>
      <t xml:space="preserve">, 602 099, 602 199, </t>
    </r>
    <r>
      <rPr>
        <sz val="12"/>
        <color rgb="FFFF0000"/>
        <rFont val="Times New Roman"/>
        <family val="1"/>
        <charset val="238"/>
      </rPr>
      <t>602 801-602 806</t>
    </r>
    <r>
      <rPr>
        <sz val="12"/>
        <color theme="1"/>
        <rFont val="Times New Roman"/>
        <family val="1"/>
      </rPr>
      <t>)</t>
    </r>
  </si>
  <si>
    <r>
      <t xml:space="preserve"> '- ostatné výnosy (účty 649 001-8, 649 012, </t>
    </r>
    <r>
      <rPr>
        <sz val="12"/>
        <color rgb="FFFF0000"/>
        <rFont val="Times New Roman"/>
        <family val="1"/>
        <charset val="238"/>
      </rPr>
      <t>649</t>
    </r>
    <r>
      <rPr>
        <sz val="12"/>
        <rFont val="Times New Roman"/>
        <family val="1"/>
        <charset val="238"/>
      </rPr>
      <t xml:space="preserve"> 019-</t>
    </r>
    <r>
      <rPr>
        <sz val="12"/>
        <color rgb="FFFF0000"/>
        <rFont val="Times New Roman"/>
        <family val="1"/>
        <charset val="238"/>
      </rPr>
      <t>027</t>
    </r>
    <r>
      <rPr>
        <sz val="12"/>
        <rFont val="Times New Roman"/>
        <family val="1"/>
        <charset val="238"/>
      </rPr>
      <t>, 649 098, 649 099, 649 113)</t>
    </r>
  </si>
  <si>
    <r>
      <t xml:space="preserve">- ostatných fondov (účty 656 510, 656 520, </t>
    </r>
    <r>
      <rPr>
        <sz val="12"/>
        <color rgb="FFFF0000"/>
        <rFont val="Times New Roman"/>
        <family val="1"/>
        <charset val="238"/>
      </rPr>
      <t>656 600</t>
    </r>
    <r>
      <rPr>
        <sz val="12"/>
        <rFont val="Times New Roman"/>
        <family val="1"/>
        <charset val="238"/>
      </rPr>
      <t>)</t>
    </r>
  </si>
  <si>
    <r>
      <t xml:space="preserve">Zákonné sociálne náklady (účet 527) </t>
    </r>
    <r>
      <rPr>
        <sz val="12"/>
        <color theme="1"/>
        <rFont val="Times New Roman"/>
        <family val="1"/>
      </rPr>
      <t>[SUM(</t>
    </r>
    <r>
      <rPr>
        <sz val="12"/>
        <color rgb="FFFF0000"/>
        <rFont val="Times New Roman"/>
        <family val="1"/>
        <charset val="238"/>
      </rPr>
      <t>R65:R70</t>
    </r>
    <r>
      <rPr>
        <sz val="12"/>
        <color theme="1"/>
        <rFont val="Times New Roman"/>
        <family val="1"/>
      </rPr>
      <t>)]</t>
    </r>
  </si>
  <si>
    <r>
      <t>Ostatné náklady (účtová skupina 54)</t>
    </r>
    <r>
      <rPr>
        <sz val="12"/>
        <color theme="1"/>
        <rFont val="Times New Roman"/>
        <family val="1"/>
      </rPr>
      <t xml:space="preserve"> [</t>
    </r>
    <r>
      <rPr>
        <sz val="12"/>
        <color rgb="FFFF0000"/>
        <rFont val="Times New Roman"/>
        <family val="1"/>
        <charset val="238"/>
      </rPr>
      <t>R76+ R77</t>
    </r>
    <r>
      <rPr>
        <sz val="12"/>
        <color theme="1"/>
        <rFont val="Times New Roman"/>
        <family val="1"/>
      </rPr>
      <t>]</t>
    </r>
  </si>
  <si>
    <r>
      <t>- Iné ostatné  náklady (účet 549) [SUM(</t>
    </r>
    <r>
      <rPr>
        <b/>
        <sz val="12"/>
        <color rgb="FFFF0000"/>
        <rFont val="Times New Roman"/>
        <family val="1"/>
        <charset val="238"/>
      </rPr>
      <t>R78:R84</t>
    </r>
    <r>
      <rPr>
        <b/>
        <sz val="12"/>
        <color theme="1"/>
        <rFont val="Times New Roman"/>
        <family val="1"/>
      </rPr>
      <t>)]</t>
    </r>
  </si>
  <si>
    <r>
      <t xml:space="preserve">Odpisy, predaný majetok a opravné položky (účtová skupina 55: 551 až 558) </t>
    </r>
    <r>
      <rPr>
        <sz val="12"/>
        <color theme="1"/>
        <rFont val="Times New Roman"/>
        <family val="1"/>
      </rPr>
      <t>[SUM(</t>
    </r>
    <r>
      <rPr>
        <sz val="12"/>
        <color rgb="FFFF0000"/>
        <rFont val="Times New Roman"/>
        <family val="1"/>
        <charset val="238"/>
      </rPr>
      <t>R86:R93</t>
    </r>
    <r>
      <rPr>
        <sz val="12"/>
        <color theme="1"/>
        <rFont val="Times New Roman"/>
        <family val="1"/>
      </rPr>
      <t>)]</t>
    </r>
  </si>
  <si>
    <r>
      <t>T5_</t>
    </r>
    <r>
      <rPr>
        <sz val="12"/>
        <color rgb="FFFF0000"/>
        <rFont val="Times New Roman"/>
        <family val="1"/>
        <charset val="238"/>
      </rPr>
      <t>R91</t>
    </r>
    <r>
      <rPr>
        <sz val="12"/>
        <rFont val="Times New Roman"/>
        <family val="1"/>
        <charset val="238"/>
      </rPr>
      <t>_(SA+SB) = T13_R5_SC
T5_</t>
    </r>
    <r>
      <rPr>
        <sz val="12"/>
        <color rgb="FFFF0000"/>
        <rFont val="Times New Roman"/>
        <family val="1"/>
        <charset val="238"/>
      </rPr>
      <t>R91</t>
    </r>
    <r>
      <rPr>
        <sz val="12"/>
        <rFont val="Times New Roman"/>
        <family val="1"/>
        <charset val="238"/>
      </rPr>
      <t>_(SC+SD) = T13_R5_SD</t>
    </r>
  </si>
  <si>
    <r>
      <t>T5_</t>
    </r>
    <r>
      <rPr>
        <sz val="12"/>
        <color rgb="FFFF0000"/>
        <rFont val="Times New Roman"/>
        <family val="1"/>
        <charset val="238"/>
      </rPr>
      <t>R88-R93</t>
    </r>
  </si>
  <si>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2022 a údaje z roku 2023 uvádzajú v eurách s presnosťou na dve desatinné miestá </t>
    </r>
    <r>
      <rPr>
        <i/>
        <sz val="12"/>
        <rFont val="Times New Roman"/>
        <family val="1"/>
        <charset val="238"/>
      </rPr>
      <t>(pričom zobrazenie tabuliek je nastavené na Eur).</t>
    </r>
    <r>
      <rPr>
        <sz val="12"/>
        <rFont val="Times New Roman"/>
        <family val="1"/>
        <charset val="238"/>
      </rPr>
      <t xml:space="preserve">
Za oblasť </t>
    </r>
    <r>
      <rPr>
        <b/>
        <sz val="12"/>
        <rFont val="Times New Roman"/>
        <family val="1"/>
        <charset val="238"/>
      </rPr>
      <t>miezd</t>
    </r>
    <r>
      <rPr>
        <sz val="12"/>
        <rFont val="Times New Roman"/>
        <family val="1"/>
        <charset val="238"/>
      </rPr>
      <t xml:space="preserve"> sú údaje za rok 2023 - účet 521 (R55) v T5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t>
    </r>
    <r>
      <rPr>
        <sz val="12"/>
        <color rgb="FFFF0000"/>
        <rFont val="Times New Roman"/>
        <family val="1"/>
        <charset val="238"/>
      </rPr>
      <t>R78</t>
    </r>
    <r>
      <rPr>
        <sz val="12"/>
        <rFont val="Times New Roman"/>
        <family val="1"/>
        <charset val="238"/>
      </rPr>
      <t>_SC+SD sa kontrolujú na údaje z T7_R1_SC. 
Štipendiá z vlastných zdrojov z T5_</t>
    </r>
    <r>
      <rPr>
        <sz val="12"/>
        <color rgb="FFFF0000"/>
        <rFont val="Times New Roman"/>
        <family val="1"/>
        <charset val="238"/>
      </rPr>
      <t>R82</t>
    </r>
    <r>
      <rPr>
        <sz val="12"/>
        <rFont val="Times New Roman"/>
        <family val="1"/>
        <charset val="238"/>
      </rPr>
      <t xml:space="preserve">_SC sa kontrolujú na údaje v T19_R1_SC. </t>
    </r>
  </si>
  <si>
    <r>
      <t>T5_R56_SC+SD &gt;=&lt; T6_R18_SH
T5_</t>
    </r>
    <r>
      <rPr>
        <sz val="12"/>
        <color rgb="FFFF0000"/>
        <rFont val="Times New Roman"/>
        <family val="1"/>
        <charset val="238"/>
      </rPr>
      <t>R78</t>
    </r>
    <r>
      <rPr>
        <sz val="12"/>
        <rFont val="Times New Roman"/>
        <family val="1"/>
        <charset val="238"/>
      </rPr>
      <t>_(SC+SD) = T7_R1_SC
T5_</t>
    </r>
    <r>
      <rPr>
        <sz val="12"/>
        <color rgb="FFFF0000"/>
        <rFont val="Times New Roman"/>
        <family val="1"/>
        <charset val="238"/>
      </rPr>
      <t>R82</t>
    </r>
    <r>
      <rPr>
        <sz val="12"/>
        <rFont val="Times New Roman"/>
        <family val="1"/>
        <charset val="238"/>
      </rPr>
      <t>_SC = T19_R1_SC</t>
    </r>
  </si>
  <si>
    <r>
      <t xml:space="preserve">v </t>
    </r>
    <r>
      <rPr>
        <i/>
        <sz val="12"/>
        <color rgb="FFFF0000"/>
        <rFont val="Times New Roman"/>
        <family val="1"/>
        <charset val="238"/>
      </rPr>
      <t>R91</t>
    </r>
    <r>
      <rPr>
        <i/>
        <sz val="12"/>
        <color theme="1"/>
        <rFont val="Times New Roman"/>
        <family val="1"/>
      </rPr>
      <t xml:space="preserve"> ide o náklady na tvorbu FR z predaja a likvidácie majetku = T11R5=T13R5</t>
    </r>
  </si>
  <si>
    <r>
      <t xml:space="preserve">1) V </t>
    </r>
    <r>
      <rPr>
        <sz val="12"/>
        <color rgb="FFFF0000"/>
        <rFont val="Times New Roman"/>
        <family val="1"/>
        <charset val="238"/>
      </rPr>
      <t>R58-62</t>
    </r>
    <r>
      <rPr>
        <sz val="12"/>
        <rFont val="Times New Roman"/>
        <family val="1"/>
      </rPr>
      <t xml:space="preserve"> sa uvedú výnosy účtované v súvislosti s použitím  príslušného fondu.  </t>
    </r>
  </si>
  <si>
    <r>
      <t xml:space="preserve">Spolu </t>
    </r>
    <r>
      <rPr>
        <sz val="11"/>
        <color rgb="FFFF0000"/>
        <rFont val="Times New Roman"/>
        <family val="1"/>
        <charset val="238"/>
      </rPr>
      <t>[R1+R6+SUM(R17:R18)+R19+R20+R32+R41+SUM(R52:R56)+R57+SUM(R63:R71)]</t>
    </r>
  </si>
  <si>
    <r>
      <t>T4_R1_SA(SB) = T3_R20_SA(SC),
T4_</t>
    </r>
    <r>
      <rPr>
        <sz val="12"/>
        <color rgb="FFFF0000"/>
        <rFont val="Times New Roman"/>
        <family val="1"/>
        <charset val="238"/>
      </rPr>
      <t>R12</t>
    </r>
    <r>
      <rPr>
        <sz val="12"/>
        <rFont val="Times New Roman"/>
        <family val="1"/>
        <charset val="238"/>
      </rPr>
      <t>_SA(SB) = T3_</t>
    </r>
    <r>
      <rPr>
        <sz val="12"/>
        <color rgb="FFFF0000"/>
        <rFont val="Times New Roman"/>
        <family val="1"/>
        <charset val="238"/>
      </rPr>
      <t>R32</t>
    </r>
    <r>
      <rPr>
        <sz val="12"/>
        <rFont val="Times New Roman"/>
        <family val="1"/>
        <charset val="238"/>
      </rPr>
      <t>_SA(SC) 
T4_</t>
    </r>
    <r>
      <rPr>
        <sz val="12"/>
        <color rgb="FFFF0000"/>
        <rFont val="Times New Roman"/>
        <family val="1"/>
        <charset val="238"/>
      </rPr>
      <t>R21</t>
    </r>
    <r>
      <rPr>
        <sz val="12"/>
        <rFont val="Times New Roman"/>
        <family val="1"/>
        <charset val="238"/>
      </rPr>
      <t>_SA(SB) = T13_R9_SE(SF)
T4_</t>
    </r>
    <r>
      <rPr>
        <sz val="12"/>
        <color rgb="FFFF0000"/>
        <rFont val="Times New Roman"/>
        <family val="1"/>
        <charset val="238"/>
      </rPr>
      <t>R21</t>
    </r>
    <r>
      <rPr>
        <sz val="12"/>
        <rFont val="Times New Roman"/>
        <family val="1"/>
        <charset val="238"/>
      </rPr>
      <t>_SB = T22_R57_SB</t>
    </r>
  </si>
  <si>
    <r>
      <t xml:space="preserve">Spolu </t>
    </r>
    <r>
      <rPr>
        <sz val="12"/>
        <color theme="1"/>
        <rFont val="Times New Roman"/>
        <family val="1"/>
      </rPr>
      <t>[R1+R14+R21+R22+R27+R35+R38+R39+R55+SUM (</t>
    </r>
    <r>
      <rPr>
        <sz val="12"/>
        <color rgb="FFFF0000"/>
        <rFont val="Times New Roman"/>
        <family val="1"/>
        <charset val="238"/>
      </rPr>
      <t>R62:R63</t>
    </r>
    <r>
      <rPr>
        <sz val="12"/>
        <color theme="1"/>
        <rFont val="Times New Roman"/>
        <family val="1"/>
      </rPr>
      <t>)</t>
    </r>
    <r>
      <rPr>
        <sz val="12"/>
        <color rgb="FFFF0000"/>
        <rFont val="Times New Roman"/>
        <family val="1"/>
        <charset val="238"/>
      </rPr>
      <t>+R64</t>
    </r>
    <r>
      <rPr>
        <sz val="12"/>
        <color theme="1"/>
        <rFont val="Times New Roman"/>
        <family val="1"/>
      </rPr>
      <t>+SUM (</t>
    </r>
    <r>
      <rPr>
        <sz val="12"/>
        <color rgb="FFFF0000"/>
        <rFont val="Times New Roman"/>
        <family val="1"/>
        <charset val="238"/>
      </rPr>
      <t>R71:R74</t>
    </r>
    <r>
      <rPr>
        <sz val="12"/>
        <color theme="1"/>
        <rFont val="Times New Roman"/>
        <family val="1"/>
      </rPr>
      <t>)</t>
    </r>
    <r>
      <rPr>
        <sz val="12"/>
        <color rgb="FFFF0000"/>
        <rFont val="Times New Roman"/>
        <family val="1"/>
        <charset val="238"/>
      </rPr>
      <t>+R75+R77+R85+R94+R95+R96</t>
    </r>
    <r>
      <rPr>
        <sz val="12"/>
        <color theme="1"/>
        <rFont val="Times New Roman"/>
        <family val="1"/>
      </rPr>
      <t>]</t>
    </r>
  </si>
  <si>
    <r>
      <t xml:space="preserve">- počítačové siete a prenosy údajov (účet 518 007, </t>
    </r>
    <r>
      <rPr>
        <sz val="12"/>
        <color rgb="FFFF0000"/>
        <rFont val="Times New Roman"/>
        <family val="1"/>
        <charset val="238"/>
      </rPr>
      <t>518 057</t>
    </r>
    <r>
      <rPr>
        <sz val="12"/>
        <color theme="1"/>
        <rFont val="Times New Roman"/>
        <family val="1"/>
      </rPr>
      <t>)</t>
    </r>
  </si>
  <si>
    <r>
      <t xml:space="preserve"> '- iné analyticky sledované náklady (účty 518 003, 518 013, 518 015-018, 518 020-030, 518 031-034, 518 036-038, </t>
    </r>
    <r>
      <rPr>
        <sz val="12"/>
        <color rgb="FFFF0000"/>
        <rFont val="Times New Roman"/>
        <family val="1"/>
        <charset val="238"/>
      </rPr>
      <t>518</t>
    </r>
    <r>
      <rPr>
        <sz val="12"/>
        <color theme="1"/>
        <rFont val="Times New Roman"/>
        <family val="1"/>
      </rPr>
      <t xml:space="preserve"> 040-</t>
    </r>
    <r>
      <rPr>
        <sz val="12"/>
        <color rgb="FFFF0000"/>
        <rFont val="Times New Roman"/>
        <family val="1"/>
        <charset val="238"/>
      </rPr>
      <t>042</t>
    </r>
    <r>
      <rPr>
        <sz val="12"/>
        <color theme="1"/>
        <rFont val="Times New Roman"/>
        <family val="1"/>
      </rPr>
      <t xml:space="preserve">, 518 052, 518 007, 518 057, 518 089, 518 099, 518 529-530, 518-599) </t>
    </r>
  </si>
  <si>
    <r>
      <t>T22_R57_SA (SB) = T4_</t>
    </r>
    <r>
      <rPr>
        <sz val="12"/>
        <color rgb="FFFF0000"/>
        <rFont val="Times New Roman"/>
        <family val="1"/>
        <charset val="238"/>
      </rPr>
      <t>R21</t>
    </r>
    <r>
      <rPr>
        <sz val="12"/>
        <color theme="1"/>
        <rFont val="Times New Roman"/>
        <family val="1"/>
        <charset val="238"/>
      </rPr>
      <t xml:space="preserve">_SA (SB)
</t>
    </r>
    <r>
      <rPr>
        <sz val="11"/>
        <color theme="1"/>
        <rFont val="Times New Roman"/>
        <family val="1"/>
        <charset val="238"/>
      </rPr>
      <t>T22R_R64_SA_(SB) = T19_R1_SA_(SC)</t>
    </r>
  </si>
  <si>
    <r>
      <t xml:space="preserve">Výnosy sú kontrolované na údaje z výkazníctva - výkaz ziskov a strát, časť </t>
    </r>
    <r>
      <rPr>
        <b/>
        <sz val="12"/>
        <color theme="1"/>
        <rFont val="Times New Roman"/>
        <family val="1"/>
        <charset val="238"/>
      </rPr>
      <t>výnosy</t>
    </r>
    <r>
      <rPr>
        <sz val="12"/>
        <color theme="1"/>
        <rFont val="Times New Roman"/>
        <family val="1"/>
        <charset val="238"/>
      </rPr>
      <t xml:space="preserve">. 
Údaje v T3 z roku 2023 a údaje z roku 2022 sa uvádzajú v eurách s presnosťou na dve desatinné miestá ( </t>
    </r>
    <r>
      <rPr>
        <i/>
        <sz val="12"/>
        <color theme="1"/>
        <rFont val="Times New Roman"/>
        <family val="1"/>
        <charset val="238"/>
      </rPr>
      <t>pričom zobrazenie tabuliek je nastavené na Eur)</t>
    </r>
    <r>
      <rPr>
        <sz val="12"/>
        <color theme="1"/>
        <rFont val="Times New Roman"/>
        <family val="1"/>
        <charset val="238"/>
      </rPr>
      <t xml:space="preserve">. 
Výnosy zo školného, resp. z poplatkov spojených so štúdiom za hlavnú činnosť v T3_R20, </t>
    </r>
    <r>
      <rPr>
        <sz val="12"/>
        <color rgb="FFFF0000"/>
        <rFont val="Times New Roman"/>
        <family val="1"/>
        <charset val="238"/>
      </rPr>
      <t>R32</t>
    </r>
    <r>
      <rPr>
        <sz val="12"/>
        <color theme="1"/>
        <rFont val="Times New Roman"/>
        <family val="1"/>
        <charset val="238"/>
      </rPr>
      <t xml:space="preserve"> sa taktiež kontrolujú na T4_R1_SB a T4_</t>
    </r>
    <r>
      <rPr>
        <sz val="12"/>
        <color rgb="FFFF0000"/>
        <rFont val="Times New Roman"/>
        <family val="1"/>
        <charset val="238"/>
      </rPr>
      <t>R12</t>
    </r>
    <r>
      <rPr>
        <sz val="12"/>
        <color theme="1"/>
        <rFont val="Times New Roman"/>
        <family val="1"/>
        <charset val="238"/>
      </rPr>
      <t>_SB.</t>
    </r>
  </si>
  <si>
    <r>
      <t>Údaje v T4 sú kontrolované na údaje z T3, a to na výnosy z hlavnej činnosti - školné (T3_R20), poplatky spojené so štúdiom (T3_</t>
    </r>
    <r>
      <rPr>
        <sz val="12"/>
        <color rgb="FFFF0000"/>
        <rFont val="Times New Roman"/>
        <family val="1"/>
        <charset val="238"/>
      </rPr>
      <t>R32</t>
    </r>
    <r>
      <rPr>
        <sz val="12"/>
        <rFont val="Times New Roman"/>
        <family val="1"/>
        <charset val="238"/>
      </rPr>
      <t xml:space="preserve">). 
Údaj  v </t>
    </r>
    <r>
      <rPr>
        <sz val="12"/>
        <color rgb="FFFF0000"/>
        <rFont val="Times New Roman"/>
        <family val="1"/>
        <charset val="238"/>
      </rPr>
      <t>R21</t>
    </r>
    <r>
      <rPr>
        <sz val="12"/>
        <rFont val="Times New Roman"/>
        <family val="1"/>
        <charset val="238"/>
      </rPr>
      <t xml:space="preserve"> - návrh na prídel do štipendijného fondu musí byť minimálne vo výške vykazovanom na riadku </t>
    </r>
    <r>
      <rPr>
        <sz val="12"/>
        <color rgb="FFFF0000"/>
        <rFont val="Times New Roman"/>
        <family val="1"/>
        <charset val="238"/>
      </rPr>
      <t>R20</t>
    </r>
    <r>
      <rPr>
        <sz val="12"/>
        <rFont val="Times New Roman"/>
        <family val="1"/>
        <charset val="238"/>
      </rPr>
      <t xml:space="preserve"> - základ pre prídel do štipendijného fondu.</t>
    </r>
  </si>
  <si>
    <r>
      <t xml:space="preserve"> T7_R1_SC = T5_R7</t>
    </r>
    <r>
      <rPr>
        <sz val="12"/>
        <color rgb="FFFF0000"/>
        <rFont val="Times New Roman"/>
        <family val="1"/>
        <charset val="238"/>
      </rPr>
      <t>8</t>
    </r>
    <r>
      <rPr>
        <sz val="12"/>
        <rFont val="Times New Roman"/>
        <family val="1"/>
        <charset val="238"/>
      </rPr>
      <t xml:space="preserve">_(SC +SD)
</t>
    </r>
  </si>
  <si>
    <r>
      <t>Údaje v R1_SC za rok 2023 sú kontrolované na T5_R7</t>
    </r>
    <r>
      <rPr>
        <sz val="12"/>
        <color rgb="FFFF0000"/>
        <rFont val="Times New Roman"/>
        <family val="1"/>
        <charset val="238"/>
      </rPr>
      <t>8</t>
    </r>
    <r>
      <rPr>
        <sz val="12"/>
        <rFont val="Times New Roman"/>
        <family val="1"/>
        <charset val="238"/>
      </rPr>
      <t>_SC + SD</t>
    </r>
    <r>
      <rPr>
        <b/>
        <sz val="12"/>
        <rFont val="Times New Roman"/>
        <family val="1"/>
        <charset val="238"/>
      </rPr>
      <t>.</t>
    </r>
  </si>
  <si>
    <r>
      <t>T13_R4_SD = T5_R</t>
    </r>
    <r>
      <rPr>
        <sz val="12"/>
        <color rgb="FFFF0000"/>
        <rFont val="Times New Roman"/>
        <family val="1"/>
        <charset val="238"/>
      </rPr>
      <t>87</t>
    </r>
    <r>
      <rPr>
        <sz val="12"/>
        <color theme="1"/>
        <rFont val="Times New Roman"/>
        <family val="1"/>
        <charset val="238"/>
      </rPr>
      <t>_SC+SD</t>
    </r>
  </si>
  <si>
    <r>
      <t>Tvorba fondu reprodukcie z odpisov v roku 2023 sa rovná odpisom ostatného DN a HM za rok 2023 (T5_R</t>
    </r>
    <r>
      <rPr>
        <sz val="12"/>
        <color rgb="FFFF0000"/>
        <rFont val="Times New Roman"/>
        <family val="1"/>
        <charset val="238"/>
      </rPr>
      <t>87</t>
    </r>
    <r>
      <rPr>
        <sz val="12"/>
        <color theme="1"/>
        <rFont val="Times New Roman"/>
        <family val="1"/>
        <charset val="238"/>
      </rPr>
      <t>_SC+SD).</t>
    </r>
  </si>
  <si>
    <r>
      <t>T13_R5_SC = T5_R</t>
    </r>
    <r>
      <rPr>
        <sz val="12"/>
        <color rgb="FFFF0000"/>
        <rFont val="Times New Roman"/>
        <family val="1"/>
        <charset val="238"/>
      </rPr>
      <t>91</t>
    </r>
    <r>
      <rPr>
        <sz val="12"/>
        <color theme="1"/>
        <rFont val="Times New Roman"/>
        <family val="1"/>
        <charset val="238"/>
      </rPr>
      <t>_(SA+S</t>
    </r>
    <r>
      <rPr>
        <b/>
        <sz val="12"/>
        <color theme="1"/>
        <rFont val="Times New Roman"/>
        <family val="1"/>
        <charset val="238"/>
      </rPr>
      <t>B</t>
    </r>
    <r>
      <rPr>
        <sz val="12"/>
        <color theme="1"/>
        <rFont val="Times New Roman"/>
        <family val="1"/>
        <charset val="238"/>
      </rPr>
      <t>)
T13_R5_SD = T5_R</t>
    </r>
    <r>
      <rPr>
        <sz val="12"/>
        <color rgb="FFFF0000"/>
        <rFont val="Times New Roman"/>
        <family val="1"/>
        <charset val="238"/>
      </rPr>
      <t>91</t>
    </r>
    <r>
      <rPr>
        <sz val="12"/>
        <color theme="1"/>
        <rFont val="Times New Roman"/>
        <family val="1"/>
        <charset val="238"/>
      </rPr>
      <t>_(SC+SD)</t>
    </r>
  </si>
  <si>
    <r>
      <t>T21_R1_SA + T11_R10_SB -T5_R</t>
    </r>
    <r>
      <rPr>
        <sz val="12"/>
        <color rgb="FFFF0000"/>
        <rFont val="Times New Roman"/>
        <family val="1"/>
        <charset val="238"/>
      </rPr>
      <t>86</t>
    </r>
    <r>
      <rPr>
        <sz val="12"/>
        <rFont val="Times New Roman"/>
        <family val="1"/>
        <charset val="238"/>
      </rPr>
      <t>_SC = T21_R1_SG</t>
    </r>
  </si>
  <si>
    <r>
      <t>V stĺpci SG sa zvyšok prijatej kapitálovej dotácie, používanej na kompenzáciu odpisov za rok 2023  rovná súčtu zvyšku prijatej kapitálovej dotácie na kompenzáciu odpisov z roku 2022 (stĺpec SA) a výšky kapitálovej dotácie (2023) z T11_R10_SB, zníženému o odpisy, vykazované v T5_R</t>
    </r>
    <r>
      <rPr>
        <sz val="12"/>
        <color rgb="FFFF0000"/>
        <rFont val="Times New Roman"/>
        <family val="1"/>
        <charset val="238"/>
      </rPr>
      <t>86</t>
    </r>
    <r>
      <rPr>
        <sz val="12"/>
        <rFont val="Times New Roman"/>
        <family val="1"/>
        <charset val="238"/>
      </rPr>
      <t xml:space="preserve">_SC. </t>
    </r>
  </si>
  <si>
    <r>
      <t>T13_R9_SF = T4_R</t>
    </r>
    <r>
      <rPr>
        <sz val="12"/>
        <color rgb="FFFF0000"/>
        <rFont val="Times New Roman"/>
        <family val="1"/>
        <charset val="238"/>
      </rPr>
      <t>21</t>
    </r>
    <r>
      <rPr>
        <sz val="12"/>
        <color theme="1"/>
        <rFont val="Times New Roman"/>
        <family val="1"/>
        <charset val="238"/>
      </rPr>
      <t>_SB</t>
    </r>
  </si>
  <si>
    <r>
      <t>Súvzťažnosť tvorby štipendijného fondu z výnosov zo školného v T13_R9_SF na T4_R</t>
    </r>
    <r>
      <rPr>
        <sz val="12"/>
        <color rgb="FFFF0000"/>
        <rFont val="Times New Roman"/>
        <family val="1"/>
        <charset val="238"/>
      </rPr>
      <t>21</t>
    </r>
    <r>
      <rPr>
        <sz val="12"/>
        <rFont val="Times New Roman"/>
        <family val="1"/>
        <charset val="238"/>
      </rPr>
      <t>_SB.</t>
    </r>
  </si>
  <si>
    <r>
      <t>T23_R24_SA_(SB) ≥ T19_R1_SA_(SC)
T23_R30_SA_(SB) = T4_R</t>
    </r>
    <r>
      <rPr>
        <sz val="12"/>
        <color rgb="FFFF0000"/>
        <rFont val="Times New Roman"/>
        <family val="1"/>
        <charset val="238"/>
      </rPr>
      <t>21</t>
    </r>
    <r>
      <rPr>
        <sz val="12"/>
        <color theme="1"/>
        <rFont val="Times New Roman"/>
        <family val="1"/>
        <charset val="238"/>
      </rPr>
      <t>_SA_(SB)</t>
    </r>
  </si>
  <si>
    <t>Zmeny vyznačené v tabuľke červenou farbou: doplnené účty 602019, 602020 a 602021 + založené účty 602801-602806, doplnený účet 649027 - poplatky za materskú školu; doplnený účet 656600 - výnosy z použitia PF; doplnený účet 65900 - Zúčtovanie zákonných opravných položiek</t>
  </si>
  <si>
    <t xml:space="preserve">Zmeny vyznačené v tabuľke červenou farbou: doplnené účty 648007 Poplatky za ďalšie vzdelávanie, 648008 Poplatky za kvalifikačné skúšky, 648009 Popl.za doplňujúce skúšky, 648016 Prísp.na úhradu výdavkov zahraničných študent.DZS, 648018 Vložné na konferencie, semináre organ.fakultou, 648019 Samoplátci-doplnkoví pedag.štúdium pre absolventov, 648022 Poplatky za habilitačné konanie (§76 ods.9)  </t>
  </si>
  <si>
    <t xml:space="preserve">Zmeny vyznačené v tabuľke červenou farbou: doplnené účty 501058, 501515, účet 501513 nemajú v účtovom rozvrhu - vymazaný,doplnený účet 518057 - Počít.siete a prenosy údajov - refundácia a vymazaný z riadku 53, aby nebola duplicita,  doplniť účet 518042 - Publikovanie, korektúry a grafické úpravy, vymazaný účet 518057, doplnený do r. 45, doplený účet 521014 - Zamestnanci mimo pracovný pomer, pridaný účet 549512 - Refundácia zahraničných štipendii, pridaný účet 556600 - Tvorba patentového fondu, úprava sumáru -r .97.     </t>
  </si>
  <si>
    <t>tabuľka príspevok na jedlo vo výške 1,40 eur do 30.6.2022 a vo výške 1,50 eur od 1.7.2022 a vo výške 1,50 eur na celý rok 2023, doplnené riadky 13 až 16</t>
  </si>
  <si>
    <t xml:space="preserve">doplnená tabuľka o zahraničných štipendistov a štipendistov vyplácaných z POO iných ako komponent 10 a  o zostatky nevyčerpanej dotácie z minulého roka a časové rozlíšenie, doplnené riadky a stĺpce vyznačené červenou farbou </t>
  </si>
  <si>
    <t>doplnená tabuľka o zostatky nevyčerpanej dotácie z minulého roka a časové rozlíšenie, nové riadky vyznačené červeou farbou</t>
  </si>
  <si>
    <t>Zmeny názvov účtov: 648 – Zákonné poplatky, 651- Tržby z predaja DNM a DHM, názov účtu podľa opatrenia MF SR: 662 – Prijaté príspevky od právnických osôb</t>
  </si>
  <si>
    <t>Zmeny vyznačené červenou farbou: Príjmy VVŠ z kapitoly MŠVVaŠ SR v stĺpci A a Príjmy VVŠ z iných kapitol ako MŠVVaŠ SR v stĺpci B,</t>
  </si>
  <si>
    <t xml:space="preserve">Názov verejnej vysokej školy:  Trnavská univerzita so sídlom v Trnave
Názov fakulty:  </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</si>
  <si>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</si>
  <si>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</si>
  <si>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</si>
  <si>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</si>
  <si>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</si>
  <si>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APVV FÚ SAV dr.Zvarík "Filozofická antropológia v kontexte súčasných kríz symbolických štruktúr"</t>
  </si>
  <si>
    <t>APVV AV SAV doc.Hrnčiarik "Elity doby rímskej u stredoeurópskych Svébov"</t>
  </si>
  <si>
    <t>International Visegrad Fund Bratislava "Kelemantia 2023-Archaeological Summer School and Research of a UNESCO World Heritage Site" No. 22310184</t>
  </si>
  <si>
    <t>VIA University College Denmark: Reform of Early Childhood Education in Eastern Europe - REFEE</t>
  </si>
  <si>
    <t>Slovenská akademická asociácia pre medzinárodnú spoluprácu : ERASMUS+ Programme: Blended Multilogues: Enhancing Transformation and Innovation in Hegher Education MULTILOG   2021-1-SK01-KA220-HED-000032024</t>
  </si>
  <si>
    <t>Klett Polska sp. z o.o.:  ERASMUS +: Improving the Quality of Physical Education in Kindergarten to Prevent Postural Defects in Children - POSE     2021-1-PL01-KA220-SCH-000049203</t>
  </si>
  <si>
    <t>Slovenská akademická asociácia pre medzinárodnú spoluprácu : ERASMUS+ Programme: Zjemňovanie hraníc vzdelávacích stupňov v systéme povinného vzdelávania: od tranzície ku kontinuite  - TRAKON  2023-1-SK01-KA220-SCH-000159768</t>
  </si>
  <si>
    <t>Slovenská akademická asociácia pre medzinárodnú spoluprácu : ERASMUS+ Programme: Základná škola v harmónii formálneho a neformálneho vzdelávania  -  ZAFON 2023-1-SK01-KA220-SCH-000162036</t>
  </si>
  <si>
    <t>H-edu s.r.o., OID: E10309330: ERASMUS+ : Induktívne prístupy k vyučovaniu prírodných vied a matematiky   -   ExpeEdice   2023-1-CZ01-KA220-SCH-000164674</t>
  </si>
  <si>
    <t>APVV-19-0314 s EU BA: Diskurz globálneho vzdelávania a jeho prax v Česku a na Slovensku     riešiteľ: prof. Kaščák</t>
  </si>
  <si>
    <t>APVV-20-0045 s MÚ SAV: "Topologické štruktúry a priestory funkcií" riešiteľ: doc. Holý</t>
  </si>
  <si>
    <t>APVV-18-0196 s UCM TT: Vedomosti Nitrianskej stolice M. Bela (interpretácia a aplikácia)     riešiteľ: doc. Juríková</t>
  </si>
  <si>
    <t>APVV-22-0130 s UK BA: Šľachtické knižnice 18. a 19.  storočia na západnom a strednom Slovensku     riešiteľ: doc. Juríková</t>
  </si>
  <si>
    <t>ACADEMISCH ZIEKENHUIS GRONINGEN (UMCG), established in HANZEPLEIN 1, GRONINGEN 9713 GZ, Netherlands; Prevention and Screening Innovation Project Towards Elimination of Cervical Cancer - PRESCRIP - TEC</t>
  </si>
  <si>
    <t>University of Scranton, Zabezpečenie 10.ročníka medzinárodnej konferencie hospicovej a paliatívnej starostlivosti</t>
  </si>
  <si>
    <t>APVV-22-0470, Manažment rizík poranenia mozgu u hráčov kontaktných športov – diagnostika a prevencia neurodegenerácie.</t>
  </si>
  <si>
    <t>Porticus  Vienna Austria: č. GR-005238 Open the Door to the Interreligious Dialogue. Psalms in Jewish-Christian Tradition.</t>
  </si>
  <si>
    <t>Úrad vlády Slovenskej republiky - poskytnutie dotácie z rozpočtovej rezervy predsedu vlády SR v oblasti vedy a inovácií v rámci Priamej podpory - Podpora talentovaných detí, mládeže a študentov - účel: Príspevok pre Právnickú fakultu na účasť talentovaných študentov na medzinárodnom kole JESSUP 2023</t>
  </si>
  <si>
    <t>Trnavský samosprávny kraj, Psychológ sprevádza a radí č. žiadosti 16230/2023</t>
  </si>
  <si>
    <t>Slovenský historický ústav v Ríme, Literárne dielo Forum academicum. Budovy Trnavskej univerzity (1635-1777) v historických a kultúrnych súvislostiach.</t>
  </si>
  <si>
    <t>Erazmus +, SAAIC - národná agentúra, Projekt mobility vysokoškolských študentov a zamestnancov</t>
  </si>
  <si>
    <t>Ministerstvo hospodárstva SR, pokrytie dodatočných nákladov v dôsledku zvýšenia cien plynu a elektriny</t>
  </si>
  <si>
    <t>1c</t>
  </si>
  <si>
    <t>1d</t>
  </si>
  <si>
    <t>1e</t>
  </si>
  <si>
    <t>1f</t>
  </si>
  <si>
    <t>1g</t>
  </si>
  <si>
    <t>1h</t>
  </si>
  <si>
    <t>1i</t>
  </si>
  <si>
    <t>3c</t>
  </si>
  <si>
    <t>Nadácia SPP - Programe podpory partnerstiev - príspevok na organizáciu podujatia pod názvom Jarná a letná škola práva pre stredoškolákov 2023</t>
  </si>
  <si>
    <t>4c</t>
  </si>
  <si>
    <t>4d</t>
  </si>
  <si>
    <t>4e</t>
  </si>
  <si>
    <t>4f</t>
  </si>
  <si>
    <t>4g</t>
  </si>
  <si>
    <t>4h</t>
  </si>
  <si>
    <t>4i</t>
  </si>
  <si>
    <t>4j</t>
  </si>
  <si>
    <t>3d</t>
  </si>
  <si>
    <t>Krivak &amp; CO, s.r.o. - Rozvoj praktických zručností študentov PF TU v oblasti kritického myslenia, formovania efektívnej ústnej i písomnej argumentácie a verejného prednesu v rámci klinického vzdelávania simulovaných súdnych sporov.</t>
  </si>
  <si>
    <t>-------</t>
  </si>
  <si>
    <t>Rozdiel mzdových nákladov a účtu 521 v tabuľke 5 predstavuje rozdiel zostatku nevyčerpaných dovoleniek rokov 2022 a 2023 zvýšením nákladov v čiastke +86 411,68 Eur.</t>
  </si>
  <si>
    <t>Výdavky na štipendiá doktorandov za rok 2023 súhlasia s kódom CRŠ 12, 13 a 16 podľa obdobia nároku štipendia za 1-12/2023 nakoľko sú vyplácané pozadu.</t>
  </si>
  <si>
    <t>Časť zostatku dotácie k 31.12.2022 z T8_R5_SA vo výške 40 000,- Eur bol v roku 2023 presunutý na tehotenské štipendiá T8a_R5_SA.</t>
  </si>
  <si>
    <t>Študenti, ktorí majú praktickú výučbu vo Fakultnej nemocnici v Trnave sa v zmluvnom zariadení aj stravujú a za rok 2023 bolo vydaných 5 471 jedál.</t>
  </si>
  <si>
    <t>Vo výkaze FIN1-12 na zdrojoch 131J, 131L, 131M, 3P01 a 111 predstavujú kapitálové výdavky 897 127,92 Eur, z toho 283 110,70 Eur predstavuje čerpanie prostredníctvom fondu reprodukcie (stĺpec A, C a F tabuľky).</t>
  </si>
  <si>
    <t>SK40 8180 0000 0070 0024 1041</t>
  </si>
  <si>
    <t xml:space="preserve">SK97 8180 0000 0070 0013 3024 </t>
  </si>
  <si>
    <t>SK70 8180 0000 0070 0052 8106</t>
  </si>
  <si>
    <t>SK42 8180 0000 0070 0027 0299</t>
  </si>
  <si>
    <t xml:space="preserve">SK35 8180 0000 0070 0024 1228                  SK42 8180 0000 0070 0024 1199                      SK85 8180 0000 0070 0024 1201                    SK13 8180 0000 0070 0024 1236                    SK88 8180 0000 0070 0024 1244                    SK33 8180 0000 0070 0006 5500                 </t>
  </si>
  <si>
    <t>SK14 8180 0000 0070 0006 5551</t>
  </si>
  <si>
    <t>-----</t>
  </si>
  <si>
    <t>SK05 8180 0000 0070 0006 5519</t>
  </si>
  <si>
    <t>SK36 8180 0000 0070 0006 5543</t>
  </si>
  <si>
    <t xml:space="preserve">SK77 8180 0000 0070 0028 7808                    SK29 8180 0000 0070 0057 8023                  SK27 8180 0000 0070 0067 2925  </t>
  </si>
  <si>
    <t>SK88 0200 0000 0029 3873 3255                      SK90 0200 0000 0018 0217 0057                  SK83 0200 0000 0018 0247 8158</t>
  </si>
  <si>
    <t>Dotácia z MŠVVaŠ SR predstavuje sumu 246 000,- Eur na štipendiá talentovaných a znevýhodnených študentov  a sumu 61 120,- Eur na projekt regionálne centrum podpory učiteľom pre región okresy Senica a Skalica.</t>
  </si>
  <si>
    <t>Vyplatené štipendiá na riadku 17- iné nezaradené boli čerpané hlavne na podporu rozvoja fakulty a univerzity, šírenie dobrého mena univerzity, spolupráca na organizovaní konferencií a podujatí univerzity, reprezentácia univerzity na charitatívnych, odborných a mimoškolských aktivitách, propagácia študijných programov, tlmočenie do posunkového jazyka, pomoc pre študentov erazmus, príspevky v zborníkoch, spolupráca na projektoch fakulty a pod.</t>
  </si>
  <si>
    <t>Rozvojový projekt na podporu zapojenia Trnavskej univerzity v Trnave do iniciatívy Európskych univerzít</t>
  </si>
  <si>
    <t>Podpora pri poskytovaní a uskutočňovaní doplňujúceho pegagogického štúdia a rozširujúceho štúdia</t>
  </si>
  <si>
    <t>Rozdiel na ÚHK 691 v roku 2023 v porovnaní s T1_R14 predstavuje časové rozlíšenie výnosov v celkovej výške +10 880,78 Eur nasledovne:
a) na stravovaní študentov a doktorandov sú navýšené výnosy o zostatok výnosov z roku 2022 vo výške +29 811,93 Eur a zároveň sú znížené výnosy o zostatok výnosov z roku 2023 vo výške -19 898,43 Eur,
b) na šport, kultúru a UPC sú navýšené výnosy o zostatok z roku 2022 vo výške +38 973,89 Eur a zároveň znížené výnosy o zostatok dotácie z roku 2023 vo výške  -38 006,61 Eur.</t>
  </si>
  <si>
    <t>V riadku 6 stĺpec B je uvedená poskytnutá dotácia v roku 2023 vo výške 251 664,- Eur: z toho 54 380,- Eur bola použitá na náklady zmluvných zariadení, 195 948,- Eur na ubytovanie študentov vo vlastnom ŠD, účelová dotácia príspevok na rekreáciu ŠD 511,- Eur a účelová dotácia príspevok na rekreáciu ŠJ 825,- Eur. Skutočné výnosy ŠD z dotácie štátneho rozpočtu v účtovnej triede 6 bez zmluvných zariadení predstavuje sumu 196 459,- Eur. Hospodársky výsledok ŠD za hlavnú činnosť za rok 2023 je strata  -61 356,48 Eur.</t>
  </si>
  <si>
    <t xml:space="preserve"> - výnosy účtu 648 (účty  648 099)</t>
  </si>
  <si>
    <t>V riadku 56 sú zvýšené náklady za rok 2023 oproti tabuľke č.6 o rozdiel zostatku nevyčerpaných dovoleniek rokov 2022 a 2023 v  čiastke +86 411,68 Eur.</t>
  </si>
  <si>
    <t xml:space="preserve">Výnosy z poplatkov spojených so štúdiom (účet 648) [SUM(R33:R38)] </t>
  </si>
  <si>
    <r>
      <t>Výnosy z poplatkov spojených so štúdiom</t>
    </r>
    <r>
      <rPr>
        <sz val="12"/>
        <rFont val="Times New Roman"/>
        <family val="1"/>
      </rPr>
      <t xml:space="preserve"> [SUM (</t>
    </r>
    <r>
      <rPr>
        <sz val="12"/>
        <color rgb="FFFF0000"/>
        <rFont val="Times New Roman"/>
        <family val="1"/>
        <charset val="238"/>
      </rPr>
      <t>R13:R18</t>
    </r>
    <r>
      <rPr>
        <sz val="12"/>
        <rFont val="Times New Roman"/>
        <family val="1"/>
      </rPr>
      <t>)]</t>
    </r>
  </si>
  <si>
    <t>T13_R12_SF ≥T8_R6_SC+T8a_R6_SC+ T20_R4_(SC +SD)+T20a_R8 SA  (SC+SE+SG)+T20b_R7 SA(SC)-20a_R9_SA  (SC+SE+SG)-T20b_R8_SA(SC)</t>
  </si>
  <si>
    <t>Stav štipendijného fondu k 31. 12. uvedený v R12_SF nemá byť nižší ako súčet zostatku nevyčerpanej dotácie na sociálne štipendiá v T8_R6_SC, tehotenské štipendiá T8a_R6_SC, motivačné štipendiá v T20_R4_(SC +SD), štipendiá z POO v T20a_R8_SA (SC+SE+SG) a na štipendiá z rozvojových projektov (RP) v T20b_R7_SA (SC) znížené o vyplatené štipendiá za rok 2023 v januári 2024-časové rozlíšenie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</si>
</sst>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S_k_-;\-* #,##0.00\ _S_k_-;_-* &quot;-&quot;??\ _S_k_-;_-@_-"/>
    <numFmt numFmtId="165" formatCode="#,##0_ ;[Red]\-#,##0\ "/>
    <numFmt numFmtId="166" formatCode="#,##0.00_ ;[Red]\-#,##0.00\ "/>
    <numFmt numFmtId="167" formatCode="_-* #,##0\ _S_k_-;\-* #,##0\ _S_k_-;_-* &quot;-&quot;??\ _S_k_-;_-@_-"/>
    <numFmt numFmtId="168" formatCode="#,##0.0"/>
  </numFmts>
  <fonts count="129"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b/>
      <sz val="12"/>
      <color indexed="12"/>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sz val="10"/>
      <name val="Arial"/>
      <family val="2"/>
      <charset val="238"/>
    </font>
    <font>
      <u/>
      <sz val="12"/>
      <name val="Times New Roman"/>
      <family val="1"/>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strike/>
      <sz val="12"/>
      <name val="Times New Roman"/>
      <family val="1"/>
      <charset val="238"/>
    </font>
    <font>
      <strike/>
      <sz val="12"/>
      <name val="Times New Roman"/>
      <family val="1"/>
    </font>
    <font>
      <sz val="11"/>
      <name val="Times New Roman"/>
      <family val="1"/>
    </font>
    <font>
      <b/>
      <sz val="10"/>
      <name val="Arial"/>
      <family val="2"/>
      <charset val="238"/>
    </font>
    <font>
      <sz val="14"/>
      <name val="Times New Roman"/>
      <family val="1"/>
    </font>
    <font>
      <sz val="12"/>
      <color indexed="8"/>
      <name val="Times New Roman"/>
      <family val="1"/>
    </font>
    <font>
      <b/>
      <u/>
      <sz val="14"/>
      <name val="Times New Roman"/>
      <family val="1"/>
      <charset val="238"/>
    </font>
    <font>
      <b/>
      <sz val="11"/>
      <name val="Times New Roman"/>
      <family val="1"/>
    </font>
    <font>
      <b/>
      <sz val="10"/>
      <color indexed="8"/>
      <name val="Times New Roman"/>
      <family val="1"/>
      <charset val="238"/>
    </font>
    <font>
      <b/>
      <sz val="14"/>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2"/>
      <color rgb="FFFF0000"/>
      <name val="Arial"/>
      <family val="2"/>
      <charset val="238"/>
    </font>
    <font>
      <b/>
      <sz val="14"/>
      <color rgb="FFFF0000"/>
      <name val="Times New Roman"/>
      <family val="1"/>
      <charset val="238"/>
    </font>
    <font>
      <sz val="12"/>
      <color rgb="FF00B050"/>
      <name val="Times New Roman"/>
      <family val="1"/>
      <charset val="238"/>
    </font>
    <font>
      <u/>
      <sz val="12"/>
      <color theme="1"/>
      <name val="Times New Roman"/>
      <family val="1"/>
      <charset val="238"/>
    </font>
    <font>
      <vertAlign val="superscript"/>
      <sz val="11"/>
      <name val="Times New Roman"/>
      <family val="1"/>
      <charset val="238"/>
    </font>
    <font>
      <sz val="10"/>
      <color rgb="FF0000FF"/>
      <name val="Arial"/>
      <family val="2"/>
      <charset val="238"/>
    </font>
    <font>
      <b/>
      <sz val="12"/>
      <color rgb="FF00B0F0"/>
      <name val="Times New Roman"/>
      <family val="1"/>
      <charset val="238"/>
    </font>
    <font>
      <sz val="12"/>
      <color rgb="FF0000FF"/>
      <name val="Times New Roman"/>
      <family val="1"/>
    </font>
    <font>
      <sz val="12"/>
      <color rgb="FF0000FF"/>
      <name val="Times New Roman"/>
      <family val="1"/>
      <charset val="238"/>
    </font>
    <font>
      <sz val="11"/>
      <color rgb="FF0000FF"/>
      <name val="Arial"/>
      <family val="2"/>
      <charset val="238"/>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sz val="11"/>
      <color rgb="FFFF0000"/>
      <name val="Times New Roman"/>
      <family val="1"/>
    </font>
    <font>
      <sz val="11"/>
      <color rgb="FF0000FF"/>
      <name val="Times New Roman"/>
      <family val="1"/>
    </font>
    <font>
      <vertAlign val="superscript"/>
      <sz val="12"/>
      <color theme="1"/>
      <name val="Times New Roman"/>
      <family val="1"/>
      <charset val="238"/>
    </font>
    <font>
      <b/>
      <vertAlign val="superscript"/>
      <sz val="12"/>
      <color theme="1"/>
      <name val="Times New Roman"/>
      <family val="1"/>
      <charset val="238"/>
    </font>
    <font>
      <b/>
      <u/>
      <sz val="12"/>
      <color theme="1"/>
      <name val="Times New Roman"/>
      <family val="1"/>
      <charset val="238"/>
    </font>
    <font>
      <strike/>
      <sz val="12"/>
      <color theme="1"/>
      <name val="Times New Roman"/>
      <family val="1"/>
      <charset val="238"/>
    </font>
    <font>
      <i/>
      <sz val="11"/>
      <color theme="1"/>
      <name val="Times New Roman"/>
      <family val="1"/>
      <charset val="238"/>
    </font>
    <font>
      <b/>
      <i/>
      <sz val="11"/>
      <color theme="1"/>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sz val="11"/>
      <color rgb="FFFF0000"/>
      <name val="Times New Roman"/>
      <family val="1"/>
      <charset val="238"/>
    </font>
    <font>
      <b/>
      <sz val="11"/>
      <color rgb="FFFF0000"/>
      <name val="Times New Roman"/>
      <family val="1"/>
      <charset val="238"/>
    </font>
    <font>
      <b/>
      <sz val="11"/>
      <color rgb="FF0000FF"/>
      <name val="Times New Roman"/>
      <family val="1"/>
      <charset val="238"/>
    </font>
    <font>
      <sz val="12"/>
      <color rgb="FFFF0000"/>
      <name val="Calibri"/>
      <family val="2"/>
      <charset val="238"/>
    </font>
    <font>
      <b/>
      <sz val="12"/>
      <color rgb="FF00B050"/>
      <name val="Times New Roman"/>
      <family val="1"/>
      <charset val="238"/>
    </font>
    <font>
      <b/>
      <sz val="12"/>
      <color rgb="FFFF0000"/>
      <name val="Times New Roman"/>
      <family val="1"/>
    </font>
    <font>
      <b/>
      <sz val="12"/>
      <color rgb="FFFF0000"/>
      <name val="Calibri"/>
      <family val="2"/>
      <charset val="238"/>
    </font>
    <font>
      <sz val="12"/>
      <color rgb="FFC00000"/>
      <name val="Times New Roman"/>
      <family val="1"/>
      <charset val="238"/>
    </font>
    <font>
      <b/>
      <sz val="10"/>
      <name val="Times New Roman"/>
      <family val="1"/>
    </font>
    <font>
      <sz val="12"/>
      <name val="Calibri"/>
      <family val="2"/>
      <charset val="238"/>
    </font>
    <font>
      <vertAlign val="superscript"/>
      <sz val="12"/>
      <color rgb="FFFF0000"/>
      <name val="Times New Roman"/>
      <family val="1"/>
    </font>
    <font>
      <u/>
      <sz val="12"/>
      <color rgb="FF0000FF"/>
      <name val="Times New Roman"/>
      <family val="1"/>
      <charset val="238"/>
    </font>
    <font>
      <i/>
      <sz val="12"/>
      <color rgb="FFFF0000"/>
      <name val="Times New Roman"/>
      <family val="1"/>
      <charset val="238"/>
    </font>
    <font>
      <b/>
      <sz val="10"/>
      <color indexed="12"/>
      <name val="Arial"/>
      <family val="2"/>
      <charset val="238"/>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s>
  <cellStyleXfs count="92">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3" fillId="20" borderId="1" applyNumberFormat="0" applyAlignment="0" applyProtection="0"/>
    <xf numFmtId="164" fontId="1" fillId="0" borderId="0" applyFont="0" applyFill="0" applyBorder="0" applyAlignment="0" applyProtection="0"/>
    <xf numFmtId="164" fontId="19" fillId="0" borderId="0" applyFont="0" applyFill="0" applyBorder="0" applyAlignment="0" applyProtection="0"/>
    <xf numFmtId="0" fontId="45" fillId="0" borderId="0" applyNumberFormat="0" applyFill="0" applyBorder="0" applyAlignment="0" applyProtection="0"/>
    <xf numFmtId="0" fontId="46" fillId="4" borderId="0" applyNumberFormat="0" applyBorder="0" applyAlignment="0" applyProtection="0"/>
    <xf numFmtId="0" fontId="47" fillId="0" borderId="2"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0" applyNumberFormat="0" applyFill="0" applyBorder="0" applyAlignment="0" applyProtection="0"/>
    <xf numFmtId="0" fontId="5" fillId="0" borderId="0" applyNumberFormat="0" applyFill="0" applyBorder="0" applyAlignment="0" applyProtection="0">
      <alignment vertical="top"/>
      <protection locked="0"/>
    </xf>
    <xf numFmtId="0" fontId="50" fillId="21" borderId="5" applyNumberFormat="0" applyAlignment="0" applyProtection="0"/>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9" fillId="0" borderId="0"/>
    <xf numFmtId="0" fontId="76" fillId="0" borderId="0"/>
    <xf numFmtId="0" fontId="19" fillId="0" borderId="0"/>
    <xf numFmtId="0" fontId="19" fillId="0" borderId="0"/>
    <xf numFmtId="0" fontId="63" fillId="0" borderId="0"/>
    <xf numFmtId="0" fontId="23" fillId="0" borderId="0"/>
    <xf numFmtId="0" fontId="54" fillId="0" borderId="0"/>
    <xf numFmtId="0" fontId="44" fillId="23" borderId="7" applyNumberFormat="0" applyFont="0" applyAlignment="0" applyProtection="0"/>
    <xf numFmtId="0" fontId="55" fillId="20" borderId="8" applyNumberFormat="0" applyAlignment="0" applyProtection="0"/>
    <xf numFmtId="4" fontId="14" fillId="22" borderId="9" applyNumberFormat="0" applyProtection="0">
      <alignment vertical="center"/>
    </xf>
    <xf numFmtId="4" fontId="15" fillId="24" borderId="9" applyNumberFormat="0" applyProtection="0">
      <alignment vertical="center"/>
    </xf>
    <xf numFmtId="4" fontId="14" fillId="24" borderId="9" applyNumberFormat="0" applyProtection="0">
      <alignment horizontal="left" vertical="center" indent="1"/>
    </xf>
    <xf numFmtId="0" fontId="14" fillId="24" borderId="9" applyNumberFormat="0" applyProtection="0">
      <alignment horizontal="left" vertical="top" indent="1"/>
    </xf>
    <xf numFmtId="4" fontId="16" fillId="3" borderId="9" applyNumberFormat="0" applyProtection="0">
      <alignment horizontal="right" vertical="center"/>
    </xf>
    <xf numFmtId="4" fontId="16" fillId="9" borderId="9" applyNumberFormat="0" applyProtection="0">
      <alignment horizontal="right" vertical="center"/>
    </xf>
    <xf numFmtId="4" fontId="16" fillId="17" borderId="9" applyNumberFormat="0" applyProtection="0">
      <alignment horizontal="right" vertical="center"/>
    </xf>
    <xf numFmtId="4" fontId="16" fillId="11" borderId="9" applyNumberFormat="0" applyProtection="0">
      <alignment horizontal="right" vertical="center"/>
    </xf>
    <xf numFmtId="4" fontId="16" fillId="15" borderId="9" applyNumberFormat="0" applyProtection="0">
      <alignment horizontal="right" vertical="center"/>
    </xf>
    <xf numFmtId="4" fontId="16" fillId="19" borderId="9" applyNumberFormat="0" applyProtection="0">
      <alignment horizontal="right" vertical="center"/>
    </xf>
    <xf numFmtId="4" fontId="16" fillId="18" borderId="9" applyNumberFormat="0" applyProtection="0">
      <alignment horizontal="right" vertical="center"/>
    </xf>
    <xf numFmtId="4" fontId="16" fillId="25" borderId="9" applyNumberFormat="0" applyProtection="0">
      <alignment horizontal="right" vertical="center"/>
    </xf>
    <xf numFmtId="4" fontId="16" fillId="10" borderId="9" applyNumberFormat="0" applyProtection="0">
      <alignment horizontal="right" vertical="center"/>
    </xf>
    <xf numFmtId="4" fontId="14" fillId="26" borderId="10" applyNumberFormat="0" applyProtection="0">
      <alignment horizontal="left" vertical="center" indent="1"/>
    </xf>
    <xf numFmtId="4" fontId="16" fillId="27" borderId="0" applyNumberFormat="0" applyProtection="0">
      <alignment horizontal="left" vertical="center" indent="1"/>
    </xf>
    <xf numFmtId="4" fontId="17" fillId="28" borderId="0" applyNumberFormat="0" applyProtection="0">
      <alignment horizontal="left" vertical="center" indent="1"/>
    </xf>
    <xf numFmtId="4" fontId="16" fillId="29" borderId="9" applyNumberFormat="0" applyProtection="0">
      <alignment horizontal="right" vertical="center"/>
    </xf>
    <xf numFmtId="4" fontId="18" fillId="27" borderId="0" applyNumberFormat="0" applyProtection="0">
      <alignment horizontal="left" vertical="center" indent="1"/>
    </xf>
    <xf numFmtId="4" fontId="18" fillId="30" borderId="0" applyNumberFormat="0" applyProtection="0">
      <alignment horizontal="left" vertical="center" indent="1"/>
    </xf>
    <xf numFmtId="0" fontId="19" fillId="28" borderId="9" applyNumberFormat="0" applyProtection="0">
      <alignment horizontal="left" vertical="center" indent="1"/>
    </xf>
    <xf numFmtId="0" fontId="19" fillId="28" borderId="9" applyNumberFormat="0" applyProtection="0">
      <alignment horizontal="left" vertical="top" indent="1"/>
    </xf>
    <xf numFmtId="0" fontId="19" fillId="30" borderId="9" applyNumberFormat="0" applyProtection="0">
      <alignment horizontal="left" vertical="center" indent="1"/>
    </xf>
    <xf numFmtId="0" fontId="19" fillId="30" borderId="9" applyNumberFormat="0" applyProtection="0">
      <alignment horizontal="left" vertical="top" indent="1"/>
    </xf>
    <xf numFmtId="0" fontId="19" fillId="31" borderId="9" applyNumberFormat="0" applyProtection="0">
      <alignment horizontal="left" vertical="center" indent="1"/>
    </xf>
    <xf numFmtId="0" fontId="19" fillId="31" borderId="9" applyNumberFormat="0" applyProtection="0">
      <alignment horizontal="left" vertical="top" indent="1"/>
    </xf>
    <xf numFmtId="0" fontId="19" fillId="32" borderId="9" applyNumberFormat="0" applyProtection="0">
      <alignment horizontal="left" vertical="center" indent="1"/>
    </xf>
    <xf numFmtId="0" fontId="19" fillId="32" borderId="9" applyNumberFormat="0" applyProtection="0">
      <alignment horizontal="left" vertical="top" indent="1"/>
    </xf>
    <xf numFmtId="4" fontId="14" fillId="30" borderId="0" applyNumberFormat="0" applyProtection="0">
      <alignment horizontal="left" vertical="center" indent="1"/>
    </xf>
    <xf numFmtId="4" fontId="16" fillId="33" borderId="9" applyNumberFormat="0" applyProtection="0">
      <alignment vertical="center"/>
    </xf>
    <xf numFmtId="4" fontId="20" fillId="33" borderId="9" applyNumberFormat="0" applyProtection="0">
      <alignment vertical="center"/>
    </xf>
    <xf numFmtId="4" fontId="16" fillId="33" borderId="9" applyNumberFormat="0" applyProtection="0">
      <alignment horizontal="left" vertical="center" indent="1"/>
    </xf>
    <xf numFmtId="0" fontId="16" fillId="33" borderId="9" applyNumberFormat="0" applyProtection="0">
      <alignment horizontal="left" vertical="top" indent="1"/>
    </xf>
    <xf numFmtId="4" fontId="16" fillId="27" borderId="9" applyNumberFormat="0" applyProtection="0">
      <alignment horizontal="right" vertical="center"/>
    </xf>
    <xf numFmtId="4" fontId="20" fillId="27" borderId="9" applyNumberFormat="0" applyProtection="0">
      <alignment horizontal="right" vertical="center"/>
    </xf>
    <xf numFmtId="4" fontId="16" fillId="29" borderId="9" applyNumberFormat="0" applyProtection="0">
      <alignment horizontal="left" vertical="center" indent="1"/>
    </xf>
    <xf numFmtId="0" fontId="16" fillId="30" borderId="9" applyNumberFormat="0" applyProtection="0">
      <alignment horizontal="left" vertical="top" indent="1"/>
    </xf>
    <xf numFmtId="4" fontId="21" fillId="34" borderId="0" applyNumberFormat="0" applyProtection="0">
      <alignment horizontal="left" vertical="center" indent="1"/>
    </xf>
    <xf numFmtId="4" fontId="22" fillId="27" borderId="9" applyNumberFormat="0" applyProtection="0">
      <alignment horizontal="right" vertical="center"/>
    </xf>
    <xf numFmtId="0" fontId="56" fillId="0" borderId="0" applyNumberFormat="0" applyFill="0" applyBorder="0" applyAlignment="0" applyProtection="0"/>
    <xf numFmtId="0" fontId="57" fillId="0" borderId="11" applyNumberFormat="0" applyFill="0" applyAlignment="0" applyProtection="0"/>
    <xf numFmtId="0" fontId="58" fillId="0" borderId="0" applyNumberFormat="0" applyFill="0" applyBorder="0" applyAlignment="0" applyProtection="0"/>
    <xf numFmtId="0" fontId="1" fillId="0" borderId="0"/>
    <xf numFmtId="0" fontId="1" fillId="0" borderId="0"/>
  </cellStyleXfs>
  <cellXfs count="1098">
    <xf numFmtId="0" fontId="0" fillId="0" borderId="0" xfId="0"/>
    <xf numFmtId="0" fontId="3" fillId="0" borderId="0" xfId="0" applyFont="1"/>
    <xf numFmtId="0" fontId="3" fillId="0" borderId="0" xfId="0" applyFont="1" applyBorder="1"/>
    <xf numFmtId="0" fontId="3" fillId="0" borderId="0" xfId="0" applyFont="1" applyAlignment="1">
      <alignment horizontal="center" vertical="center"/>
    </xf>
    <xf numFmtId="0" fontId="2" fillId="0" borderId="0" xfId="0" applyFont="1" applyBorder="1" applyAlignment="1">
      <alignment horizontal="center" vertical="center"/>
    </xf>
    <xf numFmtId="49" fontId="3" fillId="0" borderId="0" xfId="0" applyNumberFormat="1" applyFont="1"/>
    <xf numFmtId="49" fontId="3" fillId="0" borderId="0" xfId="0" applyNumberFormat="1" applyFont="1" applyBorder="1"/>
    <xf numFmtId="49" fontId="3" fillId="0" borderId="0" xfId="0" applyNumberFormat="1" applyFont="1" applyAlignment="1">
      <alignment horizontal="left" vertical="center"/>
    </xf>
    <xf numFmtId="0" fontId="2" fillId="0" borderId="0" xfId="0" applyFont="1"/>
    <xf numFmtId="0" fontId="8"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8" fillId="0" borderId="0" xfId="0" applyFont="1" applyAlignment="1">
      <alignment horizontal="left" vertical="center" wrapText="1"/>
    </xf>
    <xf numFmtId="0" fontId="3" fillId="0" borderId="15" xfId="0" applyFont="1" applyFill="1" applyBorder="1" applyAlignment="1">
      <alignment horizontal="center" vertical="center" wrapText="1"/>
    </xf>
    <xf numFmtId="0" fontId="3" fillId="0" borderId="0" xfId="0" applyFont="1" applyFill="1"/>
    <xf numFmtId="49" fontId="3" fillId="0" borderId="0" xfId="0" applyNumberFormat="1" applyFont="1" applyAlignment="1">
      <alignment horizontal="left" vertical="center" wrapText="1" indent="1"/>
    </xf>
    <xf numFmtId="3" fontId="2" fillId="24" borderId="13" xfId="0" applyNumberFormat="1" applyFont="1" applyFill="1" applyBorder="1" applyAlignment="1">
      <alignment horizontal="right" vertical="center" wrapText="1" indent="1"/>
    </xf>
    <xf numFmtId="3" fontId="2" fillId="24"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2" fillId="24" borderId="17" xfId="0" applyNumberFormat="1" applyFont="1" applyFill="1" applyBorder="1" applyAlignment="1" applyProtection="1">
      <alignment horizontal="right" vertical="center" wrapText="1" indent="1"/>
    </xf>
    <xf numFmtId="3" fontId="2" fillId="24" borderId="18" xfId="0" applyNumberFormat="1" applyFont="1" applyFill="1" applyBorder="1" applyAlignment="1">
      <alignment horizontal="right" vertical="center" wrapText="1" indent="1"/>
    </xf>
    <xf numFmtId="0" fontId="2" fillId="0" borderId="13" xfId="0" applyFont="1" applyBorder="1" applyAlignment="1">
      <alignment horizontal="left" vertical="top" wrapText="1" indent="1"/>
    </xf>
    <xf numFmtId="0" fontId="3" fillId="0" borderId="13" xfId="0" applyFont="1" applyBorder="1" applyAlignment="1">
      <alignment horizontal="left" vertical="top" wrapText="1" indent="1"/>
    </xf>
    <xf numFmtId="0" fontId="2" fillId="0" borderId="17" xfId="0" applyFont="1" applyBorder="1" applyAlignment="1">
      <alignment horizontal="left" wrapText="1" indent="1"/>
    </xf>
    <xf numFmtId="0" fontId="3" fillId="0" borderId="0" xfId="0" applyFont="1" applyAlignment="1">
      <alignment horizontal="left" indent="1"/>
    </xf>
    <xf numFmtId="3" fontId="7" fillId="24" borderId="13" xfId="0" applyNumberFormat="1" applyFont="1" applyFill="1" applyBorder="1" applyAlignment="1">
      <alignment horizontal="right" vertical="center" wrapText="1" indent="1"/>
    </xf>
    <xf numFmtId="3" fontId="7" fillId="24" borderId="17" xfId="0" applyNumberFormat="1" applyFont="1" applyFill="1" applyBorder="1" applyAlignment="1">
      <alignment horizontal="right" vertical="center" wrapText="1" indent="1"/>
    </xf>
    <xf numFmtId="3" fontId="3" fillId="0" borderId="13" xfId="0" applyNumberFormat="1" applyFont="1" applyFill="1" applyBorder="1" applyAlignment="1">
      <alignment horizontal="right" vertical="center" wrapText="1" indent="1"/>
    </xf>
    <xf numFmtId="0" fontId="7" fillId="24" borderId="14" xfId="0" applyFont="1" applyFill="1" applyBorder="1" applyAlignment="1">
      <alignment horizontal="right" vertical="center" wrapText="1" indent="1"/>
    </xf>
    <xf numFmtId="0" fontId="8" fillId="0" borderId="0" xfId="0" applyFont="1" applyAlignment="1">
      <alignment horizontal="left" vertical="center" wrapText="1" indent="1"/>
    </xf>
    <xf numFmtId="49" fontId="3" fillId="0" borderId="0" xfId="0" applyNumberFormat="1" applyFont="1" applyAlignment="1">
      <alignment vertical="center" wrapText="1"/>
    </xf>
    <xf numFmtId="3" fontId="8" fillId="0" borderId="0" xfId="45" applyNumberFormat="1" applyFont="1" applyBorder="1" applyAlignment="1">
      <alignment vertical="center" wrapText="1"/>
    </xf>
    <xf numFmtId="0" fontId="8" fillId="24" borderId="18" xfId="0" applyFont="1" applyFill="1" applyBorder="1" applyAlignment="1">
      <alignment horizontal="right" vertical="center" wrapText="1" indent="1"/>
    </xf>
    <xf numFmtId="0" fontId="0" fillId="0" borderId="0" xfId="0" applyBorder="1"/>
    <xf numFmtId="0" fontId="7" fillId="0" borderId="13" xfId="0" applyFont="1" applyFill="1" applyBorder="1" applyAlignment="1">
      <alignment horizontal="left" vertical="center" wrapText="1" indent="1"/>
    </xf>
    <xf numFmtId="0" fontId="8" fillId="0" borderId="0" xfId="0" applyFont="1"/>
    <xf numFmtId="3" fontId="8" fillId="0" borderId="16" xfId="45"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center" wrapText="1" indent="1"/>
    </xf>
    <xf numFmtId="0" fontId="8" fillId="0" borderId="0" xfId="0" applyFont="1" applyFill="1" applyAlignment="1">
      <alignment horizontal="left" vertical="center" wrapText="1" indent="3"/>
    </xf>
    <xf numFmtId="0" fontId="8" fillId="0" borderId="0" xfId="0" applyFont="1" applyFill="1" applyAlignment="1">
      <alignment horizontal="left" vertical="center" wrapText="1" indent="2"/>
    </xf>
    <xf numFmtId="0" fontId="3" fillId="0" borderId="0" xfId="0" applyFont="1" applyFill="1" applyAlignment="1">
      <alignment vertical="center" wrapText="1"/>
    </xf>
    <xf numFmtId="0" fontId="0" fillId="0" borderId="0" xfId="0" applyFill="1"/>
    <xf numFmtId="0" fontId="30" fillId="0" borderId="0" xfId="0" applyFont="1" applyFill="1" applyAlignment="1">
      <alignment vertical="center" wrapText="1"/>
    </xf>
    <xf numFmtId="0" fontId="8" fillId="35" borderId="14" xfId="0" applyFont="1" applyFill="1" applyBorder="1" applyAlignment="1">
      <alignment horizontal="left" vertical="center" wrapText="1" indent="1"/>
    </xf>
    <xf numFmtId="0" fontId="36" fillId="0" borderId="0" xfId="0" applyFont="1"/>
    <xf numFmtId="0" fontId="7" fillId="0" borderId="23" xfId="0" applyFont="1" applyFill="1" applyBorder="1" applyAlignment="1">
      <alignment horizontal="center" vertical="center" wrapText="1"/>
    </xf>
    <xf numFmtId="0" fontId="7" fillId="0" borderId="0" xfId="0" applyFont="1" applyFill="1" applyAlignment="1">
      <alignment vertical="center" wrapText="1"/>
    </xf>
    <xf numFmtId="49" fontId="9" fillId="0" borderId="0" xfId="0" applyNumberFormat="1" applyFont="1" applyAlignment="1">
      <alignment horizontal="left" vertical="center" wrapText="1" indent="1"/>
    </xf>
    <xf numFmtId="0" fontId="0" fillId="0" borderId="0" xfId="0" applyAlignment="1">
      <alignment wrapText="1"/>
    </xf>
    <xf numFmtId="0" fontId="8"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3" fillId="0" borderId="0" xfId="0" applyFont="1" applyAlignment="1">
      <alignment horizontal="justify"/>
    </xf>
    <xf numFmtId="0" fontId="3" fillId="0" borderId="16" xfId="0" applyFont="1" applyFill="1" applyBorder="1" applyAlignment="1">
      <alignment horizontal="center" vertical="center"/>
    </xf>
    <xf numFmtId="49" fontId="3" fillId="0" borderId="0" xfId="0" applyNumberFormat="1" applyFont="1" applyAlignment="1">
      <alignment horizontal="left" wrapText="1" indent="1"/>
    </xf>
    <xf numFmtId="0" fontId="3" fillId="0" borderId="0" xfId="0" applyFont="1" applyAlignment="1">
      <alignment vertical="center"/>
    </xf>
    <xf numFmtId="0" fontId="0" fillId="0" borderId="0" xfId="0" applyAlignment="1">
      <alignment vertical="center"/>
    </xf>
    <xf numFmtId="0" fontId="25" fillId="0" borderId="0" xfId="0" applyFont="1" applyBorder="1" applyAlignment="1">
      <alignment vertical="center"/>
    </xf>
    <xf numFmtId="0" fontId="25" fillId="35" borderId="14" xfId="0" applyFont="1" applyFill="1" applyBorder="1" applyAlignment="1">
      <alignment horizontal="left" vertical="center" wrapText="1" indent="1"/>
    </xf>
    <xf numFmtId="0" fontId="8" fillId="35" borderId="26" xfId="0" applyFont="1" applyFill="1" applyBorder="1" applyAlignment="1">
      <alignment horizontal="left" vertical="center" wrapText="1" indent="1"/>
    </xf>
    <xf numFmtId="0" fontId="8" fillId="0" borderId="13" xfId="0" applyFont="1" applyBorder="1" applyAlignment="1">
      <alignment horizontal="left" vertical="top" wrapText="1" indent="1"/>
    </xf>
    <xf numFmtId="3" fontId="3" fillId="35" borderId="13" xfId="0" applyNumberFormat="1" applyFont="1" applyFill="1" applyBorder="1" applyAlignment="1">
      <alignment vertical="center" wrapText="1"/>
    </xf>
    <xf numFmtId="167" fontId="3" fillId="35" borderId="13" xfId="27" applyNumberFormat="1" applyFont="1" applyFill="1" applyBorder="1" applyAlignment="1">
      <alignment horizontal="right" vertical="center" wrapText="1" indent="1"/>
    </xf>
    <xf numFmtId="167" fontId="3" fillId="37" borderId="13" xfId="27" applyNumberFormat="1" applyFont="1" applyFill="1" applyBorder="1" applyAlignment="1">
      <alignment horizontal="right" vertical="center" wrapText="1" indent="1"/>
    </xf>
    <xf numFmtId="3" fontId="7" fillId="24" borderId="20" xfId="0" applyNumberFormat="1" applyFont="1" applyFill="1" applyBorder="1" applyAlignment="1">
      <alignment horizontal="right" vertical="center" wrapText="1" indent="1"/>
    </xf>
    <xf numFmtId="3" fontId="7" fillId="24" borderId="28" xfId="0" applyNumberFormat="1" applyFont="1" applyFill="1" applyBorder="1" applyAlignment="1">
      <alignment horizontal="right" vertical="center" wrapText="1" indent="1"/>
    </xf>
    <xf numFmtId="0" fontId="76" fillId="0" borderId="0" xfId="41"/>
    <xf numFmtId="0" fontId="8" fillId="32" borderId="15" xfId="0" applyFont="1" applyFill="1" applyBorder="1" applyAlignment="1">
      <alignment vertical="center" wrapText="1"/>
    </xf>
    <xf numFmtId="0" fontId="8" fillId="0" borderId="0" xfId="44" applyFont="1" applyAlignment="1">
      <alignment vertical="center" wrapText="1"/>
    </xf>
    <xf numFmtId="0" fontId="0" fillId="0" borderId="0" xfId="0" applyNumberFormat="1" applyAlignment="1">
      <alignment vertical="center" wrapText="1"/>
    </xf>
    <xf numFmtId="166" fontId="62" fillId="37" borderId="13" xfId="76" quotePrefix="1" applyNumberFormat="1" applyFont="1" applyFill="1" applyBorder="1" applyAlignment="1" applyProtection="1">
      <alignment horizontal="left" vertical="center" wrapText="1" indent="1"/>
      <protection locked="0"/>
    </xf>
    <xf numFmtId="166" fontId="61" fillId="37" borderId="13" xfId="84" quotePrefix="1" applyNumberFormat="1" applyFont="1" applyFill="1" applyBorder="1" applyAlignment="1" applyProtection="1">
      <alignment horizontal="left" vertical="center" wrapText="1" indent="1"/>
      <protection locked="0"/>
    </xf>
    <xf numFmtId="166" fontId="61" fillId="37" borderId="13" xfId="83" quotePrefix="1" applyNumberFormat="1" applyFont="1" applyFill="1" applyBorder="1" applyProtection="1">
      <alignment horizontal="left" vertical="center" indent="1"/>
      <protection locked="0"/>
    </xf>
    <xf numFmtId="0" fontId="8" fillId="0" borderId="13" xfId="0" applyFont="1" applyBorder="1"/>
    <xf numFmtId="166" fontId="62" fillId="37" borderId="13" xfId="51" quotePrefix="1" applyNumberFormat="1" applyFont="1" applyFill="1" applyBorder="1">
      <alignment horizontal="left" vertical="center" indent="1"/>
    </xf>
    <xf numFmtId="166" fontId="62" fillId="37" borderId="13" xfId="51" applyNumberFormat="1" applyFont="1" applyFill="1" applyBorder="1">
      <alignment horizontal="left" vertical="center" indent="1"/>
    </xf>
    <xf numFmtId="166" fontId="61" fillId="37" borderId="13" xfId="83" applyNumberFormat="1" applyFont="1" applyFill="1" applyBorder="1" applyAlignment="1" applyProtection="1">
      <alignment vertical="center"/>
      <protection locked="0"/>
    </xf>
    <xf numFmtId="166" fontId="62" fillId="37" borderId="13" xfId="83" quotePrefix="1" applyNumberFormat="1" applyFont="1" applyFill="1" applyBorder="1" applyProtection="1">
      <alignment horizontal="left" vertical="center" indent="1"/>
      <protection locked="0"/>
    </xf>
    <xf numFmtId="166" fontId="61" fillId="37" borderId="13" xfId="84" applyNumberFormat="1" applyFont="1" applyFill="1" applyBorder="1" applyAlignment="1" applyProtection="1">
      <alignment horizontal="left" vertical="center" wrapText="1" indent="1"/>
      <protection locked="0"/>
    </xf>
    <xf numFmtId="0" fontId="7" fillId="0" borderId="42" xfId="0" applyFont="1" applyFill="1" applyBorder="1" applyAlignment="1">
      <alignment horizontal="center" vertical="center" wrapText="1"/>
    </xf>
    <xf numFmtId="0" fontId="7" fillId="35" borderId="43" xfId="0" applyFont="1" applyFill="1" applyBorder="1" applyAlignment="1">
      <alignment horizontal="left" vertical="center" wrapText="1" indent="1"/>
    </xf>
    <xf numFmtId="0" fontId="8" fillId="0" borderId="43" xfId="0" applyFont="1" applyFill="1" applyBorder="1" applyAlignment="1">
      <alignment horizontal="left" vertical="center" wrapText="1" indent="1"/>
    </xf>
    <xf numFmtId="0" fontId="8" fillId="0" borderId="45" xfId="0" applyFont="1" applyFill="1" applyBorder="1" applyAlignment="1">
      <alignment horizontal="left" vertical="center" wrapText="1" indent="1"/>
    </xf>
    <xf numFmtId="0" fontId="8" fillId="37" borderId="43" xfId="0" applyFont="1" applyFill="1" applyBorder="1" applyAlignment="1">
      <alignment horizontal="left" vertical="center" wrapText="1" indent="1"/>
    </xf>
    <xf numFmtId="0" fontId="8" fillId="0" borderId="44" xfId="0" applyFont="1" applyFill="1" applyBorder="1" applyAlignment="1">
      <alignment horizontal="left" vertical="center" wrapText="1" indent="1"/>
    </xf>
    <xf numFmtId="166" fontId="3" fillId="0" borderId="0" xfId="0" applyNumberFormat="1" applyFont="1" applyBorder="1"/>
    <xf numFmtId="0" fontId="30" fillId="0" borderId="0" xfId="0" applyFont="1" applyBorder="1" applyAlignment="1">
      <alignment horizontal="left"/>
    </xf>
    <xf numFmtId="0" fontId="30" fillId="0" borderId="0" xfId="0" applyFont="1" applyBorder="1" applyAlignment="1">
      <alignment horizontal="left" vertical="center"/>
    </xf>
    <xf numFmtId="0" fontId="78" fillId="0" borderId="0" xfId="0" applyFont="1" applyFill="1" applyAlignment="1">
      <alignment vertical="center" wrapText="1"/>
    </xf>
    <xf numFmtId="0" fontId="80" fillId="0" borderId="0" xfId="0" applyFont="1"/>
    <xf numFmtId="0" fontId="79" fillId="0" borderId="43" xfId="0" applyFont="1" applyFill="1" applyBorder="1" applyAlignment="1">
      <alignment horizontal="left" vertical="center" wrapText="1" indent="1"/>
    </xf>
    <xf numFmtId="0" fontId="67" fillId="0" borderId="0" xfId="0" applyFont="1" applyFill="1" applyAlignment="1">
      <alignment horizontal="left" vertical="center" indent="1"/>
    </xf>
    <xf numFmtId="0" fontId="10" fillId="0" borderId="0" xfId="0" applyFont="1" applyAlignment="1">
      <alignment horizontal="center" vertical="center"/>
    </xf>
    <xf numFmtId="0" fontId="10" fillId="0" borderId="0" xfId="0" applyFont="1"/>
    <xf numFmtId="0" fontId="25" fillId="0" borderId="43" xfId="0" applyFont="1" applyFill="1" applyBorder="1" applyAlignment="1">
      <alignment horizontal="left" vertical="center" wrapText="1" indent="1"/>
    </xf>
    <xf numFmtId="0" fontId="79" fillId="37" borderId="43" xfId="0" applyFont="1" applyFill="1" applyBorder="1" applyAlignment="1">
      <alignment horizontal="left" vertical="center" wrapText="1" indent="1"/>
    </xf>
    <xf numFmtId="49" fontId="79" fillId="37" borderId="43" xfId="0" applyNumberFormat="1" applyFont="1" applyFill="1" applyBorder="1" applyAlignment="1">
      <alignment horizontal="left" vertical="center" wrapText="1" indent="1"/>
    </xf>
    <xf numFmtId="0" fontId="3" fillId="0" borderId="0" xfId="0" applyFont="1" applyFill="1" applyBorder="1"/>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5" fillId="0" borderId="0" xfId="0" applyFont="1" applyFill="1" applyBorder="1" applyAlignment="1">
      <alignment vertical="center"/>
    </xf>
    <xf numFmtId="0" fontId="3" fillId="0" borderId="0" xfId="40" applyFont="1"/>
    <xf numFmtId="0" fontId="3" fillId="0" borderId="15" xfId="40" applyFont="1" applyBorder="1" applyAlignment="1">
      <alignment horizontal="center" vertical="center" wrapText="1"/>
    </xf>
    <xf numFmtId="0" fontId="3" fillId="0" borderId="0" xfId="40" applyFont="1" applyFill="1" applyBorder="1" applyAlignment="1">
      <alignment horizontal="center" vertical="center" wrapText="1"/>
    </xf>
    <xf numFmtId="49" fontId="2" fillId="0" borderId="0" xfId="40" applyNumberFormat="1" applyFont="1" applyFill="1" applyBorder="1" applyAlignment="1">
      <alignment horizontal="left" vertical="top" wrapText="1" indent="1"/>
    </xf>
    <xf numFmtId="3" fontId="7" fillId="0" borderId="0" xfId="40" applyNumberFormat="1" applyFont="1" applyFill="1" applyBorder="1" applyAlignment="1">
      <alignment horizontal="right" vertical="center" wrapText="1" indent="1"/>
    </xf>
    <xf numFmtId="0" fontId="8" fillId="0" borderId="0" xfId="40" applyFont="1"/>
    <xf numFmtId="49" fontId="3" fillId="0" borderId="0" xfId="40" applyNumberFormat="1" applyFont="1"/>
    <xf numFmtId="0" fontId="77" fillId="35" borderId="43" xfId="0" applyFont="1" applyFill="1" applyBorder="1" applyAlignment="1">
      <alignment horizontal="left" vertical="center" wrapText="1" indent="1"/>
    </xf>
    <xf numFmtId="0" fontId="3" fillId="0" borderId="15" xfId="43" applyFont="1" applyBorder="1" applyAlignment="1">
      <alignment horizontal="center" vertical="center" wrapText="1"/>
    </xf>
    <xf numFmtId="0" fontId="3" fillId="0" borderId="16" xfId="43" applyFont="1" applyBorder="1" applyAlignment="1">
      <alignment horizontal="center" vertical="center" wrapText="1"/>
    </xf>
    <xf numFmtId="0" fontId="79" fillId="0" borderId="16" xfId="41" applyFont="1" applyBorder="1" applyAlignment="1">
      <alignment horizontal="center" vertical="center"/>
    </xf>
    <xf numFmtId="0" fontId="3" fillId="0" borderId="15" xfId="0" applyFont="1" applyBorder="1" applyAlignment="1">
      <alignment horizontal="center" vertical="top"/>
    </xf>
    <xf numFmtId="0" fontId="3" fillId="0" borderId="0" xfId="0" applyFont="1" applyAlignment="1">
      <alignment horizontal="left" vertical="center"/>
    </xf>
    <xf numFmtId="0" fontId="3" fillId="0" borderId="15" xfId="40" applyFont="1" applyFill="1" applyBorder="1" applyAlignment="1">
      <alignment horizontal="center" vertical="center" wrapText="1"/>
    </xf>
    <xf numFmtId="0" fontId="3" fillId="0" borderId="16" xfId="40" applyFont="1" applyFill="1" applyBorder="1" applyAlignment="1">
      <alignment horizontal="center" vertical="center" wrapText="1"/>
    </xf>
    <xf numFmtId="0" fontId="3" fillId="0" borderId="0" xfId="40" applyFont="1" applyAlignment="1">
      <alignment vertical="center" wrapText="1"/>
    </xf>
    <xf numFmtId="0" fontId="3" fillId="0" borderId="0" xfId="40" applyFont="1" applyBorder="1" applyAlignment="1">
      <alignment horizontal="center" vertical="center" wrapText="1"/>
    </xf>
    <xf numFmtId="0" fontId="7" fillId="0" borderId="0" xfId="40" applyFont="1" applyBorder="1" applyAlignment="1">
      <alignment horizontal="left" vertical="center" wrapText="1" indent="1"/>
    </xf>
    <xf numFmtId="49" fontId="35" fillId="0" borderId="0" xfId="40" applyNumberFormat="1" applyFont="1"/>
    <xf numFmtId="0" fontId="79" fillId="0" borderId="13" xfId="0" applyFont="1" applyFill="1" applyBorder="1" applyAlignment="1">
      <alignment vertical="center" wrapText="1"/>
    </xf>
    <xf numFmtId="0" fontId="79" fillId="0" borderId="15" xfId="0" applyFont="1" applyFill="1" applyBorder="1" applyAlignment="1">
      <alignment horizontal="right" vertical="center" wrapText="1" indent="1"/>
    </xf>
    <xf numFmtId="0" fontId="77" fillId="0" borderId="30" xfId="0" applyFont="1" applyBorder="1" applyAlignment="1">
      <alignment horizontal="center" vertical="center"/>
    </xf>
    <xf numFmtId="0" fontId="77" fillId="0" borderId="31" xfId="0" applyFont="1" applyBorder="1" applyAlignment="1">
      <alignment horizontal="center" vertical="center"/>
    </xf>
    <xf numFmtId="0" fontId="77" fillId="0" borderId="36" xfId="0" applyFont="1" applyBorder="1" applyAlignment="1">
      <alignment horizontal="center" vertical="center"/>
    </xf>
    <xf numFmtId="14" fontId="79" fillId="0" borderId="34" xfId="0" applyNumberFormat="1" applyFont="1" applyFill="1" applyBorder="1" applyAlignment="1">
      <alignment horizontal="center" vertical="center" wrapText="1"/>
    </xf>
    <xf numFmtId="14" fontId="79" fillId="0" borderId="14" xfId="0" applyNumberFormat="1" applyFont="1" applyFill="1" applyBorder="1" applyAlignment="1">
      <alignment horizontal="center" vertical="center" wrapText="1"/>
    </xf>
    <xf numFmtId="3" fontId="7" fillId="37" borderId="20" xfId="0" applyNumberFormat="1" applyFont="1" applyFill="1" applyBorder="1" applyAlignment="1">
      <alignment horizontal="right" vertical="center" wrapText="1" indent="1"/>
    </xf>
    <xf numFmtId="49" fontId="78" fillId="0" borderId="0" xfId="0" applyNumberFormat="1" applyFont="1" applyAlignment="1">
      <alignment horizontal="left" vertical="center"/>
    </xf>
    <xf numFmtId="0" fontId="79" fillId="43" borderId="13" xfId="0" applyFont="1" applyFill="1" applyBorder="1" applyAlignment="1">
      <alignment vertical="center" wrapText="1"/>
    </xf>
    <xf numFmtId="0" fontId="79" fillId="44" borderId="13" xfId="0" applyFont="1" applyFill="1" applyBorder="1" applyAlignment="1">
      <alignment vertical="center" wrapText="1"/>
    </xf>
    <xf numFmtId="0" fontId="79" fillId="45" borderId="29" xfId="0" applyFont="1" applyFill="1" applyBorder="1" applyAlignment="1">
      <alignment vertical="center" wrapText="1"/>
    </xf>
    <xf numFmtId="0" fontId="7" fillId="0" borderId="43" xfId="0" applyFont="1" applyFill="1" applyBorder="1" applyAlignment="1">
      <alignment horizontal="left" vertical="center" wrapText="1" indent="1"/>
    </xf>
    <xf numFmtId="3" fontId="3" fillId="35" borderId="13" xfId="0" applyNumberFormat="1" applyFont="1" applyFill="1" applyBorder="1" applyAlignment="1">
      <alignment horizontal="center" vertical="center" wrapText="1"/>
    </xf>
    <xf numFmtId="0" fontId="78" fillId="0" borderId="0" xfId="0" applyFont="1"/>
    <xf numFmtId="3" fontId="66" fillId="0" borderId="0" xfId="0" applyNumberFormat="1" applyFont="1"/>
    <xf numFmtId="49" fontId="8" fillId="0" borderId="0" xfId="0" applyNumberFormat="1" applyFont="1" applyAlignment="1">
      <alignment horizontal="left" vertical="center"/>
    </xf>
    <xf numFmtId="0" fontId="2" fillId="0" borderId="15" xfId="0" applyFont="1" applyBorder="1" applyAlignment="1">
      <alignment horizontal="center" vertical="center" wrapText="1"/>
    </xf>
    <xf numFmtId="0" fontId="3" fillId="0" borderId="0" xfId="0" applyFont="1" applyAlignment="1"/>
    <xf numFmtId="0" fontId="3" fillId="0" borderId="0" xfId="0" applyFont="1" applyAlignment="1">
      <alignment vertical="top" wrapText="1"/>
    </xf>
    <xf numFmtId="0" fontId="77" fillId="0" borderId="43" xfId="0" applyFont="1" applyFill="1" applyBorder="1" applyAlignment="1">
      <alignment horizontal="left" vertical="center" wrapText="1" indent="1"/>
    </xf>
    <xf numFmtId="0" fontId="3" fillId="0" borderId="72" xfId="0" applyFont="1" applyFill="1" applyBorder="1" applyAlignment="1">
      <alignment horizontal="center" vertical="center" wrapText="1"/>
    </xf>
    <xf numFmtId="0" fontId="7" fillId="0" borderId="72" xfId="0" applyFont="1" applyFill="1" applyBorder="1" applyAlignment="1">
      <alignment horizontal="left" vertical="center" wrapText="1" indent="1"/>
    </xf>
    <xf numFmtId="0" fontId="7" fillId="0" borderId="72" xfId="0" applyFont="1" applyFill="1" applyBorder="1" applyAlignment="1">
      <alignment horizontal="center" vertical="center" wrapText="1"/>
    </xf>
    <xf numFmtId="0" fontId="3" fillId="0" borderId="72" xfId="0" applyFont="1" applyFill="1" applyBorder="1" applyAlignment="1">
      <alignment horizontal="right" vertical="center" wrapText="1" indent="1"/>
    </xf>
    <xf numFmtId="0" fontId="80" fillId="0" borderId="0" xfId="40" applyFont="1" applyAlignment="1">
      <alignment vertical="center" wrapText="1"/>
    </xf>
    <xf numFmtId="0" fontId="7" fillId="0" borderId="60" xfId="0" applyFont="1" applyFill="1" applyBorder="1" applyAlignment="1">
      <alignment horizontal="center" vertical="center" wrapText="1"/>
    </xf>
    <xf numFmtId="0" fontId="8" fillId="0" borderId="20" xfId="0" applyFont="1" applyFill="1" applyBorder="1" applyAlignment="1">
      <alignment horizontal="left" vertical="center" wrapText="1" indent="1"/>
    </xf>
    <xf numFmtId="0" fontId="79" fillId="0" borderId="20" xfId="0" applyFont="1" applyFill="1" applyBorder="1" applyAlignment="1">
      <alignment horizontal="left" vertical="center" wrapText="1" indent="1"/>
    </xf>
    <xf numFmtId="0" fontId="78" fillId="0" borderId="20" xfId="0" applyFont="1" applyFill="1" applyBorder="1" applyAlignment="1">
      <alignment horizontal="left" vertical="center" wrapText="1" indent="1"/>
    </xf>
    <xf numFmtId="0" fontId="8" fillId="0" borderId="43" xfId="0" applyNumberFormat="1" applyFont="1" applyFill="1" applyBorder="1" applyAlignment="1">
      <alignment horizontal="left" vertical="center" wrapText="1" indent="1"/>
    </xf>
    <xf numFmtId="3" fontId="7" fillId="24" borderId="62" xfId="0" applyNumberFormat="1" applyFont="1" applyFill="1" applyBorder="1" applyAlignment="1">
      <alignment horizontal="right" vertical="center" wrapText="1" indent="1"/>
    </xf>
    <xf numFmtId="3" fontId="7" fillId="24" borderId="77" xfId="0" applyNumberFormat="1" applyFont="1" applyFill="1" applyBorder="1" applyAlignment="1">
      <alignment horizontal="right" vertical="center" wrapText="1" indent="1"/>
    </xf>
    <xf numFmtId="166" fontId="3" fillId="38" borderId="0" xfId="0" applyNumberFormat="1" applyFont="1" applyFill="1" applyAlignment="1">
      <alignment horizontal="right" vertical="center" indent="1"/>
    </xf>
    <xf numFmtId="4" fontId="3" fillId="0" borderId="0" xfId="0" applyNumberFormat="1" applyFont="1" applyFill="1" applyAlignment="1">
      <alignment horizontal="right" vertical="center" indent="1"/>
    </xf>
    <xf numFmtId="0" fontId="3" fillId="38" borderId="0" xfId="0" applyFont="1" applyFill="1"/>
    <xf numFmtId="0" fontId="94" fillId="0" borderId="0" xfId="0" applyFont="1" applyFill="1" applyAlignment="1">
      <alignment horizontal="left" vertical="center" wrapText="1" indent="3"/>
    </xf>
    <xf numFmtId="0" fontId="1" fillId="0" borderId="0" xfId="0" applyFont="1"/>
    <xf numFmtId="0" fontId="70" fillId="0" borderId="0" xfId="0" applyFont="1"/>
    <xf numFmtId="0" fontId="95" fillId="0" borderId="0" xfId="0" applyFont="1"/>
    <xf numFmtId="3" fontId="25" fillId="0" borderId="0" xfId="45" applyNumberFormat="1" applyFont="1" applyBorder="1" applyAlignment="1">
      <alignment vertical="center"/>
    </xf>
    <xf numFmtId="0" fontId="8" fillId="0" borderId="0" xfId="0" applyFont="1" applyAlignment="1">
      <alignment horizontal="center"/>
    </xf>
    <xf numFmtId="4" fontId="7" fillId="24" borderId="17" xfId="0" applyNumberFormat="1" applyFont="1" applyFill="1" applyBorder="1" applyAlignment="1">
      <alignment horizontal="right" vertical="center" wrapText="1" indent="1"/>
    </xf>
    <xf numFmtId="0" fontId="8" fillId="0" borderId="0" xfId="0" applyFont="1" applyFill="1" applyAlignment="1">
      <alignment vertical="center" wrapText="1"/>
    </xf>
    <xf numFmtId="0" fontId="88" fillId="0" borderId="0" xfId="0" applyFont="1" applyAlignment="1">
      <alignment horizontal="left"/>
    </xf>
    <xf numFmtId="0" fontId="0" fillId="0" borderId="0" xfId="0" applyAlignment="1">
      <alignment horizontal="left"/>
    </xf>
    <xf numFmtId="0" fontId="81" fillId="0" borderId="0" xfId="0" applyFont="1" applyAlignment="1">
      <alignment horizontal="left"/>
    </xf>
    <xf numFmtId="0" fontId="0" fillId="0" borderId="0" xfId="0" applyFill="1" applyAlignment="1">
      <alignment horizontal="left"/>
    </xf>
    <xf numFmtId="0" fontId="93" fillId="0" borderId="0" xfId="0" applyFont="1" applyAlignment="1">
      <alignment horizontal="left"/>
    </xf>
    <xf numFmtId="0" fontId="97" fillId="0" borderId="0" xfId="0" applyFont="1" applyAlignment="1">
      <alignment horizontal="left" wrapText="1"/>
    </xf>
    <xf numFmtId="0" fontId="3" fillId="0" borderId="16" xfId="40" applyFont="1" applyBorder="1" applyAlignment="1">
      <alignment horizontal="center" vertical="center" wrapText="1"/>
    </xf>
    <xf numFmtId="0" fontId="79" fillId="0" borderId="22" xfId="41" applyFont="1" applyBorder="1" applyAlignment="1">
      <alignment horizontal="center" vertical="center"/>
    </xf>
    <xf numFmtId="0" fontId="79" fillId="0" borderId="78" xfId="41" applyFont="1" applyBorder="1" applyAlignment="1">
      <alignment horizontal="center" vertical="center"/>
    </xf>
    <xf numFmtId="3" fontId="7" fillId="35" borderId="79" xfId="0" applyNumberFormat="1" applyFont="1" applyFill="1" applyBorder="1" applyAlignment="1">
      <alignment horizontal="right" vertical="center" wrapText="1" indent="1"/>
    </xf>
    <xf numFmtId="165" fontId="7" fillId="24" borderId="80" xfId="0" applyNumberFormat="1" applyFont="1" applyFill="1" applyBorder="1" applyAlignment="1">
      <alignment horizontal="right" vertical="center" wrapText="1" indent="1"/>
    </xf>
    <xf numFmtId="3" fontId="7" fillId="35" borderId="82" xfId="0" applyNumberFormat="1" applyFont="1" applyFill="1" applyBorder="1" applyAlignment="1">
      <alignment horizontal="right" vertical="center" wrapText="1" indent="1"/>
    </xf>
    <xf numFmtId="165" fontId="7" fillId="24" borderId="81" xfId="0" applyNumberFormat="1" applyFont="1" applyFill="1" applyBorder="1" applyAlignment="1">
      <alignment horizontal="right" vertical="center" wrapText="1" indent="1"/>
    </xf>
    <xf numFmtId="0" fontId="3" fillId="0" borderId="13" xfId="0" applyFont="1" applyBorder="1" applyAlignment="1">
      <alignment vertical="center" wrapText="1"/>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0" xfId="40" applyFont="1" applyBorder="1" applyAlignment="1">
      <alignment vertical="center" wrapText="1"/>
    </xf>
    <xf numFmtId="0" fontId="3" fillId="0" borderId="21" xfId="43" applyFont="1" applyBorder="1" applyAlignment="1">
      <alignment horizontal="center" vertical="center" wrapText="1"/>
    </xf>
    <xf numFmtId="0" fontId="83" fillId="0" borderId="23" xfId="0" applyFont="1" applyBorder="1" applyAlignment="1">
      <alignment vertical="center" wrapText="1"/>
    </xf>
    <xf numFmtId="0" fontId="83" fillId="0" borderId="25" xfId="0" applyFont="1" applyBorder="1" applyAlignment="1">
      <alignment vertical="center" wrapText="1"/>
    </xf>
    <xf numFmtId="0" fontId="83" fillId="0" borderId="24" xfId="0" applyFont="1" applyBorder="1" applyAlignment="1">
      <alignment vertical="center" wrapText="1"/>
    </xf>
    <xf numFmtId="0" fontId="83" fillId="0" borderId="15" xfId="0" applyFont="1" applyBorder="1" applyAlignment="1">
      <alignment vertical="center" wrapText="1"/>
    </xf>
    <xf numFmtId="0" fontId="83" fillId="0" borderId="13" xfId="0" applyFont="1" applyBorder="1" applyAlignment="1">
      <alignment vertical="center" wrapText="1"/>
    </xf>
    <xf numFmtId="0" fontId="83" fillId="0" borderId="14" xfId="0" applyFont="1" applyBorder="1" applyAlignment="1">
      <alignment vertical="center" wrapText="1"/>
    </xf>
    <xf numFmtId="0" fontId="83" fillId="0" borderId="16" xfId="0" applyFont="1" applyBorder="1" applyAlignment="1">
      <alignment vertical="center" wrapText="1"/>
    </xf>
    <xf numFmtId="0" fontId="83" fillId="0" borderId="17" xfId="0" applyFont="1" applyBorder="1" applyAlignment="1">
      <alignment vertical="center" wrapText="1"/>
    </xf>
    <xf numFmtId="0" fontId="83" fillId="0" borderId="18" xfId="0" applyFont="1" applyBorder="1" applyAlignment="1">
      <alignment vertical="center" wrapText="1"/>
    </xf>
    <xf numFmtId="0" fontId="83" fillId="0" borderId="0" xfId="0" applyFont="1" applyAlignment="1">
      <alignment vertical="center" wrapText="1"/>
    </xf>
    <xf numFmtId="0" fontId="82" fillId="0" borderId="0" xfId="0" applyFont="1" applyAlignment="1">
      <alignment horizontal="center" vertical="center"/>
    </xf>
    <xf numFmtId="0" fontId="7" fillId="0" borderId="29" xfId="44" applyNumberFormat="1" applyFont="1" applyFill="1" applyBorder="1" applyAlignment="1">
      <alignment horizontal="center" vertical="center" wrapText="1"/>
    </xf>
    <xf numFmtId="0" fontId="7" fillId="0" borderId="30" xfId="44" applyNumberFormat="1" applyFont="1" applyFill="1" applyBorder="1" applyAlignment="1">
      <alignment horizontal="center" vertical="center" wrapText="1"/>
    </xf>
    <xf numFmtId="0" fontId="7" fillId="0" borderId="83" xfId="44" applyNumberFormat="1" applyFont="1" applyFill="1" applyBorder="1" applyAlignment="1">
      <alignment horizontal="center" vertical="center" wrapText="1"/>
    </xf>
    <xf numFmtId="0" fontId="87" fillId="0" borderId="0" xfId="0" applyFont="1" applyFill="1" applyAlignment="1">
      <alignment horizontal="center" vertical="center" wrapText="1"/>
    </xf>
    <xf numFmtId="0" fontId="79" fillId="42" borderId="15" xfId="0" applyFont="1" applyFill="1" applyBorder="1" applyAlignment="1">
      <alignment horizontal="right" vertical="center" wrapText="1" indent="1"/>
    </xf>
    <xf numFmtId="3" fontId="3" fillId="0" borderId="0" xfId="0" applyNumberFormat="1" applyFont="1" applyFill="1" applyBorder="1"/>
    <xf numFmtId="0" fontId="36" fillId="0" borderId="0" xfId="0" applyFont="1" applyFill="1"/>
    <xf numFmtId="0" fontId="101" fillId="0" borderId="0" xfId="0" applyFont="1" applyBorder="1" applyAlignment="1">
      <alignment horizontal="right"/>
    </xf>
    <xf numFmtId="49" fontId="95" fillId="0" borderId="0" xfId="0" applyNumberFormat="1" applyFont="1" applyBorder="1"/>
    <xf numFmtId="0" fontId="83" fillId="0" borderId="0" xfId="0" applyFont="1" applyBorder="1" applyAlignment="1">
      <alignment horizontal="right"/>
    </xf>
    <xf numFmtId="0" fontId="83" fillId="0" borderId="13" xfId="0" applyFont="1" applyBorder="1" applyAlignment="1">
      <alignment horizontal="center" vertical="center" wrapText="1"/>
    </xf>
    <xf numFmtId="0" fontId="108" fillId="43" borderId="13" xfId="0" applyFont="1" applyFill="1" applyBorder="1" applyAlignment="1">
      <alignment vertical="center" wrapText="1"/>
    </xf>
    <xf numFmtId="0" fontId="3" fillId="0" borderId="62" xfId="0" applyFont="1" applyBorder="1" applyAlignment="1">
      <alignment horizontal="center" vertical="center" wrapText="1"/>
    </xf>
    <xf numFmtId="0" fontId="3" fillId="0" borderId="62" xfId="0" applyFont="1" applyBorder="1" applyAlignment="1">
      <alignment vertical="center" wrapText="1"/>
    </xf>
    <xf numFmtId="0" fontId="3" fillId="0" borderId="38" xfId="0" applyFont="1" applyBorder="1" applyAlignment="1">
      <alignment vertical="center" wrapText="1"/>
    </xf>
    <xf numFmtId="0" fontId="3" fillId="0" borderId="38" xfId="0" applyFont="1" applyBorder="1" applyAlignment="1">
      <alignment horizontal="center" vertical="center" wrapText="1"/>
    </xf>
    <xf numFmtId="0" fontId="77" fillId="0" borderId="63" xfId="0" applyFont="1"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3" fontId="99" fillId="48" borderId="43" xfId="0" applyNumberFormat="1" applyFont="1" applyFill="1" applyBorder="1" applyAlignment="1">
      <alignment horizontal="right" vertical="center" wrapText="1" indent="1"/>
    </xf>
    <xf numFmtId="3" fontId="99" fillId="48" borderId="56" xfId="0" applyNumberFormat="1" applyFont="1" applyFill="1" applyBorder="1" applyAlignment="1">
      <alignment horizontal="right" vertical="center" wrapText="1" indent="1"/>
    </xf>
    <xf numFmtId="0" fontId="83" fillId="0" borderId="62" xfId="0" applyFont="1" applyBorder="1" applyAlignment="1">
      <alignment horizontal="center" vertical="center" wrapText="1"/>
    </xf>
    <xf numFmtId="0" fontId="83" fillId="0" borderId="62" xfId="0" applyFont="1" applyBorder="1" applyAlignment="1">
      <alignment vertical="center" wrapText="1"/>
    </xf>
    <xf numFmtId="0" fontId="83" fillId="0" borderId="38" xfId="0" applyFont="1" applyBorder="1" applyAlignment="1">
      <alignment vertical="center" wrapText="1"/>
    </xf>
    <xf numFmtId="0" fontId="83" fillId="0" borderId="38" xfId="0" applyFont="1" applyBorder="1" applyAlignment="1">
      <alignment horizontal="center" vertical="center" wrapText="1"/>
    </xf>
    <xf numFmtId="0" fontId="87" fillId="0" borderId="0" xfId="0" applyFont="1" applyFill="1" applyAlignment="1">
      <alignment horizontal="left" vertical="center" wrapText="1"/>
    </xf>
    <xf numFmtId="0" fontId="112" fillId="0" borderId="0" xfId="0" applyFont="1" applyAlignment="1">
      <alignment vertical="center"/>
    </xf>
    <xf numFmtId="0" fontId="25" fillId="0" borderId="0" xfId="0" applyFont="1" applyAlignment="1">
      <alignment vertical="center" wrapText="1"/>
    </xf>
    <xf numFmtId="0" fontId="8" fillId="0" borderId="21" xfId="0" applyFont="1" applyBorder="1" applyAlignment="1">
      <alignment horizontal="center" vertical="center" wrapText="1"/>
    </xf>
    <xf numFmtId="0" fontId="81" fillId="0" borderId="0" xfId="0" applyFont="1" applyFill="1" applyAlignment="1">
      <alignment horizontal="left" vertical="center" wrapText="1"/>
    </xf>
    <xf numFmtId="0" fontId="78" fillId="0" borderId="43" xfId="0" applyNumberFormat="1" applyFont="1" applyFill="1" applyBorder="1" applyAlignment="1">
      <alignment horizontal="left" vertical="center" wrapText="1" indent="1"/>
    </xf>
    <xf numFmtId="0" fontId="96" fillId="0" borderId="0" xfId="0" applyFont="1"/>
    <xf numFmtId="0" fontId="79" fillId="0" borderId="44" xfId="0" applyFont="1" applyFill="1" applyBorder="1" applyAlignment="1">
      <alignment horizontal="left" vertical="center" wrapText="1" indent="1"/>
    </xf>
    <xf numFmtId="0" fontId="79" fillId="0" borderId="45" xfId="0" applyFont="1" applyFill="1" applyBorder="1" applyAlignment="1">
      <alignment horizontal="left" vertical="center" wrapText="1" indent="1"/>
    </xf>
    <xf numFmtId="0" fontId="7" fillId="35" borderId="64" xfId="0" applyFont="1" applyFill="1" applyBorder="1" applyAlignment="1">
      <alignment horizontal="left" vertical="center" wrapText="1" indent="1"/>
    </xf>
    <xf numFmtId="0" fontId="101" fillId="0" borderId="0" xfId="90" applyFont="1"/>
    <xf numFmtId="0" fontId="101" fillId="0" borderId="0" xfId="0" applyFont="1"/>
    <xf numFmtId="0" fontId="103" fillId="0" borderId="0" xfId="90" applyFont="1"/>
    <xf numFmtId="0" fontId="3" fillId="0" borderId="0" xfId="90" applyFont="1"/>
    <xf numFmtId="0" fontId="68" fillId="0" borderId="0" xfId="90" applyFont="1"/>
    <xf numFmtId="0" fontId="3" fillId="0" borderId="15" xfId="90" applyFont="1" applyBorder="1" applyAlignment="1">
      <alignment horizontal="center" vertical="center"/>
    </xf>
    <xf numFmtId="0" fontId="117" fillId="0" borderId="0" xfId="90" applyFont="1"/>
    <xf numFmtId="0" fontId="68" fillId="0" borderId="0" xfId="90" applyFont="1" applyAlignment="1">
      <alignment vertical="center"/>
    </xf>
    <xf numFmtId="0" fontId="3" fillId="0" borderId="0" xfId="90" applyFont="1" applyAlignment="1">
      <alignment vertical="center"/>
    </xf>
    <xf numFmtId="0" fontId="103" fillId="0" borderId="0" xfId="90" applyFont="1" applyFill="1"/>
    <xf numFmtId="0" fontId="80" fillId="0" borderId="0" xfId="90" applyFont="1" applyFill="1"/>
    <xf numFmtId="0" fontId="80" fillId="0" borderId="0" xfId="90" applyFont="1"/>
    <xf numFmtId="0" fontId="104" fillId="0" borderId="0" xfId="90" applyFont="1"/>
    <xf numFmtId="0" fontId="3" fillId="0" borderId="12" xfId="90" applyFont="1" applyBorder="1" applyAlignment="1">
      <alignment horizontal="center" vertical="center"/>
    </xf>
    <xf numFmtId="166" fontId="3" fillId="38" borderId="0" xfId="90" applyNumberFormat="1" applyFont="1" applyFill="1"/>
    <xf numFmtId="166" fontId="3" fillId="0" borderId="0" xfId="90" applyNumberFormat="1" applyFont="1"/>
    <xf numFmtId="0" fontId="68" fillId="38" borderId="0" xfId="90" applyFont="1" applyFill="1"/>
    <xf numFmtId="0" fontId="10" fillId="0" borderId="15" xfId="90" applyFont="1" applyBorder="1" applyAlignment="1">
      <alignment horizontal="center" vertical="center"/>
    </xf>
    <xf numFmtId="0" fontId="3" fillId="0" borderId="0" xfId="90" applyFont="1" applyAlignment="1">
      <alignment horizontal="center" vertical="center"/>
    </xf>
    <xf numFmtId="49" fontId="3" fillId="0" borderId="0" xfId="90" applyNumberFormat="1" applyFont="1" applyAlignment="1">
      <alignment horizontal="left" wrapText="1"/>
    </xf>
    <xf numFmtId="0" fontId="118" fillId="0" borderId="0" xfId="0" applyFont="1"/>
    <xf numFmtId="0" fontId="118" fillId="0" borderId="0" xfId="0" applyFont="1" applyAlignment="1">
      <alignment horizontal="left" vertical="center"/>
    </xf>
    <xf numFmtId="0" fontId="119" fillId="0" borderId="0" xfId="90" applyFont="1"/>
    <xf numFmtId="0" fontId="116" fillId="0" borderId="0" xfId="90" applyFont="1"/>
    <xf numFmtId="0" fontId="78" fillId="0" borderId="0" xfId="90" applyFont="1"/>
    <xf numFmtId="0" fontId="79" fillId="44" borderId="19" xfId="0" applyFont="1" applyFill="1" applyBorder="1" applyAlignment="1">
      <alignment vertical="center" wrapText="1"/>
    </xf>
    <xf numFmtId="14" fontId="79" fillId="0" borderId="26" xfId="0" applyNumberFormat="1" applyFont="1" applyFill="1" applyBorder="1" applyAlignment="1">
      <alignment horizontal="center" vertical="center" wrapText="1"/>
    </xf>
    <xf numFmtId="49" fontId="80" fillId="0" borderId="0" xfId="0" applyNumberFormat="1" applyFont="1" applyBorder="1"/>
    <xf numFmtId="0" fontId="3" fillId="0" borderId="0" xfId="0" applyFont="1" applyBorder="1" applyAlignment="1">
      <alignment horizontal="left" vertical="center" wrapText="1" indent="3"/>
    </xf>
    <xf numFmtId="49" fontId="3" fillId="0" borderId="0" xfId="0" applyNumberFormat="1" applyFont="1" applyBorder="1" applyAlignment="1">
      <alignment horizontal="left" vertical="center" wrapText="1" indent="1"/>
    </xf>
    <xf numFmtId="0" fontId="3" fillId="0" borderId="0" xfId="0" applyFont="1" applyBorder="1" applyAlignment="1">
      <alignment horizontal="right" vertical="center" wrapText="1"/>
    </xf>
    <xf numFmtId="49" fontId="3" fillId="0" borderId="0" xfId="0" applyNumberFormat="1" applyFont="1" applyBorder="1" applyAlignment="1">
      <alignment vertical="center"/>
    </xf>
    <xf numFmtId="0" fontId="78" fillId="37" borderId="43" xfId="0" applyFont="1" applyFill="1" applyBorder="1" applyAlignment="1">
      <alignment horizontal="left" vertical="center" wrapText="1" indent="1"/>
    </xf>
    <xf numFmtId="0" fontId="78" fillId="37" borderId="0" xfId="0" applyFont="1" applyFill="1"/>
    <xf numFmtId="0" fontId="81" fillId="37" borderId="0" xfId="0" applyFont="1" applyFill="1"/>
    <xf numFmtId="3" fontId="3" fillId="35" borderId="17" xfId="43" applyNumberFormat="1" applyFont="1" applyFill="1" applyBorder="1" applyAlignment="1">
      <alignment horizontal="right" vertical="center" wrapText="1" indent="1"/>
    </xf>
    <xf numFmtId="3" fontId="2" fillId="24" borderId="18" xfId="43" applyNumberFormat="1" applyFont="1" applyFill="1" applyBorder="1" applyAlignment="1">
      <alignment horizontal="right" vertical="center" wrapText="1" indent="1"/>
    </xf>
    <xf numFmtId="0" fontId="79" fillId="0" borderId="54" xfId="0" applyFont="1" applyFill="1" applyBorder="1" applyAlignment="1">
      <alignment horizontal="left" vertical="center" wrapText="1" indent="1"/>
    </xf>
    <xf numFmtId="0" fontId="79" fillId="0" borderId="14" xfId="0" applyFont="1" applyFill="1" applyBorder="1" applyAlignment="1">
      <alignment horizontal="left" vertical="center" wrapText="1" indent="1"/>
    </xf>
    <xf numFmtId="0" fontId="87" fillId="0" borderId="0" xfId="0" applyFont="1" applyAlignment="1">
      <alignment horizontal="left" indent="1"/>
    </xf>
    <xf numFmtId="0" fontId="78" fillId="0" borderId="24" xfId="0" applyNumberFormat="1" applyFont="1" applyBorder="1" applyAlignment="1">
      <alignment horizontal="left" vertical="center" wrapText="1" indent="1"/>
    </xf>
    <xf numFmtId="0" fontId="79" fillId="0" borderId="15" xfId="35" applyNumberFormat="1" applyFont="1" applyBorder="1" applyAlignment="1" applyProtection="1">
      <alignment horizontal="left" vertical="center" indent="1"/>
    </xf>
    <xf numFmtId="0" fontId="8" fillId="0" borderId="20" xfId="0" applyNumberFormat="1" applyFont="1" applyBorder="1" applyAlignment="1">
      <alignment horizontal="left" vertical="center" wrapText="1" indent="1"/>
    </xf>
    <xf numFmtId="0" fontId="96" fillId="0" borderId="14" xfId="35" applyNumberFormat="1" applyFont="1" applyBorder="1" applyAlignment="1" applyProtection="1">
      <alignment horizontal="left" vertical="center" indent="1"/>
    </xf>
    <xf numFmtId="0" fontId="8" fillId="0" borderId="15" xfId="35" applyNumberFormat="1" applyFont="1" applyBorder="1" applyAlignment="1" applyProtection="1">
      <alignment horizontal="left" vertical="center" indent="1"/>
    </xf>
    <xf numFmtId="0" fontId="8" fillId="37" borderId="15" xfId="35" applyNumberFormat="1" applyFont="1" applyFill="1" applyBorder="1" applyAlignment="1" applyProtection="1">
      <alignment horizontal="left" vertical="center" indent="1"/>
    </xf>
    <xf numFmtId="0" fontId="8" fillId="0" borderId="21" xfId="35" applyNumberFormat="1" applyFont="1" applyBorder="1" applyAlignment="1" applyProtection="1">
      <alignment horizontal="left" vertical="center" indent="1"/>
    </xf>
    <xf numFmtId="0" fontId="8" fillId="0" borderId="13" xfId="0" applyNumberFormat="1" applyFont="1" applyBorder="1" applyAlignment="1">
      <alignment horizontal="left" vertical="center" wrapText="1" indent="1"/>
    </xf>
    <xf numFmtId="0" fontId="96" fillId="0" borderId="38" xfId="35" applyNumberFormat="1" applyFont="1" applyBorder="1" applyAlignment="1" applyProtection="1">
      <alignment horizontal="left" vertical="center" indent="1"/>
    </xf>
    <xf numFmtId="0" fontId="3" fillId="0" borderId="43" xfId="0" applyFont="1" applyFill="1" applyBorder="1" applyAlignment="1">
      <alignment vertical="center"/>
    </xf>
    <xf numFmtId="0" fontId="3" fillId="0" borderId="16" xfId="90" applyFont="1" applyBorder="1" applyAlignment="1">
      <alignment horizontal="center" vertical="center"/>
    </xf>
    <xf numFmtId="0" fontId="8" fillId="0" borderId="20" xfId="0" applyNumberFormat="1" applyFont="1" applyBorder="1" applyAlignment="1">
      <alignment horizontal="left" vertical="center" indent="1"/>
    </xf>
    <xf numFmtId="0" fontId="8" fillId="37" borderId="20" xfId="0" applyNumberFormat="1" applyFont="1" applyFill="1" applyBorder="1" applyAlignment="1">
      <alignment horizontal="left" vertical="center" indent="1"/>
    </xf>
    <xf numFmtId="0" fontId="79" fillId="0" borderId="20" xfId="0" applyNumberFormat="1" applyFont="1" applyBorder="1" applyAlignment="1">
      <alignment horizontal="left" vertical="center" indent="1"/>
    </xf>
    <xf numFmtId="0" fontId="8" fillId="0" borderId="35" xfId="0" applyNumberFormat="1" applyFont="1" applyBorder="1" applyAlignment="1">
      <alignment horizontal="left" vertical="center" indent="1"/>
    </xf>
    <xf numFmtId="0" fontId="8" fillId="0" borderId="13" xfId="0" applyNumberFormat="1" applyFont="1" applyBorder="1" applyAlignment="1">
      <alignment horizontal="left" vertical="center" indent="1"/>
    </xf>
    <xf numFmtId="0" fontId="2" fillId="0" borderId="13" xfId="0" applyNumberFormat="1" applyFont="1" applyBorder="1" applyAlignment="1">
      <alignment horizontal="center" vertical="center" wrapText="1"/>
    </xf>
    <xf numFmtId="0" fontId="2" fillId="0" borderId="13" xfId="0" applyNumberFormat="1" applyFont="1" applyBorder="1" applyAlignment="1">
      <alignment horizontal="left" vertical="center" wrapText="1" indent="1"/>
    </xf>
    <xf numFmtId="0" fontId="3" fillId="0" borderId="13" xfId="0" applyNumberFormat="1" applyFont="1" applyBorder="1" applyAlignment="1">
      <alignment horizontal="left" vertical="center" wrapText="1" indent="1"/>
    </xf>
    <xf numFmtId="0" fontId="2" fillId="0" borderId="17" xfId="0" applyNumberFormat="1" applyFont="1" applyBorder="1" applyAlignment="1">
      <alignment horizontal="left" vertical="center" wrapText="1" indent="1"/>
    </xf>
    <xf numFmtId="0" fontId="2" fillId="0" borderId="13" xfId="0" applyNumberFormat="1" applyFont="1" applyFill="1" applyBorder="1" applyAlignment="1">
      <alignment horizontal="left" vertical="center" wrapText="1" indent="1"/>
    </xf>
    <xf numFmtId="0" fontId="83" fillId="0" borderId="13" xfId="0" applyNumberFormat="1" applyFont="1" applyFill="1" applyBorder="1" applyAlignment="1">
      <alignment horizontal="left" vertical="center" wrapText="1" indent="1"/>
    </xf>
    <xf numFmtId="0" fontId="82" fillId="0" borderId="13" xfId="0" applyNumberFormat="1" applyFont="1" applyFill="1" applyBorder="1" applyAlignment="1">
      <alignment horizontal="left" vertical="center" wrapText="1" indent="1"/>
    </xf>
    <xf numFmtId="0" fontId="83" fillId="0" borderId="13" xfId="0" applyNumberFormat="1" applyFont="1" applyBorder="1" applyAlignment="1">
      <alignment horizontal="left" vertical="center" wrapText="1" indent="1"/>
    </xf>
    <xf numFmtId="0" fontId="77" fillId="0" borderId="13" xfId="0" applyNumberFormat="1" applyFont="1" applyFill="1" applyBorder="1" applyAlignment="1">
      <alignment horizontal="left" vertical="center" wrapText="1" indent="1"/>
    </xf>
    <xf numFmtId="0" fontId="79" fillId="0" borderId="13" xfId="0" applyNumberFormat="1" applyFont="1" applyBorder="1" applyAlignment="1">
      <alignment horizontal="left" vertical="center" wrapText="1" indent="1"/>
    </xf>
    <xf numFmtId="0" fontId="7" fillId="0" borderId="13" xfId="0" applyNumberFormat="1" applyFont="1" applyFill="1" applyBorder="1" applyAlignment="1">
      <alignment horizontal="left" vertical="center" wrapText="1" indent="1"/>
    </xf>
    <xf numFmtId="0" fontId="8" fillId="0" borderId="0" xfId="0" applyNumberFormat="1" applyFont="1" applyAlignment="1">
      <alignment horizontal="left" vertical="center" wrapText="1" indent="1"/>
    </xf>
    <xf numFmtId="0" fontId="7" fillId="0" borderId="13" xfId="0" applyNumberFormat="1" applyFont="1" applyFill="1" applyBorder="1" applyAlignment="1">
      <alignment horizontal="left" vertical="center" indent="1"/>
    </xf>
    <xf numFmtId="0" fontId="7" fillId="37" borderId="13" xfId="0" applyNumberFormat="1" applyFont="1" applyFill="1" applyBorder="1" applyAlignment="1">
      <alignment horizontal="left" vertical="center" indent="1"/>
    </xf>
    <xf numFmtId="0" fontId="8" fillId="0" borderId="19" xfId="0" applyNumberFormat="1" applyFont="1" applyFill="1" applyBorder="1" applyAlignment="1">
      <alignment horizontal="left" vertical="center" wrapText="1" indent="1"/>
    </xf>
    <xf numFmtId="0" fontId="3" fillId="0" borderId="0" xfId="0" applyNumberFormat="1" applyFont="1" applyAlignment="1">
      <alignment horizontal="left" vertical="center" wrapText="1"/>
    </xf>
    <xf numFmtId="0" fontId="2" fillId="0" borderId="15"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3" fillId="0" borderId="0" xfId="0" applyNumberFormat="1" applyFont="1" applyAlignment="1">
      <alignment vertical="center" wrapText="1"/>
    </xf>
    <xf numFmtId="0" fontId="3" fillId="0" borderId="15" xfId="0" applyNumberFormat="1" applyFont="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3" fillId="0" borderId="0" xfId="0" applyNumberFormat="1" applyFont="1"/>
    <xf numFmtId="0" fontId="2" fillId="0" borderId="0" xfId="0" applyNumberFormat="1" applyFont="1"/>
    <xf numFmtId="0" fontId="2" fillId="0" borderId="14" xfId="0" applyNumberFormat="1" applyFont="1" applyBorder="1" applyAlignment="1">
      <alignment horizontal="center" vertical="center" wrapText="1"/>
    </xf>
    <xf numFmtId="0" fontId="80" fillId="0" borderId="0" xfId="0" applyNumberFormat="1" applyFont="1" applyAlignment="1">
      <alignment horizontal="center"/>
    </xf>
    <xf numFmtId="0" fontId="2" fillId="0" borderId="38" xfId="0" applyNumberFormat="1" applyFont="1" applyBorder="1" applyAlignment="1">
      <alignment horizontal="center" vertical="center" wrapText="1"/>
    </xf>
    <xf numFmtId="0" fontId="8" fillId="0" borderId="0" xfId="0" applyNumberFormat="1" applyFont="1"/>
    <xf numFmtId="0" fontId="2" fillId="0" borderId="17" xfId="0" applyNumberFormat="1" applyFont="1" applyFill="1" applyBorder="1" applyAlignment="1">
      <alignment horizontal="left" vertical="center" wrapText="1" indent="1"/>
    </xf>
    <xf numFmtId="0" fontId="3" fillId="0" borderId="0" xfId="90" applyNumberFormat="1" applyFont="1"/>
    <xf numFmtId="0" fontId="68" fillId="0" borderId="0" xfId="90" applyNumberFormat="1" applyFont="1"/>
    <xf numFmtId="0" fontId="73" fillId="0" borderId="0" xfId="90" applyNumberFormat="1" applyFont="1"/>
    <xf numFmtId="0" fontId="2" fillId="0" borderId="0" xfId="90" applyNumberFormat="1" applyFont="1"/>
    <xf numFmtId="0" fontId="2" fillId="0" borderId="13" xfId="90" applyNumberFormat="1" applyFont="1" applyBorder="1" applyAlignment="1">
      <alignment horizontal="center" vertical="center" wrapText="1"/>
    </xf>
    <xf numFmtId="0" fontId="2" fillId="0" borderId="14" xfId="90" applyNumberFormat="1" applyFont="1" applyBorder="1" applyAlignment="1">
      <alignment horizontal="center" vertical="center" wrapText="1"/>
    </xf>
    <xf numFmtId="0" fontId="3" fillId="0" borderId="15" xfId="90" applyNumberFormat="1" applyFont="1" applyBorder="1" applyAlignment="1">
      <alignment horizontal="center" vertical="center"/>
    </xf>
    <xf numFmtId="0" fontId="82" fillId="0" borderId="13" xfId="90" applyNumberFormat="1" applyFont="1" applyFill="1" applyBorder="1" applyAlignment="1">
      <alignment horizontal="left" vertical="top" wrapText="1"/>
    </xf>
    <xf numFmtId="0" fontId="7" fillId="0" borderId="13" xfId="90" applyNumberFormat="1" applyFont="1" applyFill="1" applyBorder="1" applyAlignment="1">
      <alignment horizontal="center" vertical="center" wrapText="1"/>
    </xf>
    <xf numFmtId="0" fontId="7" fillId="0" borderId="14" xfId="90" applyNumberFormat="1" applyFont="1" applyFill="1" applyBorder="1" applyAlignment="1">
      <alignment horizontal="center" vertical="center" wrapText="1"/>
    </xf>
    <xf numFmtId="0" fontId="82" fillId="0" borderId="13" xfId="90" applyNumberFormat="1" applyFont="1" applyFill="1" applyBorder="1" applyAlignment="1">
      <alignment horizontal="left" vertical="top" wrapText="1" indent="1"/>
    </xf>
    <xf numFmtId="0" fontId="83" fillId="0" borderId="13" xfId="90" applyNumberFormat="1" applyFont="1" applyBorder="1" applyAlignment="1">
      <alignment horizontal="left" vertical="top" wrapText="1" indent="1"/>
    </xf>
    <xf numFmtId="0" fontId="83" fillId="0" borderId="13" xfId="90" applyNumberFormat="1" applyFont="1" applyBorder="1" applyAlignment="1">
      <alignment horizontal="left" wrapText="1" indent="1"/>
    </xf>
    <xf numFmtId="0" fontId="83" fillId="0" borderId="13" xfId="90" applyNumberFormat="1" applyFont="1" applyBorder="1" applyAlignment="1">
      <alignment horizontal="left" vertical="center" wrapText="1" indent="1"/>
    </xf>
    <xf numFmtId="0" fontId="83" fillId="0" borderId="13" xfId="90" applyNumberFormat="1" applyFont="1" applyFill="1" applyBorder="1" applyAlignment="1">
      <alignment horizontal="left" vertical="top" wrapText="1" indent="1"/>
    </xf>
    <xf numFmtId="0" fontId="83" fillId="0" borderId="13" xfId="90" applyNumberFormat="1" applyFont="1" applyFill="1" applyBorder="1" applyAlignment="1">
      <alignment horizontal="left" wrapText="1" indent="1"/>
    </xf>
    <xf numFmtId="0" fontId="83" fillId="0" borderId="13" xfId="90" applyNumberFormat="1" applyFont="1" applyFill="1" applyBorder="1" applyAlignment="1">
      <alignment horizontal="left" vertical="center" wrapText="1"/>
    </xf>
    <xf numFmtId="0" fontId="83" fillId="0" borderId="13" xfId="90" applyNumberFormat="1" applyFont="1" applyFill="1" applyBorder="1" applyAlignment="1" applyProtection="1">
      <alignment horizontal="left" vertical="top" wrapText="1" indent="1"/>
      <protection locked="0"/>
    </xf>
    <xf numFmtId="0" fontId="83" fillId="0" borderId="13" xfId="90" applyNumberFormat="1" applyFont="1" applyFill="1" applyBorder="1" applyAlignment="1">
      <alignment horizontal="left" vertical="center" wrapText="1" indent="1"/>
    </xf>
    <xf numFmtId="0" fontId="82" fillId="0" borderId="17" xfId="90" applyNumberFormat="1" applyFont="1" applyFill="1" applyBorder="1" applyAlignment="1">
      <alignment horizontal="left" vertical="top" wrapText="1" indent="1"/>
    </xf>
    <xf numFmtId="0" fontId="83" fillId="0" borderId="0" xfId="90" applyNumberFormat="1" applyFont="1" applyAlignment="1">
      <alignment horizontal="left" wrapText="1"/>
    </xf>
    <xf numFmtId="0" fontId="102" fillId="0" borderId="13" xfId="90" applyNumberFormat="1" applyFont="1" applyFill="1" applyBorder="1" applyAlignment="1">
      <alignment horizontal="left" vertical="top" wrapText="1" indent="1"/>
    </xf>
    <xf numFmtId="0" fontId="3" fillId="47" borderId="0" xfId="0" applyNumberFormat="1" applyFont="1" applyFill="1" applyAlignment="1">
      <alignment vertical="center" wrapText="1"/>
    </xf>
    <xf numFmtId="0" fontId="83" fillId="0" borderId="0" xfId="0" applyNumberFormat="1" applyFont="1" applyAlignment="1">
      <alignment vertical="center" wrapText="1"/>
    </xf>
    <xf numFmtId="0" fontId="82" fillId="0" borderId="0" xfId="0" applyNumberFormat="1" applyFont="1" applyAlignment="1">
      <alignment vertical="center" wrapText="1"/>
    </xf>
    <xf numFmtId="0" fontId="2" fillId="0" borderId="0" xfId="0" applyNumberFormat="1" applyFont="1" applyAlignment="1">
      <alignment vertical="center" wrapText="1"/>
    </xf>
    <xf numFmtId="0" fontId="2" fillId="0" borderId="15"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57" xfId="0" applyNumberFormat="1" applyFont="1" applyBorder="1" applyAlignment="1">
      <alignment horizontal="center" vertical="center" wrapText="1"/>
    </xf>
    <xf numFmtId="0" fontId="2" fillId="0" borderId="0" xfId="0" applyNumberFormat="1" applyFont="1" applyBorder="1" applyAlignment="1">
      <alignment vertical="center" wrapText="1"/>
    </xf>
    <xf numFmtId="0" fontId="3" fillId="0" borderId="13" xfId="0" applyNumberFormat="1" applyFont="1" applyFill="1" applyBorder="1" applyAlignment="1">
      <alignment horizontal="left" vertical="center" wrapText="1" indent="1"/>
    </xf>
    <xf numFmtId="0" fontId="99" fillId="48" borderId="42" xfId="0" applyNumberFormat="1" applyFont="1" applyFill="1" applyBorder="1" applyAlignment="1">
      <alignment horizontal="center" vertical="center" wrapText="1"/>
    </xf>
    <xf numFmtId="0" fontId="83" fillId="47" borderId="0" xfId="0" applyNumberFormat="1" applyFont="1" applyFill="1" applyAlignment="1">
      <alignment vertical="center" wrapText="1"/>
    </xf>
    <xf numFmtId="0" fontId="7" fillId="0" borderId="13"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99" fillId="48" borderId="57" xfId="0" applyNumberFormat="1" applyFont="1" applyFill="1" applyBorder="1" applyAlignment="1">
      <alignment horizontal="center" vertical="center" wrapText="1"/>
    </xf>
    <xf numFmtId="0" fontId="82" fillId="0" borderId="0" xfId="0" applyNumberFormat="1" applyFont="1" applyBorder="1" applyAlignment="1">
      <alignment vertical="center" wrapText="1"/>
    </xf>
    <xf numFmtId="0" fontId="3" fillId="0" borderId="0" xfId="0" applyNumberFormat="1" applyFont="1" applyAlignment="1">
      <alignment horizontal="center" vertical="center" wrapText="1"/>
    </xf>
    <xf numFmtId="0" fontId="112" fillId="0" borderId="0" xfId="0" applyNumberFormat="1" applyFont="1" applyAlignment="1">
      <alignment vertical="center"/>
    </xf>
    <xf numFmtId="0" fontId="25" fillId="0" borderId="0" xfId="0" applyNumberFormat="1" applyFont="1" applyAlignment="1">
      <alignment vertical="center" wrapText="1"/>
    </xf>
    <xf numFmtId="0" fontId="76" fillId="0" borderId="0" xfId="41" applyNumberFormat="1"/>
    <xf numFmtId="0" fontId="77" fillId="0" borderId="23" xfId="41" applyNumberFormat="1" applyFont="1" applyBorder="1" applyAlignment="1">
      <alignment horizontal="center" vertical="center" wrapText="1"/>
    </xf>
    <xf numFmtId="0" fontId="77" fillId="0" borderId="25" xfId="41" applyNumberFormat="1" applyFont="1" applyBorder="1" applyAlignment="1">
      <alignment horizontal="center" vertical="center"/>
    </xf>
    <xf numFmtId="0" fontId="77" fillId="0" borderId="25" xfId="41" applyNumberFormat="1" applyFont="1" applyBorder="1" applyAlignment="1">
      <alignment horizontal="center" vertical="center" wrapText="1"/>
    </xf>
    <xf numFmtId="0" fontId="77" fillId="0" borderId="24" xfId="41" applyNumberFormat="1" applyFont="1" applyBorder="1" applyAlignment="1">
      <alignment horizontal="center" vertical="center" wrapText="1"/>
    </xf>
    <xf numFmtId="0" fontId="77" fillId="0" borderId="15" xfId="41" applyNumberFormat="1" applyFont="1" applyBorder="1" applyAlignment="1">
      <alignment vertical="center"/>
    </xf>
    <xf numFmtId="0" fontId="77" fillId="0" borderId="13" xfId="41" applyNumberFormat="1" applyFont="1" applyBorder="1" applyAlignment="1">
      <alignment vertical="center"/>
    </xf>
    <xf numFmtId="0" fontId="77" fillId="0" borderId="13" xfId="41" applyNumberFormat="1" applyFont="1" applyBorder="1" applyAlignment="1">
      <alignment horizontal="center" vertical="center"/>
    </xf>
    <xf numFmtId="0" fontId="77" fillId="0" borderId="14" xfId="41" applyNumberFormat="1" applyFont="1" applyBorder="1" applyAlignment="1">
      <alignment horizontal="center" vertical="center"/>
    </xf>
    <xf numFmtId="0" fontId="77" fillId="0" borderId="79" xfId="41" applyNumberFormat="1" applyFont="1" applyBorder="1" applyAlignment="1">
      <alignment horizontal="left" vertical="center" indent="1"/>
    </xf>
    <xf numFmtId="0" fontId="77" fillId="0" borderId="29" xfId="41" applyNumberFormat="1" applyFont="1" applyBorder="1" applyAlignment="1">
      <alignment horizontal="left" vertical="center" indent="1"/>
    </xf>
    <xf numFmtId="0" fontId="77" fillId="0" borderId="17" xfId="41" applyNumberFormat="1" applyFont="1" applyBorder="1" applyAlignment="1">
      <alignment horizontal="left" vertical="center" indent="1"/>
    </xf>
    <xf numFmtId="0" fontId="2" fillId="0" borderId="22" xfId="0" applyNumberFormat="1" applyFont="1" applyBorder="1" applyAlignment="1">
      <alignment vertical="center" wrapText="1"/>
    </xf>
    <xf numFmtId="0" fontId="7" fillId="0" borderId="13" xfId="0" applyNumberFormat="1" applyFont="1" applyBorder="1" applyAlignment="1">
      <alignment horizontal="left" vertical="center" wrapText="1"/>
    </xf>
    <xf numFmtId="0" fontId="7" fillId="0" borderId="13" xfId="0" applyNumberFormat="1" applyFont="1" applyBorder="1" applyAlignment="1">
      <alignment horizontal="left" vertical="center" wrapText="1" indent="1"/>
    </xf>
    <xf numFmtId="0" fontId="7" fillId="0" borderId="17" xfId="0" applyNumberFormat="1" applyFont="1" applyBorder="1" applyAlignment="1">
      <alignment horizontal="left" vertical="center" wrapText="1" indent="1"/>
    </xf>
    <xf numFmtId="0" fontId="7" fillId="0" borderId="13" xfId="0" applyNumberFormat="1" applyFont="1" applyFill="1" applyBorder="1" applyAlignment="1">
      <alignment horizontal="center" vertical="center" wrapText="1"/>
    </xf>
    <xf numFmtId="0" fontId="0" fillId="0" borderId="0" xfId="0" applyNumberFormat="1" applyBorder="1"/>
    <xf numFmtId="0" fontId="33" fillId="0" borderId="0" xfId="0" applyNumberFormat="1" applyFont="1" applyBorder="1"/>
    <xf numFmtId="0" fontId="2" fillId="0" borderId="13" xfId="0" applyNumberFormat="1" applyFont="1" applyBorder="1" applyAlignment="1">
      <alignment horizontal="left" vertical="center" wrapText="1"/>
    </xf>
    <xf numFmtId="0" fontId="7" fillId="0" borderId="17" xfId="0" applyNumberFormat="1" applyFont="1" applyFill="1" applyBorder="1" applyAlignment="1">
      <alignment horizontal="left" vertical="center" wrapText="1" indent="1"/>
    </xf>
    <xf numFmtId="0" fontId="7" fillId="0" borderId="14" xfId="0" applyNumberFormat="1" applyFont="1" applyFill="1" applyBorder="1" applyAlignment="1">
      <alignment horizontal="center" vertical="center" wrapText="1"/>
    </xf>
    <xf numFmtId="0" fontId="3" fillId="0" borderId="0" xfId="40" applyNumberFormat="1" applyFont="1"/>
    <xf numFmtId="0" fontId="2" fillId="0" borderId="15" xfId="40" applyNumberFormat="1" applyFont="1" applyBorder="1" applyAlignment="1">
      <alignment horizontal="center" vertical="center" wrapText="1"/>
    </xf>
    <xf numFmtId="0" fontId="2" fillId="0" borderId="13" xfId="40" applyNumberFormat="1" applyFont="1" applyBorder="1" applyAlignment="1">
      <alignment horizontal="center" vertical="center" wrapText="1"/>
    </xf>
    <xf numFmtId="0" fontId="30" fillId="0" borderId="0" xfId="0" applyNumberFormat="1" applyFont="1" applyBorder="1" applyAlignment="1">
      <alignment horizontal="left"/>
    </xf>
    <xf numFmtId="0" fontId="3" fillId="0" borderId="0" xfId="0" applyNumberFormat="1" applyFont="1" applyBorder="1"/>
    <xf numFmtId="0" fontId="30"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2" fillId="0" borderId="13" xfId="0" applyNumberFormat="1" applyFont="1" applyBorder="1" applyAlignment="1">
      <alignment vertical="top" wrapText="1"/>
    </xf>
    <xf numFmtId="0" fontId="2" fillId="0" borderId="13" xfId="0" applyNumberFormat="1" applyFont="1" applyBorder="1" applyAlignment="1">
      <alignment horizontal="left" vertical="top" wrapText="1" indent="1"/>
    </xf>
    <xf numFmtId="0" fontId="3" fillId="0" borderId="13" xfId="0" applyNumberFormat="1" applyFont="1" applyBorder="1" applyAlignment="1">
      <alignment horizontal="left" vertical="top" wrapText="1" indent="1"/>
    </xf>
    <xf numFmtId="0" fontId="77" fillId="0" borderId="13" xfId="0" applyNumberFormat="1" applyFont="1" applyBorder="1" applyAlignment="1">
      <alignment horizontal="left" vertical="center" wrapText="1" indent="1"/>
    </xf>
    <xf numFmtId="0" fontId="79" fillId="0" borderId="13" xfId="0" applyNumberFormat="1" applyFont="1" applyFill="1" applyBorder="1" applyAlignment="1">
      <alignment horizontal="left" vertical="center" wrapText="1" indent="1"/>
    </xf>
    <xf numFmtId="0" fontId="77" fillId="0" borderId="27" xfId="0" applyNumberFormat="1" applyFont="1" applyBorder="1" applyAlignment="1">
      <alignment horizontal="left" vertical="center" wrapText="1" indent="1"/>
    </xf>
    <xf numFmtId="0" fontId="77" fillId="0" borderId="76" xfId="0" applyNumberFormat="1" applyFont="1" applyBorder="1" applyAlignment="1">
      <alignment horizontal="left" vertical="center" wrapText="1" indent="1"/>
    </xf>
    <xf numFmtId="0" fontId="59" fillId="0" borderId="14" xfId="0" applyNumberFormat="1" applyFont="1" applyFill="1" applyBorder="1" applyAlignment="1">
      <alignment horizontal="center" vertical="center" wrapText="1"/>
    </xf>
    <xf numFmtId="0" fontId="3" fillId="0" borderId="0" xfId="0" applyNumberFormat="1" applyFont="1" applyFill="1" applyBorder="1"/>
    <xf numFmtId="0" fontId="2" fillId="0" borderId="0" xfId="0" applyNumberFormat="1" applyFont="1" applyFill="1" applyBorder="1" applyAlignment="1">
      <alignment horizontal="center" vertical="center"/>
    </xf>
    <xf numFmtId="0" fontId="3" fillId="0" borderId="15" xfId="0" applyNumberFormat="1" applyFont="1" applyFill="1" applyBorder="1" applyAlignment="1">
      <alignment horizontal="center" vertical="center" wrapText="1"/>
    </xf>
    <xf numFmtId="0" fontId="2" fillId="0" borderId="13" xfId="0" applyNumberFormat="1" applyFont="1" applyFill="1" applyBorder="1" applyAlignment="1">
      <alignment horizontal="left" vertical="center" wrapText="1"/>
    </xf>
    <xf numFmtId="0" fontId="7" fillId="0" borderId="20" xfId="0" applyNumberFormat="1" applyFont="1" applyFill="1" applyBorder="1" applyAlignment="1">
      <alignment horizontal="center" vertical="center" wrapText="1"/>
    </xf>
    <xf numFmtId="0" fontId="111" fillId="0" borderId="13" xfId="0" applyNumberFormat="1" applyFont="1" applyFill="1" applyBorder="1" applyAlignment="1">
      <alignment horizontal="center" vertical="center" wrapText="1"/>
    </xf>
    <xf numFmtId="0" fontId="111" fillId="0" borderId="14" xfId="0" applyNumberFormat="1" applyFont="1" applyFill="1" applyBorder="1" applyAlignment="1">
      <alignment horizontal="center" vertical="center" wrapText="1"/>
    </xf>
    <xf numFmtId="0" fontId="3" fillId="0" borderId="0" xfId="0" applyNumberFormat="1" applyFont="1" applyFill="1" applyBorder="1" applyAlignment="1">
      <alignment vertical="center"/>
    </xf>
    <xf numFmtId="0" fontId="2" fillId="0" borderId="13" xfId="0" applyNumberFormat="1" applyFont="1" applyFill="1" applyBorder="1" applyAlignment="1">
      <alignment vertical="center" wrapText="1"/>
    </xf>
    <xf numFmtId="0" fontId="84" fillId="0" borderId="13" xfId="0" applyNumberFormat="1" applyFont="1" applyFill="1" applyBorder="1" applyAlignment="1">
      <alignment vertical="center" wrapText="1"/>
    </xf>
    <xf numFmtId="0" fontId="3" fillId="0" borderId="13" xfId="0" applyNumberFormat="1" applyFont="1" applyFill="1" applyBorder="1" applyAlignment="1">
      <alignment vertical="center" wrapText="1"/>
    </xf>
    <xf numFmtId="0" fontId="8" fillId="0" borderId="13" xfId="0" applyNumberFormat="1" applyFont="1" applyFill="1" applyBorder="1" applyAlignment="1">
      <alignment vertical="center" wrapText="1"/>
    </xf>
    <xf numFmtId="0" fontId="7" fillId="0" borderId="17" xfId="0" applyNumberFormat="1" applyFont="1" applyFill="1" applyBorder="1" applyAlignment="1">
      <alignment vertical="center" wrapText="1"/>
    </xf>
    <xf numFmtId="0" fontId="25" fillId="0" borderId="0" xfId="0" applyNumberFormat="1" applyFont="1" applyFill="1" applyBorder="1" applyAlignment="1">
      <alignment vertical="center"/>
    </xf>
    <xf numFmtId="0" fontId="121" fillId="0" borderId="0" xfId="0" applyNumberFormat="1" applyFont="1" applyAlignment="1">
      <alignment horizontal="left" vertical="center"/>
    </xf>
    <xf numFmtId="0" fontId="87" fillId="0" borderId="0" xfId="0" applyNumberFormat="1" applyFont="1" applyFill="1" applyBorder="1" applyAlignment="1">
      <alignment vertical="center"/>
    </xf>
    <xf numFmtId="0" fontId="120" fillId="0" borderId="0" xfId="0" applyNumberFormat="1" applyFont="1" applyFill="1" applyBorder="1"/>
    <xf numFmtId="0" fontId="25" fillId="0" borderId="0" xfId="0" applyNumberFormat="1" applyFont="1" applyFill="1" applyBorder="1" applyAlignment="1"/>
    <xf numFmtId="0" fontId="115" fillId="0" borderId="0" xfId="0" applyNumberFormat="1" applyFont="1" applyFill="1" applyBorder="1" applyAlignment="1">
      <alignment vertical="center"/>
    </xf>
    <xf numFmtId="0" fontId="2" fillId="0" borderId="22"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7" fillId="0" borderId="34" xfId="0" applyNumberFormat="1" applyFont="1" applyBorder="1" applyAlignment="1">
      <alignment horizontal="center" vertical="center" wrapText="1"/>
    </xf>
    <xf numFmtId="0" fontId="79" fillId="0" borderId="13" xfId="43" applyNumberFormat="1" applyFont="1" applyBorder="1" applyAlignment="1">
      <alignment horizontal="left" vertical="center" wrapText="1" indent="1"/>
    </xf>
    <xf numFmtId="0" fontId="77" fillId="0" borderId="13" xfId="43" applyNumberFormat="1" applyFont="1" applyBorder="1" applyAlignment="1">
      <alignment horizontal="left" vertical="center" wrapText="1" indent="1"/>
    </xf>
    <xf numFmtId="0" fontId="7" fillId="0" borderId="13" xfId="43" applyNumberFormat="1" applyFont="1" applyBorder="1" applyAlignment="1">
      <alignment horizontal="left" vertical="center" wrapText="1" indent="1"/>
    </xf>
    <xf numFmtId="0" fontId="3" fillId="0" borderId="19" xfId="43" applyNumberFormat="1" applyFont="1" applyBorder="1" applyAlignment="1">
      <alignment horizontal="left" vertical="top" wrapText="1" indent="1"/>
    </xf>
    <xf numFmtId="0" fontId="7" fillId="0" borderId="19" xfId="43" applyNumberFormat="1" applyFont="1" applyBorder="1" applyAlignment="1">
      <alignment horizontal="left" vertical="top" wrapText="1" indent="1"/>
    </xf>
    <xf numFmtId="0" fontId="82" fillId="0" borderId="17" xfId="43" applyNumberFormat="1" applyFont="1" applyBorder="1" applyAlignment="1">
      <alignment horizontal="left" vertical="center" wrapText="1" indent="1"/>
    </xf>
    <xf numFmtId="0" fontId="3" fillId="0" borderId="0" xfId="0" applyNumberFormat="1" applyFont="1" applyBorder="1" applyAlignment="1">
      <alignment horizontal="right" vertical="center" wrapText="1"/>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0" fillId="0" borderId="0" xfId="0" applyNumberFormat="1"/>
    <xf numFmtId="0" fontId="79" fillId="0" borderId="17" xfId="43" applyNumberFormat="1" applyFont="1" applyBorder="1" applyAlignment="1">
      <alignment horizontal="left" vertical="center" wrapText="1" indent="1"/>
    </xf>
    <xf numFmtId="0" fontId="8" fillId="0" borderId="0" xfId="0" applyNumberFormat="1" applyFont="1" applyAlignment="1">
      <alignment vertical="center" wrapText="1"/>
    </xf>
    <xf numFmtId="0" fontId="7" fillId="0" borderId="15" xfId="0" applyNumberFormat="1" applyFont="1" applyBorder="1" applyAlignment="1">
      <alignment horizontal="left" vertical="center" wrapText="1" indent="1"/>
    </xf>
    <xf numFmtId="0" fontId="8" fillId="0" borderId="15" xfId="0" applyNumberFormat="1" applyFont="1" applyBorder="1" applyAlignment="1">
      <alignment horizontal="center" vertical="center" wrapText="1"/>
    </xf>
    <xf numFmtId="0" fontId="7" fillId="0" borderId="0" xfId="0" applyNumberFormat="1" applyFont="1" applyAlignment="1">
      <alignment vertical="center" wrapText="1"/>
    </xf>
    <xf numFmtId="0" fontId="3" fillId="42" borderId="13" xfId="0" applyNumberFormat="1" applyFont="1" applyFill="1" applyBorder="1" applyAlignment="1">
      <alignment horizontal="left" vertical="top" wrapText="1" indent="1"/>
    </xf>
    <xf numFmtId="0" fontId="8" fillId="0" borderId="13" xfId="0" applyNumberFormat="1" applyFont="1" applyFill="1" applyBorder="1" applyAlignment="1">
      <alignment horizontal="left" vertical="center" wrapText="1" indent="1"/>
    </xf>
    <xf numFmtId="0" fontId="8" fillId="38" borderId="13" xfId="0" applyNumberFormat="1" applyFont="1" applyFill="1" applyBorder="1" applyAlignment="1">
      <alignment horizontal="left" vertical="center" wrapText="1" indent="1"/>
    </xf>
    <xf numFmtId="0" fontId="8" fillId="50" borderId="13" xfId="0" applyNumberFormat="1" applyFont="1" applyFill="1" applyBorder="1" applyAlignment="1">
      <alignment horizontal="left" vertical="center" wrapText="1" indent="1"/>
    </xf>
    <xf numFmtId="0" fontId="8" fillId="0" borderId="0" xfId="0" applyNumberFormat="1" applyFont="1" applyFill="1" applyAlignment="1">
      <alignment vertical="center" wrapText="1"/>
    </xf>
    <xf numFmtId="0" fontId="7" fillId="0" borderId="19" xfId="0" applyNumberFormat="1" applyFont="1" applyBorder="1" applyAlignment="1">
      <alignment horizontal="left" vertical="center" wrapText="1" indent="1"/>
    </xf>
    <xf numFmtId="0" fontId="3" fillId="0" borderId="0" xfId="0" applyNumberFormat="1" applyFont="1" applyBorder="1" applyAlignment="1">
      <alignment horizontal="left" vertical="center" wrapText="1"/>
    </xf>
    <xf numFmtId="0" fontId="3" fillId="0" borderId="13" xfId="43" applyNumberFormat="1" applyFont="1" applyBorder="1" applyAlignment="1">
      <alignment horizontal="left" vertical="top" wrapText="1" indent="1"/>
    </xf>
    <xf numFmtId="0" fontId="4" fillId="0" borderId="0" xfId="0" applyNumberFormat="1" applyFont="1" applyAlignment="1">
      <alignment horizontal="center" vertical="center" wrapText="1"/>
    </xf>
    <xf numFmtId="0" fontId="10" fillId="0" borderId="13" xfId="0" applyNumberFormat="1" applyFont="1" applyFill="1" applyBorder="1" applyAlignment="1">
      <alignment horizontal="left" vertical="center" wrapText="1" indent="1"/>
    </xf>
    <xf numFmtId="0" fontId="2" fillId="0" borderId="17" xfId="0" applyNumberFormat="1" applyFont="1" applyFill="1" applyBorder="1" applyAlignment="1">
      <alignment horizontal="left" wrapText="1" indent="1"/>
    </xf>
    <xf numFmtId="0" fontId="7" fillId="0" borderId="13" xfId="0" applyNumberFormat="1" applyFont="1" applyBorder="1" applyAlignment="1">
      <alignment vertical="center" wrapText="1"/>
    </xf>
    <xf numFmtId="0" fontId="79" fillId="0" borderId="19" xfId="0" applyNumberFormat="1" applyFont="1" applyBorder="1" applyAlignment="1">
      <alignment horizontal="left" vertical="center" wrapText="1" indent="1"/>
    </xf>
    <xf numFmtId="0" fontId="77" fillId="0" borderId="19" xfId="0" applyNumberFormat="1" applyFont="1" applyBorder="1" applyAlignment="1">
      <alignment horizontal="left" vertical="center" wrapText="1" indent="1"/>
    </xf>
    <xf numFmtId="0" fontId="77" fillId="0" borderId="17" xfId="0" applyNumberFormat="1" applyFont="1" applyFill="1" applyBorder="1" applyAlignment="1">
      <alignment horizontal="left" vertical="center" wrapText="1" indent="1"/>
    </xf>
    <xf numFmtId="0" fontId="8" fillId="0" borderId="29" xfId="40" applyNumberFormat="1" applyFont="1" applyBorder="1" applyAlignment="1">
      <alignment horizontal="center" vertical="center" wrapText="1"/>
    </xf>
    <xf numFmtId="0" fontId="8" fillId="0" borderId="34" xfId="40" applyNumberFormat="1" applyFont="1" applyBorder="1" applyAlignment="1">
      <alignment horizontal="center" vertical="center" wrapText="1"/>
    </xf>
    <xf numFmtId="0" fontId="7" fillId="0" borderId="13" xfId="40" applyNumberFormat="1" applyFont="1" applyBorder="1" applyAlignment="1">
      <alignment horizontal="center" vertical="center" wrapText="1"/>
    </xf>
    <xf numFmtId="0" fontId="7" fillId="0" borderId="14" xfId="40" applyNumberFormat="1" applyFont="1" applyBorder="1" applyAlignment="1">
      <alignment horizontal="center" vertical="center" wrapText="1"/>
    </xf>
    <xf numFmtId="0" fontId="7" fillId="0" borderId="13" xfId="40" applyNumberFormat="1" applyFont="1" applyBorder="1" applyAlignment="1">
      <alignment horizontal="left" vertical="center" wrapText="1" indent="1"/>
    </xf>
    <xf numFmtId="0" fontId="7" fillId="0" borderId="17" xfId="40" applyNumberFormat="1" applyFont="1" applyBorder="1" applyAlignment="1">
      <alignment horizontal="left" vertical="center" wrapText="1" indent="1"/>
    </xf>
    <xf numFmtId="0" fontId="7" fillId="0" borderId="0" xfId="45" applyNumberFormat="1" applyFont="1" applyBorder="1" applyAlignment="1">
      <alignment vertical="center" wrapText="1"/>
    </xf>
    <xf numFmtId="0" fontId="77" fillId="0" borderId="13" xfId="45" applyNumberFormat="1" applyFont="1" applyBorder="1" applyAlignment="1">
      <alignment horizontal="center" vertical="center" wrapText="1"/>
    </xf>
    <xf numFmtId="0" fontId="7" fillId="0" borderId="13" xfId="45" applyNumberFormat="1" applyFont="1" applyBorder="1" applyAlignment="1">
      <alignment horizontal="center" vertical="center" wrapText="1"/>
    </xf>
    <xf numFmtId="0" fontId="7" fillId="0" borderId="14" xfId="45" applyNumberFormat="1" applyFont="1" applyBorder="1" applyAlignment="1">
      <alignment horizontal="center" vertical="center" wrapText="1"/>
    </xf>
    <xf numFmtId="0" fontId="7" fillId="0" borderId="0" xfId="45" applyNumberFormat="1" applyFont="1" applyBorder="1" applyAlignment="1">
      <alignment horizontal="center" vertical="center" wrapText="1"/>
    </xf>
    <xf numFmtId="0" fontId="7" fillId="0" borderId="15" xfId="45" applyNumberFormat="1" applyFont="1" applyBorder="1" applyAlignment="1">
      <alignment vertical="center" wrapText="1"/>
    </xf>
    <xf numFmtId="0" fontId="8" fillId="0" borderId="0" xfId="44" applyNumberFormat="1" applyFont="1" applyAlignment="1">
      <alignment vertical="center" wrapText="1"/>
    </xf>
    <xf numFmtId="0" fontId="7" fillId="37" borderId="31" xfId="44" applyNumberFormat="1" applyFont="1" applyFill="1" applyBorder="1" applyAlignment="1">
      <alignment horizontal="center" vertical="center" wrapText="1"/>
    </xf>
    <xf numFmtId="0" fontId="7" fillId="37" borderId="53" xfId="44" applyNumberFormat="1" applyFont="1" applyFill="1" applyBorder="1" applyAlignment="1">
      <alignment horizontal="center" vertical="center" wrapText="1"/>
    </xf>
    <xf numFmtId="0" fontId="7" fillId="37" borderId="64" xfId="44" applyNumberFormat="1" applyFont="1" applyFill="1" applyBorder="1" applyAlignment="1">
      <alignment horizontal="center" vertical="center" wrapText="1"/>
    </xf>
    <xf numFmtId="0" fontId="7" fillId="0" borderId="0" xfId="44" applyNumberFormat="1" applyFont="1" applyAlignment="1">
      <alignment horizontal="center" vertical="center" wrapText="1"/>
    </xf>
    <xf numFmtId="0" fontId="7" fillId="0" borderId="22" xfId="44" applyNumberFormat="1" applyFont="1" applyFill="1" applyBorder="1" applyAlignment="1">
      <alignment horizontal="center" vertical="center" wrapText="1"/>
    </xf>
    <xf numFmtId="0" fontId="7" fillId="37" borderId="29" xfId="44" applyNumberFormat="1" applyFont="1" applyFill="1" applyBorder="1" applyAlignment="1">
      <alignment horizontal="center" vertical="center" wrapText="1"/>
    </xf>
    <xf numFmtId="0" fontId="7" fillId="37" borderId="37" xfId="44" applyNumberFormat="1" applyFont="1" applyFill="1" applyBorder="1" applyAlignment="1">
      <alignment horizontal="center" vertical="center" wrapText="1"/>
    </xf>
    <xf numFmtId="0" fontId="7" fillId="37" borderId="42" xfId="44" applyNumberFormat="1" applyFont="1" applyFill="1" applyBorder="1" applyAlignment="1">
      <alignment horizontal="center" vertical="center" wrapText="1"/>
    </xf>
    <xf numFmtId="0" fontId="25" fillId="0" borderId="29" xfId="42" applyNumberFormat="1" applyFont="1" applyBorder="1"/>
    <xf numFmtId="0" fontId="25" fillId="0" borderId="13" xfId="42" applyNumberFormat="1" applyFont="1" applyBorder="1"/>
    <xf numFmtId="0" fontId="25" fillId="0" borderId="13" xfId="42" applyNumberFormat="1" applyFont="1" applyBorder="1" applyAlignment="1">
      <alignment vertical="center"/>
    </xf>
    <xf numFmtId="0" fontId="100" fillId="0" borderId="13" xfId="42" applyNumberFormat="1" applyFont="1" applyBorder="1"/>
    <xf numFmtId="0" fontId="8" fillId="0" borderId="22" xfId="42" applyNumberFormat="1" applyFont="1" applyBorder="1" applyAlignment="1">
      <alignment horizontal="left" indent="1"/>
    </xf>
    <xf numFmtId="0" fontId="8" fillId="0" borderId="29" xfId="42" applyNumberFormat="1" applyFont="1" applyBorder="1"/>
    <xf numFmtId="0" fontId="8" fillId="0" borderId="37" xfId="42" applyNumberFormat="1" applyFont="1" applyBorder="1" applyAlignment="1">
      <alignment horizontal="center"/>
    </xf>
    <xf numFmtId="0" fontId="8" fillId="0" borderId="15" xfId="42" applyNumberFormat="1" applyFont="1" applyBorder="1" applyAlignment="1">
      <alignment horizontal="left" indent="1"/>
    </xf>
    <xf numFmtId="0" fontId="8" fillId="0" borderId="13" xfId="42" applyNumberFormat="1" applyFont="1" applyBorder="1"/>
    <xf numFmtId="0" fontId="8" fillId="0" borderId="20" xfId="42" applyNumberFormat="1" applyFont="1" applyBorder="1" applyAlignment="1">
      <alignment horizontal="center"/>
    </xf>
    <xf numFmtId="0" fontId="8" fillId="0" borderId="15" xfId="42" applyNumberFormat="1" applyFont="1" applyFill="1" applyBorder="1" applyAlignment="1">
      <alignment horizontal="left" indent="1"/>
    </xf>
    <xf numFmtId="0" fontId="8" fillId="0" borderId="21" xfId="42" applyNumberFormat="1" applyFont="1" applyFill="1" applyBorder="1" applyAlignment="1">
      <alignment horizontal="left" indent="1"/>
    </xf>
    <xf numFmtId="0" fontId="79" fillId="0" borderId="19" xfId="42" applyNumberFormat="1" applyFont="1" applyBorder="1"/>
    <xf numFmtId="0" fontId="8" fillId="0" borderId="19" xfId="42" applyNumberFormat="1" applyFont="1" applyBorder="1"/>
    <xf numFmtId="0" fontId="8" fillId="0" borderId="35" xfId="42" applyNumberFormat="1" applyFont="1" applyBorder="1" applyAlignment="1">
      <alignment horizontal="center"/>
    </xf>
    <xf numFmtId="0" fontId="59" fillId="32" borderId="53" xfId="42" applyNumberFormat="1" applyFont="1" applyFill="1" applyBorder="1" applyAlignment="1">
      <alignment horizontal="center" vertical="center"/>
    </xf>
    <xf numFmtId="0" fontId="25" fillId="0" borderId="22" xfId="42" applyNumberFormat="1" applyFont="1" applyBorder="1" applyAlignment="1">
      <alignment horizontal="left" indent="1"/>
    </xf>
    <xf numFmtId="0" fontId="25" fillId="0" borderId="37" xfId="42" applyNumberFormat="1" applyFont="1" applyBorder="1" applyAlignment="1">
      <alignment horizontal="center"/>
    </xf>
    <xf numFmtId="0" fontId="25" fillId="0" borderId="15" xfId="42" applyNumberFormat="1" applyFont="1" applyBorder="1" applyAlignment="1">
      <alignment horizontal="left" indent="1"/>
    </xf>
    <xf numFmtId="0" fontId="25" fillId="0" borderId="20" xfId="42" applyNumberFormat="1" applyFont="1" applyBorder="1" applyAlignment="1">
      <alignment horizontal="center"/>
    </xf>
    <xf numFmtId="0" fontId="25" fillId="0" borderId="15" xfId="42" applyNumberFormat="1" applyFont="1" applyFill="1" applyBorder="1" applyAlignment="1">
      <alignment horizontal="left" indent="1"/>
    </xf>
    <xf numFmtId="0" fontId="59" fillId="32" borderId="20" xfId="42" applyNumberFormat="1" applyFont="1" applyFill="1" applyBorder="1" applyAlignment="1">
      <alignment horizontal="center"/>
    </xf>
    <xf numFmtId="0" fontId="59" fillId="0" borderId="20" xfId="42" applyNumberFormat="1" applyFont="1" applyBorder="1" applyAlignment="1">
      <alignment horizontal="center"/>
    </xf>
    <xf numFmtId="0" fontId="59" fillId="32" borderId="28" xfId="42" applyNumberFormat="1" applyFont="1" applyFill="1" applyBorder="1" applyAlignment="1">
      <alignment horizontal="center"/>
    </xf>
    <xf numFmtId="0" fontId="1" fillId="0" borderId="0" xfId="0" applyFont="1" applyAlignment="1">
      <alignment vertical="center"/>
    </xf>
    <xf numFmtId="0" fontId="80" fillId="0" borderId="0" xfId="90" applyFont="1" applyFill="1" applyAlignment="1"/>
    <xf numFmtId="0" fontId="10" fillId="0" borderId="0" xfId="0" applyFont="1" applyAlignment="1">
      <alignment horizontal="left" wrapText="1" indent="1"/>
    </xf>
    <xf numFmtId="0" fontId="80" fillId="0" borderId="0" xfId="40" applyNumberFormat="1" applyFont="1"/>
    <xf numFmtId="0" fontId="8" fillId="0" borderId="15" xfId="90" applyFont="1" applyBorder="1" applyAlignment="1">
      <alignment horizontal="center" vertical="center"/>
    </xf>
    <xf numFmtId="49" fontId="8" fillId="36" borderId="13" xfId="90" applyNumberFormat="1" applyFont="1" applyFill="1" applyBorder="1" applyAlignment="1">
      <alignment horizontal="left" vertical="top" wrapText="1" indent="1"/>
    </xf>
    <xf numFmtId="0" fontId="3" fillId="0" borderId="15" xfId="90" applyFont="1" applyFill="1" applyBorder="1" applyAlignment="1">
      <alignment horizontal="center" vertical="center"/>
    </xf>
    <xf numFmtId="49" fontId="2" fillId="0" borderId="13" xfId="90" applyNumberFormat="1" applyFont="1" applyBorder="1" applyAlignment="1">
      <alignment horizontal="left" vertical="top" wrapText="1" indent="1"/>
    </xf>
    <xf numFmtId="49" fontId="2" fillId="36" borderId="13" xfId="90" applyNumberFormat="1" applyFont="1" applyFill="1" applyBorder="1" applyAlignment="1">
      <alignment horizontal="left" vertical="top" wrapText="1" indent="1"/>
    </xf>
    <xf numFmtId="0" fontId="8" fillId="32" borderId="33" xfId="0" applyFont="1" applyFill="1" applyBorder="1" applyAlignment="1">
      <alignment vertical="center" wrapText="1"/>
    </xf>
    <xf numFmtId="0" fontId="79" fillId="0" borderId="26" xfId="0" applyFont="1" applyFill="1" applyBorder="1" applyAlignment="1">
      <alignment horizontal="left" vertical="center" wrapText="1" indent="1"/>
    </xf>
    <xf numFmtId="0" fontId="79" fillId="0" borderId="85" xfId="0" applyFont="1" applyFill="1" applyBorder="1" applyAlignment="1">
      <alignment horizontal="left" vertical="center" wrapText="1" indent="1"/>
    </xf>
    <xf numFmtId="0" fontId="3" fillId="0" borderId="21" xfId="0" applyFont="1" applyBorder="1" applyAlignment="1">
      <alignment horizontal="center" vertical="center" wrapText="1"/>
    </xf>
    <xf numFmtId="0" fontId="7" fillId="37" borderId="14" xfId="0" applyNumberFormat="1" applyFont="1" applyFill="1" applyBorder="1" applyAlignment="1">
      <alignment horizontal="center" vertical="center" wrapText="1"/>
    </xf>
    <xf numFmtId="0" fontId="2" fillId="0" borderId="15" xfId="40" applyFont="1" applyBorder="1" applyAlignment="1">
      <alignment horizontal="center" vertical="center" wrapText="1"/>
    </xf>
    <xf numFmtId="49" fontId="2" fillId="0" borderId="13" xfId="40" applyNumberFormat="1" applyFont="1" applyBorder="1" applyAlignment="1">
      <alignment horizontal="center" vertical="center" wrapText="1"/>
    </xf>
    <xf numFmtId="0" fontId="2" fillId="0" borderId="13" xfId="40" applyFont="1" applyBorder="1" applyAlignment="1">
      <alignment horizontal="center" vertical="center" wrapText="1"/>
    </xf>
    <xf numFmtId="0" fontId="2" fillId="0" borderId="14" xfId="40" applyFont="1" applyBorder="1" applyAlignment="1">
      <alignment horizontal="center" vertical="center" wrapText="1"/>
    </xf>
    <xf numFmtId="0" fontId="3" fillId="0" borderId="15" xfId="40" applyFont="1" applyBorder="1" applyAlignment="1">
      <alignment horizontal="center" wrapText="1"/>
    </xf>
    <xf numFmtId="49" fontId="2" fillId="0" borderId="13" xfId="40" applyNumberFormat="1" applyFont="1" applyBorder="1" applyAlignment="1">
      <alignment vertical="top" wrapText="1"/>
    </xf>
    <xf numFmtId="3" fontId="3" fillId="0" borderId="13" xfId="40" applyNumberFormat="1" applyFont="1" applyFill="1" applyBorder="1" applyAlignment="1">
      <alignment horizontal="center" wrapText="1"/>
    </xf>
    <xf numFmtId="3" fontId="3" fillId="0" borderId="38" xfId="40" applyNumberFormat="1" applyFont="1" applyFill="1" applyBorder="1" applyAlignment="1">
      <alignment horizontal="center" wrapText="1"/>
    </xf>
    <xf numFmtId="49" fontId="2" fillId="0" borderId="13" xfId="40" applyNumberFormat="1" applyFont="1" applyBorder="1" applyAlignment="1">
      <alignment horizontal="left" vertical="center" wrapText="1" indent="1"/>
    </xf>
    <xf numFmtId="49" fontId="3" fillId="0" borderId="13" xfId="40" applyNumberFormat="1" applyFont="1" applyBorder="1" applyAlignment="1">
      <alignment horizontal="left" vertical="center" wrapText="1" indent="1"/>
    </xf>
    <xf numFmtId="49" fontId="8" fillId="0" borderId="13" xfId="40" applyNumberFormat="1" applyFont="1" applyBorder="1" applyAlignment="1">
      <alignment horizontal="left" vertical="center" wrapText="1" indent="1"/>
    </xf>
    <xf numFmtId="49" fontId="3" fillId="0" borderId="13" xfId="40" applyNumberFormat="1" applyFont="1" applyFill="1" applyBorder="1" applyAlignment="1">
      <alignment horizontal="left" vertical="center" wrapText="1" indent="1"/>
    </xf>
    <xf numFmtId="49" fontId="2" fillId="0" borderId="17" xfId="40" applyNumberFormat="1" applyFont="1" applyBorder="1" applyAlignment="1">
      <alignment horizontal="left" vertical="center" wrapText="1" indent="1"/>
    </xf>
    <xf numFmtId="0" fontId="80" fillId="0" borderId="15" xfId="40" applyFont="1" applyFill="1" applyBorder="1" applyAlignment="1">
      <alignment horizontal="center" vertical="center" wrapText="1"/>
    </xf>
    <xf numFmtId="0" fontId="2" fillId="0" borderId="20"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7" fillId="37" borderId="37" xfId="0" applyNumberFormat="1" applyFont="1" applyFill="1" applyBorder="1" applyAlignment="1">
      <alignment horizontal="center" vertical="center" wrapText="1"/>
    </xf>
    <xf numFmtId="0" fontId="7" fillId="0" borderId="13" xfId="0" applyFont="1" applyBorder="1" applyAlignment="1">
      <alignment horizontal="left" vertical="center" wrapText="1" indent="1"/>
    </xf>
    <xf numFmtId="0" fontId="7" fillId="0" borderId="17" xfId="0" applyFont="1" applyBorder="1" applyAlignment="1">
      <alignment horizontal="left" vertical="center" wrapText="1" indent="1"/>
    </xf>
    <xf numFmtId="0" fontId="8" fillId="37" borderId="20" xfId="0" applyFont="1" applyFill="1" applyBorder="1" applyAlignment="1">
      <alignment horizontal="left" vertical="center" wrapText="1" indent="1"/>
    </xf>
    <xf numFmtId="0" fontId="8" fillId="32" borderId="16" xfId="0" applyFont="1" applyFill="1" applyBorder="1" applyAlignment="1">
      <alignment vertical="center" wrapText="1"/>
    </xf>
    <xf numFmtId="0" fontId="8" fillId="0" borderId="18" xfId="0" applyFont="1" applyFill="1" applyBorder="1" applyAlignment="1">
      <alignment horizontal="left" vertical="center" wrapText="1" indent="1"/>
    </xf>
    <xf numFmtId="0" fontId="8" fillId="0" borderId="39" xfId="0" applyFont="1" applyFill="1" applyBorder="1" applyAlignment="1">
      <alignment horizontal="left" vertical="center" wrapText="1" indent="1"/>
    </xf>
    <xf numFmtId="3" fontId="8" fillId="0" borderId="13" xfId="91" applyNumberFormat="1" applyFont="1" applyBorder="1" applyAlignment="1">
      <alignment horizontal="center" vertical="center" wrapText="1"/>
    </xf>
    <xf numFmtId="0" fontId="3" fillId="0" borderId="0" xfId="40" applyFont="1" applyFill="1"/>
    <xf numFmtId="49" fontId="3" fillId="0" borderId="0" xfId="40" applyNumberFormat="1" applyFont="1" applyFill="1"/>
    <xf numFmtId="49" fontId="80" fillId="0" borderId="13" xfId="40" applyNumberFormat="1" applyFont="1" applyFill="1" applyBorder="1" applyAlignment="1">
      <alignment horizontal="left" vertical="center" wrapText="1" indent="1"/>
    </xf>
    <xf numFmtId="0" fontId="79" fillId="52" borderId="13" xfId="0" applyFont="1" applyFill="1" applyBorder="1" applyAlignment="1">
      <alignment vertical="center" wrapText="1"/>
    </xf>
    <xf numFmtId="0" fontId="78" fillId="0" borderId="14" xfId="35" applyNumberFormat="1" applyFont="1" applyBorder="1" applyAlignment="1" applyProtection="1">
      <alignment horizontal="left" vertical="center" wrapText="1" indent="1"/>
    </xf>
    <xf numFmtId="0" fontId="39" fillId="0" borderId="13" xfId="35" applyNumberFormat="1" applyFont="1" applyBorder="1" applyAlignment="1" applyProtection="1">
      <alignment horizontal="center"/>
    </xf>
    <xf numFmtId="0" fontId="126" fillId="0" borderId="13" xfId="35" applyNumberFormat="1" applyFont="1" applyBorder="1" applyAlignment="1" applyProtection="1">
      <alignment horizontal="center"/>
    </xf>
    <xf numFmtId="0" fontId="13" fillId="0" borderId="13" xfId="0" applyFont="1" applyBorder="1" applyAlignment="1">
      <alignment horizontal="center"/>
    </xf>
    <xf numFmtId="0" fontId="8" fillId="0" borderId="16" xfId="35" applyNumberFormat="1" applyFont="1" applyBorder="1" applyAlignment="1" applyProtection="1">
      <alignment horizontal="left" vertical="center" indent="1"/>
    </xf>
    <xf numFmtId="0" fontId="8" fillId="0" borderId="28" xfId="0" applyNumberFormat="1" applyFont="1" applyBorder="1" applyAlignment="1">
      <alignment horizontal="left" vertical="center" wrapText="1" indent="1"/>
    </xf>
    <xf numFmtId="0" fontId="96" fillId="0" borderId="18" xfId="35" applyNumberFormat="1" applyFont="1" applyBorder="1" applyAlignment="1" applyProtection="1">
      <alignment horizontal="left" vertical="center" indent="1"/>
    </xf>
    <xf numFmtId="0" fontId="79" fillId="37" borderId="56" xfId="0" applyFont="1" applyFill="1" applyBorder="1" applyAlignment="1">
      <alignment horizontal="left" vertical="center" wrapText="1" indent="1"/>
    </xf>
    <xf numFmtId="0" fontId="79" fillId="0" borderId="56" xfId="0" applyFont="1" applyFill="1" applyBorder="1" applyAlignment="1">
      <alignment horizontal="left" vertical="center" wrapText="1" indent="1"/>
    </xf>
    <xf numFmtId="0" fontId="78" fillId="0" borderId="17" xfId="0" applyFont="1" applyFill="1" applyBorder="1" applyAlignment="1">
      <alignment vertical="center" wrapText="1"/>
    </xf>
    <xf numFmtId="14" fontId="78" fillId="0" borderId="18" xfId="0" applyNumberFormat="1" applyFont="1" applyFill="1" applyBorder="1" applyAlignment="1">
      <alignment horizontal="center" vertical="center" wrapText="1"/>
    </xf>
    <xf numFmtId="0" fontId="79" fillId="0" borderId="22"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79" fillId="48" borderId="15" xfId="0" applyFont="1" applyFill="1" applyBorder="1" applyAlignment="1">
      <alignment horizontal="center" vertical="center" wrapText="1"/>
    </xf>
    <xf numFmtId="0" fontId="79" fillId="0" borderId="21"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20" fillId="0" borderId="29" xfId="0" applyNumberFormat="1" applyFont="1" applyBorder="1" applyAlignment="1">
      <alignment horizontal="center" vertical="center" wrapText="1"/>
    </xf>
    <xf numFmtId="0" fontId="25" fillId="0" borderId="20" xfId="91" applyFont="1" applyBorder="1" applyAlignment="1">
      <alignment vertical="center"/>
    </xf>
    <xf numFmtId="0" fontId="25" fillId="0" borderId="52" xfId="91" applyFont="1" applyBorder="1" applyAlignment="1">
      <alignment vertical="center"/>
    </xf>
    <xf numFmtId="49" fontId="92" fillId="0" borderId="52" xfId="91" applyNumberFormat="1" applyFont="1" applyBorder="1"/>
    <xf numFmtId="0" fontId="25" fillId="0" borderId="27" xfId="91" applyFont="1" applyBorder="1"/>
    <xf numFmtId="0" fontId="78" fillId="0" borderId="43" xfId="0" applyFont="1" applyFill="1" applyBorder="1" applyAlignment="1">
      <alignment horizontal="left" vertical="center" wrapText="1" indent="1"/>
    </xf>
    <xf numFmtId="49" fontId="3" fillId="0" borderId="13" xfId="0" applyNumberFormat="1" applyFont="1" applyBorder="1" applyAlignment="1" applyProtection="1">
      <alignment horizontal="left" vertical="top" wrapText="1" indent="1"/>
      <protection locked="0"/>
    </xf>
    <xf numFmtId="49" fontId="80" fillId="0" borderId="13" xfId="0" applyNumberFormat="1" applyFont="1" applyFill="1" applyBorder="1" applyAlignment="1">
      <alignment horizontal="left" vertical="top" wrapText="1" indent="1"/>
    </xf>
    <xf numFmtId="0" fontId="3" fillId="0" borderId="0" xfId="91" applyNumberFormat="1" applyFont="1" applyAlignment="1">
      <alignment vertical="center" wrapText="1"/>
    </xf>
    <xf numFmtId="0" fontId="2" fillId="0" borderId="35" xfId="91" applyNumberFormat="1" applyFont="1" applyBorder="1" applyAlignment="1">
      <alignment horizontal="center" vertical="center" wrapText="1"/>
    </xf>
    <xf numFmtId="0" fontId="2" fillId="0" borderId="26" xfId="91" applyNumberFormat="1" applyFont="1" applyBorder="1" applyAlignment="1">
      <alignment horizontal="center" vertical="center" wrapText="1"/>
    </xf>
    <xf numFmtId="0" fontId="2" fillId="0" borderId="15" xfId="91" applyNumberFormat="1" applyFont="1" applyBorder="1" applyAlignment="1">
      <alignment vertical="center" wrapText="1"/>
    </xf>
    <xf numFmtId="0" fontId="7" fillId="0" borderId="13" xfId="91" applyNumberFormat="1" applyFont="1" applyBorder="1" applyAlignment="1">
      <alignment horizontal="left" vertical="center" wrapText="1"/>
    </xf>
    <xf numFmtId="0" fontId="7" fillId="0" borderId="13" xfId="91" applyNumberFormat="1" applyFont="1" applyFill="1" applyBorder="1" applyAlignment="1">
      <alignment horizontal="center" vertical="center" wrapText="1"/>
    </xf>
    <xf numFmtId="0" fontId="7" fillId="0" borderId="13" xfId="91" applyNumberFormat="1" applyFont="1" applyBorder="1" applyAlignment="1">
      <alignment horizontal="center" vertical="center" wrapText="1"/>
    </xf>
    <xf numFmtId="0" fontId="7" fillId="0" borderId="14" xfId="91" applyNumberFormat="1" applyFont="1" applyBorder="1" applyAlignment="1">
      <alignment horizontal="center" vertical="center" wrapText="1"/>
    </xf>
    <xf numFmtId="0" fontId="3" fillId="0" borderId="15" xfId="91" applyFont="1" applyBorder="1" applyAlignment="1">
      <alignment horizontal="center" vertical="center" wrapText="1"/>
    </xf>
    <xf numFmtId="0" fontId="7" fillId="0" borderId="13" xfId="91" applyNumberFormat="1" applyFont="1" applyFill="1" applyBorder="1" applyAlignment="1">
      <alignment horizontal="left" vertical="center" wrapText="1" indent="1"/>
    </xf>
    <xf numFmtId="3" fontId="7" fillId="35" borderId="14" xfId="91" applyNumberFormat="1" applyFont="1" applyFill="1" applyBorder="1" applyAlignment="1">
      <alignment horizontal="right" vertical="center" wrapText="1" indent="1"/>
    </xf>
    <xf numFmtId="0" fontId="3" fillId="0" borderId="0" xfId="91" applyFont="1" applyAlignment="1">
      <alignment vertical="center" wrapText="1"/>
    </xf>
    <xf numFmtId="0" fontId="87" fillId="0" borderId="13" xfId="91" applyNumberFormat="1" applyFont="1" applyFill="1" applyBorder="1" applyAlignment="1">
      <alignment horizontal="left" vertical="center" wrapText="1" indent="1"/>
    </xf>
    <xf numFmtId="3" fontId="8" fillId="0" borderId="14" xfId="91" applyNumberFormat="1" applyFont="1" applyBorder="1" applyAlignment="1">
      <alignment horizontal="center" vertical="center" wrapText="1"/>
    </xf>
    <xf numFmtId="0" fontId="7" fillId="0" borderId="13" xfId="91" applyNumberFormat="1" applyFont="1" applyBorder="1" applyAlignment="1">
      <alignment horizontal="left" vertical="center" wrapText="1" indent="1"/>
    </xf>
    <xf numFmtId="0" fontId="87" fillId="0" borderId="13" xfId="91" applyNumberFormat="1" applyFont="1" applyBorder="1" applyAlignment="1">
      <alignment horizontal="left" vertical="center" wrapText="1" indent="1"/>
    </xf>
    <xf numFmtId="0" fontId="7" fillId="0" borderId="19" xfId="91" applyNumberFormat="1" applyFont="1" applyFill="1" applyBorder="1" applyAlignment="1">
      <alignment horizontal="left" vertical="center" wrapText="1" indent="1"/>
    </xf>
    <xf numFmtId="0" fontId="87" fillId="0" borderId="86" xfId="91" applyNumberFormat="1" applyFont="1" applyFill="1" applyBorder="1" applyAlignment="1">
      <alignment horizontal="left" vertical="center" wrapText="1" indent="1"/>
    </xf>
    <xf numFmtId="49" fontId="3" fillId="0" borderId="0" xfId="91" applyNumberFormat="1" applyFont="1" applyBorder="1" applyAlignment="1">
      <alignment vertical="center" wrapText="1"/>
    </xf>
    <xf numFmtId="0" fontId="7" fillId="0" borderId="0" xfId="91" applyFont="1" applyBorder="1" applyAlignment="1">
      <alignment horizontal="left" vertical="center" wrapText="1"/>
    </xf>
    <xf numFmtId="0" fontId="3" fillId="0" borderId="0" xfId="91" applyFont="1" applyFill="1" applyAlignment="1">
      <alignment vertical="center" wrapText="1"/>
    </xf>
    <xf numFmtId="0" fontId="25" fillId="0" borderId="13" xfId="91" applyFont="1" applyBorder="1" applyAlignment="1">
      <alignment vertical="center"/>
    </xf>
    <xf numFmtId="0" fontId="7" fillId="0" borderId="13" xfId="91" applyFont="1" applyBorder="1" applyAlignment="1">
      <alignment horizontal="left" vertical="center"/>
    </xf>
    <xf numFmtId="49" fontId="3" fillId="0" borderId="0" xfId="91" applyNumberFormat="1" applyFont="1" applyAlignment="1">
      <alignment vertical="center" wrapText="1"/>
    </xf>
    <xf numFmtId="0" fontId="1" fillId="0" borderId="0" xfId="91" applyNumberFormat="1"/>
    <xf numFmtId="0" fontId="2" fillId="0" borderId="20" xfId="91" applyNumberFormat="1" applyFont="1" applyBorder="1" applyAlignment="1">
      <alignment horizontal="center" vertical="center" wrapText="1"/>
    </xf>
    <xf numFmtId="0" fontId="2" fillId="0" borderId="14" xfId="91" applyNumberFormat="1" applyFont="1" applyBorder="1" applyAlignment="1">
      <alignment horizontal="center" vertical="center" wrapText="1"/>
    </xf>
    <xf numFmtId="0" fontId="2" fillId="0" borderId="22" xfId="91" applyNumberFormat="1" applyFont="1" applyBorder="1" applyAlignment="1">
      <alignment vertical="center" wrapText="1"/>
    </xf>
    <xf numFmtId="0" fontId="1" fillId="0" borderId="0" xfId="91"/>
    <xf numFmtId="3" fontId="7" fillId="35" borderId="27" xfId="91" applyNumberFormat="1" applyFont="1" applyFill="1" applyBorder="1" applyAlignment="1">
      <alignment horizontal="right" vertical="center" wrapText="1" indent="1"/>
    </xf>
    <xf numFmtId="3" fontId="7" fillId="35" borderId="20" xfId="91" applyNumberFormat="1" applyFont="1" applyFill="1" applyBorder="1" applyAlignment="1">
      <alignment horizontal="right" vertical="center" wrapText="1" indent="1"/>
    </xf>
    <xf numFmtId="3" fontId="7" fillId="35" borderId="52" xfId="91" applyNumberFormat="1" applyFont="1" applyFill="1" applyBorder="1" applyAlignment="1">
      <alignment horizontal="right" vertical="center" wrapText="1" indent="1"/>
    </xf>
    <xf numFmtId="3" fontId="7" fillId="24" borderId="27" xfId="91" applyNumberFormat="1" applyFont="1" applyFill="1" applyBorder="1" applyAlignment="1">
      <alignment horizontal="right" vertical="center" wrapText="1" indent="1"/>
    </xf>
    <xf numFmtId="0" fontId="7" fillId="0" borderId="17" xfId="91" applyNumberFormat="1" applyFont="1" applyBorder="1" applyAlignment="1">
      <alignment horizontal="left" vertical="center" wrapText="1" indent="1"/>
    </xf>
    <xf numFmtId="3" fontId="7" fillId="24" borderId="28" xfId="91" applyNumberFormat="1" applyFont="1" applyFill="1" applyBorder="1" applyAlignment="1">
      <alignment horizontal="right" vertical="center" wrapText="1" indent="1"/>
    </xf>
    <xf numFmtId="3" fontId="8" fillId="0" borderId="18" xfId="91" applyNumberFormat="1" applyFont="1" applyBorder="1" applyAlignment="1">
      <alignment horizontal="center" vertical="center" wrapText="1"/>
    </xf>
    <xf numFmtId="0" fontId="3" fillId="0" borderId="16" xfId="91" applyFont="1" applyBorder="1" applyAlignment="1">
      <alignment horizontal="center" vertical="center" wrapText="1"/>
    </xf>
    <xf numFmtId="0" fontId="87" fillId="0" borderId="17" xfId="91" applyNumberFormat="1" applyFont="1" applyFill="1" applyBorder="1" applyAlignment="1">
      <alignment horizontal="left" vertical="center" wrapText="1" indent="1"/>
    </xf>
    <xf numFmtId="0" fontId="2" fillId="0" borderId="15"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83" fillId="0" borderId="13" xfId="0" quotePrefix="1" applyNumberFormat="1" applyFont="1" applyBorder="1" applyAlignment="1">
      <alignment horizontal="left" vertical="center" wrapText="1" indent="1"/>
    </xf>
    <xf numFmtId="0" fontId="8" fillId="0" borderId="13" xfId="0" quotePrefix="1" applyNumberFormat="1" applyFont="1" applyBorder="1" applyAlignment="1">
      <alignment horizontal="left" vertical="center" wrapText="1" indent="1"/>
    </xf>
    <xf numFmtId="0" fontId="83" fillId="0" borderId="13" xfId="90" quotePrefix="1" applyNumberFormat="1" applyFont="1" applyBorder="1" applyAlignment="1">
      <alignment horizontal="left" vertical="top" wrapText="1" indent="1"/>
    </xf>
    <xf numFmtId="0" fontId="83" fillId="0" borderId="13" xfId="90" quotePrefix="1" applyNumberFormat="1" applyFont="1" applyFill="1" applyBorder="1" applyAlignment="1">
      <alignment horizontal="left" vertical="top" wrapText="1" indent="1"/>
    </xf>
    <xf numFmtId="0" fontId="80" fillId="0" borderId="13" xfId="0" quotePrefix="1" applyNumberFormat="1" applyFont="1" applyBorder="1" applyAlignment="1">
      <alignment horizontal="left" vertical="center" wrapText="1" indent="1"/>
    </xf>
    <xf numFmtId="0" fontId="80" fillId="0" borderId="15" xfId="0" applyFont="1" applyBorder="1" applyAlignment="1">
      <alignment horizontal="center" vertical="center"/>
    </xf>
    <xf numFmtId="0" fontId="116" fillId="0" borderId="17" xfId="0" applyNumberFormat="1" applyFont="1" applyFill="1" applyBorder="1" applyAlignment="1">
      <alignment horizontal="left" vertical="center" wrapText="1" indent="1"/>
    </xf>
    <xf numFmtId="0" fontId="120" fillId="0" borderId="13" xfId="0" applyNumberFormat="1" applyFont="1" applyFill="1" applyBorder="1" applyAlignment="1">
      <alignment horizontal="left" vertical="center" wrapText="1" indent="1"/>
    </xf>
    <xf numFmtId="0" fontId="82" fillId="0" borderId="13" xfId="90" quotePrefix="1" applyNumberFormat="1" applyFont="1" applyFill="1" applyBorder="1" applyAlignment="1">
      <alignment horizontal="left" vertical="top" wrapText="1" indent="1"/>
    </xf>
    <xf numFmtId="0" fontId="8" fillId="42" borderId="62" xfId="0" applyNumberFormat="1" applyFont="1" applyFill="1" applyBorder="1" applyAlignment="1">
      <alignment horizontal="left" vertical="center" indent="1"/>
    </xf>
    <xf numFmtId="0" fontId="8" fillId="42" borderId="20" xfId="0" applyNumberFormat="1" applyFont="1" applyFill="1" applyBorder="1" applyAlignment="1">
      <alignment horizontal="left" vertical="center" indent="1"/>
    </xf>
    <xf numFmtId="0" fontId="78" fillId="42" borderId="14" xfId="35" applyNumberFormat="1" applyFont="1" applyFill="1" applyBorder="1" applyAlignment="1" applyProtection="1">
      <alignment horizontal="left" vertical="center" wrapText="1" indent="1"/>
    </xf>
    <xf numFmtId="0" fontId="8" fillId="37" borderId="20" xfId="0" applyNumberFormat="1" applyFont="1" applyFill="1" applyBorder="1" applyAlignment="1">
      <alignment horizontal="left" vertical="center" wrapText="1" indent="1"/>
    </xf>
    <xf numFmtId="0" fontId="78" fillId="37" borderId="14" xfId="35" applyNumberFormat="1" applyFont="1" applyFill="1" applyBorder="1" applyAlignment="1" applyProtection="1">
      <alignment horizontal="left" vertical="center" wrapText="1" indent="1"/>
    </xf>
    <xf numFmtId="0" fontId="39" fillId="37" borderId="13" xfId="35" applyNumberFormat="1" applyFont="1" applyFill="1" applyBorder="1" applyAlignment="1" applyProtection="1">
      <alignment horizontal="center"/>
    </xf>
    <xf numFmtId="0" fontId="8" fillId="37" borderId="13" xfId="0" applyNumberFormat="1" applyFont="1" applyFill="1" applyBorder="1" applyAlignment="1">
      <alignment horizontal="left" vertical="center" indent="1"/>
    </xf>
    <xf numFmtId="0" fontId="8" fillId="37" borderId="13" xfId="0" applyNumberFormat="1" applyFont="1" applyFill="1" applyBorder="1" applyAlignment="1">
      <alignment horizontal="left" vertical="center" wrapText="1" indent="1"/>
    </xf>
    <xf numFmtId="0" fontId="78" fillId="37" borderId="38" xfId="35" applyNumberFormat="1" applyFont="1" applyFill="1" applyBorder="1" applyAlignment="1" applyProtection="1">
      <alignment horizontal="left" vertical="center" wrapText="1" indent="1"/>
    </xf>
    <xf numFmtId="0" fontId="3" fillId="0" borderId="13" xfId="91" applyFont="1" applyBorder="1" applyAlignment="1">
      <alignment horizontal="left" vertical="top" wrapText="1" indent="1"/>
    </xf>
    <xf numFmtId="0" fontId="3" fillId="0" borderId="19" xfId="0" applyFont="1" applyBorder="1" applyAlignment="1">
      <alignment horizontal="left" vertical="top" wrapText="1" indent="1"/>
    </xf>
    <xf numFmtId="4" fontId="8" fillId="35" borderId="13" xfId="0" applyNumberFormat="1" applyFont="1" applyFill="1" applyBorder="1" applyAlignment="1">
      <alignment horizontal="right" vertical="center" wrapText="1" indent="1"/>
    </xf>
    <xf numFmtId="168" fontId="7" fillId="24" borderId="13" xfId="0" applyNumberFormat="1" applyFont="1" applyFill="1" applyBorder="1" applyAlignment="1">
      <alignment horizontal="right" vertical="center" wrapText="1" indent="1"/>
    </xf>
    <xf numFmtId="4" fontId="7" fillId="24" borderId="13" xfId="0" applyNumberFormat="1" applyFont="1" applyFill="1" applyBorder="1" applyAlignment="1">
      <alignment horizontal="right" vertical="center" wrapText="1" indent="1"/>
    </xf>
    <xf numFmtId="168" fontId="3" fillId="35" borderId="13" xfId="27" applyNumberFormat="1" applyFont="1" applyFill="1" applyBorder="1" applyAlignment="1">
      <alignment horizontal="right" vertical="center" wrapText="1" indent="1"/>
    </xf>
    <xf numFmtId="168" fontId="3" fillId="37" borderId="13" xfId="27" applyNumberFormat="1" applyFont="1" applyFill="1" applyBorder="1" applyAlignment="1">
      <alignment horizontal="right" vertical="center" wrapText="1" indent="1"/>
    </xf>
    <xf numFmtId="168" fontId="7" fillId="37" borderId="13" xfId="0" applyNumberFormat="1" applyFont="1" applyFill="1" applyBorder="1" applyAlignment="1">
      <alignment horizontal="right" vertical="center" wrapText="1" indent="1"/>
    </xf>
    <xf numFmtId="168" fontId="7" fillId="24" borderId="17" xfId="0" applyNumberFormat="1" applyFont="1" applyFill="1" applyBorder="1" applyAlignment="1">
      <alignment horizontal="right" vertical="center" wrapText="1" indent="1"/>
    </xf>
    <xf numFmtId="0" fontId="3" fillId="0" borderId="13" xfId="0" quotePrefix="1" applyNumberFormat="1" applyFont="1" applyFill="1" applyBorder="1" applyAlignment="1">
      <alignment horizontal="left" vertical="center" wrapText="1" indent="1"/>
    </xf>
    <xf numFmtId="4" fontId="3" fillId="0" borderId="0" xfId="0" applyNumberFormat="1" applyFont="1" applyBorder="1"/>
    <xf numFmtId="0" fontId="3" fillId="0" borderId="0" xfId="0" applyFont="1" applyBorder="1" applyAlignment="1">
      <alignment horizontal="left" vertical="top"/>
    </xf>
    <xf numFmtId="0" fontId="8" fillId="35" borderId="14" xfId="0" quotePrefix="1" applyFont="1" applyFill="1" applyBorder="1" applyAlignment="1">
      <alignment horizontal="left" vertical="center" wrapText="1" indent="1"/>
    </xf>
    <xf numFmtId="4" fontId="8" fillId="35" borderId="19" xfId="0" applyNumberFormat="1" applyFont="1" applyFill="1" applyBorder="1" applyAlignment="1">
      <alignment horizontal="right" vertical="center" wrapText="1" indent="1"/>
    </xf>
    <xf numFmtId="4" fontId="3" fillId="0" borderId="0" xfId="91" applyNumberFormat="1" applyFont="1" applyAlignment="1">
      <alignment vertical="center" wrapText="1"/>
    </xf>
    <xf numFmtId="0" fontId="128" fillId="0" borderId="0" xfId="0" applyFont="1" applyFill="1" applyBorder="1" applyAlignment="1"/>
    <xf numFmtId="166" fontId="25" fillId="0" borderId="0" xfId="0" applyNumberFormat="1" applyFont="1" applyFill="1" applyBorder="1" applyAlignment="1">
      <alignment vertical="center"/>
    </xf>
    <xf numFmtId="0" fontId="80" fillId="0" borderId="0" xfId="0" applyFont="1" applyFill="1"/>
    <xf numFmtId="3" fontId="7" fillId="24" borderId="14" xfId="0" applyNumberFormat="1" applyFont="1" applyFill="1" applyBorder="1" applyAlignment="1">
      <alignment horizontal="right" vertical="center" wrapText="1" indent="1"/>
    </xf>
    <xf numFmtId="3" fontId="8" fillId="35" borderId="13" xfId="0" applyNumberFormat="1" applyFont="1" applyFill="1" applyBorder="1" applyAlignment="1">
      <alignment horizontal="right" vertical="center" wrapText="1" indent="1"/>
    </xf>
    <xf numFmtId="3" fontId="2" fillId="24" borderId="17" xfId="0" applyNumberFormat="1" applyFont="1" applyFill="1" applyBorder="1" applyAlignment="1">
      <alignment horizontal="right" vertical="center" wrapText="1" indent="1"/>
    </xf>
    <xf numFmtId="3" fontId="7" fillId="24" borderId="18" xfId="0" applyNumberFormat="1" applyFont="1" applyFill="1" applyBorder="1" applyAlignment="1">
      <alignment horizontal="right" vertical="center" wrapText="1" indent="1"/>
    </xf>
    <xf numFmtId="3" fontId="2" fillId="24" borderId="13" xfId="0" applyNumberFormat="1" applyFont="1" applyFill="1" applyBorder="1" applyAlignment="1">
      <alignment horizontal="right" vertical="center" indent="1"/>
    </xf>
    <xf numFmtId="3" fontId="2" fillId="24" borderId="14" xfId="0" applyNumberFormat="1" applyFont="1" applyFill="1" applyBorder="1" applyAlignment="1">
      <alignment horizontal="right" vertical="center" indent="1"/>
    </xf>
    <xf numFmtId="3" fontId="3" fillId="35" borderId="13" xfId="0" applyNumberFormat="1" applyFont="1" applyFill="1" applyBorder="1" applyAlignment="1">
      <alignment vertical="center"/>
    </xf>
    <xf numFmtId="3" fontId="2" fillId="24" borderId="13" xfId="0" applyNumberFormat="1" applyFont="1" applyFill="1" applyBorder="1" applyAlignment="1">
      <alignment vertical="center" wrapText="1"/>
    </xf>
    <xf numFmtId="3" fontId="3" fillId="0" borderId="19" xfId="0" applyNumberFormat="1" applyFont="1" applyFill="1" applyBorder="1" applyAlignment="1">
      <alignment vertical="center" wrapText="1"/>
    </xf>
    <xf numFmtId="3" fontId="3" fillId="35" borderId="19" xfId="0" applyNumberFormat="1" applyFont="1" applyFill="1" applyBorder="1" applyAlignment="1">
      <alignment vertical="center" wrapText="1"/>
    </xf>
    <xf numFmtId="3" fontId="82" fillId="24" borderId="13" xfId="0" applyNumberFormat="1" applyFont="1" applyFill="1" applyBorder="1" applyAlignment="1">
      <alignment horizontal="right" vertical="center" wrapText="1" indent="1"/>
    </xf>
    <xf numFmtId="3" fontId="82" fillId="24" borderId="14" xfId="0" applyNumberFormat="1" applyFont="1" applyFill="1" applyBorder="1" applyAlignment="1">
      <alignment horizontal="right" vertical="center" wrapText="1" indent="1"/>
    </xf>
    <xf numFmtId="3" fontId="3" fillId="35" borderId="14" xfId="0" applyNumberFormat="1" applyFont="1" applyFill="1" applyBorder="1" applyAlignment="1">
      <alignment horizontal="right" vertical="center" wrapText="1" indent="1"/>
    </xf>
    <xf numFmtId="3" fontId="7" fillId="24" borderId="38" xfId="0" applyNumberFormat="1" applyFont="1" applyFill="1" applyBorder="1" applyAlignment="1">
      <alignment horizontal="right" vertical="center" wrapText="1" indent="1"/>
    </xf>
    <xf numFmtId="3" fontId="2" fillId="35" borderId="17" xfId="0" applyNumberFormat="1" applyFont="1" applyFill="1" applyBorder="1" applyAlignment="1">
      <alignment horizontal="right" vertical="center" wrapText="1" indent="1"/>
    </xf>
    <xf numFmtId="3" fontId="2" fillId="35" borderId="39" xfId="0" applyNumberFormat="1" applyFont="1" applyFill="1" applyBorder="1" applyAlignment="1">
      <alignment horizontal="right" vertical="center" wrapText="1" indent="1"/>
    </xf>
    <xf numFmtId="3" fontId="7" fillId="24" borderId="13" xfId="90" applyNumberFormat="1" applyFont="1" applyFill="1" applyBorder="1" applyAlignment="1">
      <alignment horizontal="right" vertical="center" wrapText="1" indent="1"/>
    </xf>
    <xf numFmtId="3" fontId="7" fillId="24" borderId="14" xfId="90" applyNumberFormat="1" applyFont="1" applyFill="1" applyBorder="1" applyAlignment="1">
      <alignment horizontal="right" vertical="center" wrapText="1" indent="1"/>
    </xf>
    <xf numFmtId="3" fontId="3" fillId="35" borderId="13" xfId="90" applyNumberFormat="1" applyFont="1" applyFill="1" applyBorder="1" applyAlignment="1">
      <alignment horizontal="right" vertical="center" wrapText="1" indent="1"/>
    </xf>
    <xf numFmtId="3" fontId="8" fillId="24" borderId="13" xfId="90" applyNumberFormat="1" applyFont="1" applyFill="1" applyBorder="1" applyAlignment="1">
      <alignment horizontal="right" vertical="center" wrapText="1" indent="1"/>
    </xf>
    <xf numFmtId="3" fontId="8" fillId="24" borderId="14" xfId="90" applyNumberFormat="1" applyFont="1" applyFill="1" applyBorder="1" applyAlignment="1">
      <alignment horizontal="right" vertical="center" wrapText="1" indent="1"/>
    </xf>
    <xf numFmtId="3" fontId="2" fillId="0" borderId="13" xfId="90" applyNumberFormat="1" applyFont="1" applyFill="1" applyBorder="1" applyAlignment="1">
      <alignment horizontal="center" vertical="center" wrapText="1"/>
    </xf>
    <xf numFmtId="3" fontId="3" fillId="0" borderId="13" xfId="90" applyNumberFormat="1" applyFont="1" applyFill="1" applyBorder="1" applyAlignment="1">
      <alignment horizontal="right" vertical="center" wrapText="1" indent="1"/>
    </xf>
    <xf numFmtId="3" fontId="3" fillId="0" borderId="14" xfId="90" applyNumberFormat="1" applyFont="1" applyFill="1" applyBorder="1" applyAlignment="1">
      <alignment horizontal="right" vertical="center" wrapText="1" indent="1"/>
    </xf>
    <xf numFmtId="3" fontId="7" fillId="35" borderId="13" xfId="90" applyNumberFormat="1" applyFont="1" applyFill="1" applyBorder="1" applyAlignment="1">
      <alignment horizontal="right" vertical="center" wrapText="1" indent="1"/>
    </xf>
    <xf numFmtId="3" fontId="7" fillId="24" borderId="17" xfId="90" applyNumberFormat="1" applyFont="1" applyFill="1" applyBorder="1" applyAlignment="1">
      <alignment horizontal="right" vertical="center" wrapText="1" indent="1"/>
    </xf>
    <xf numFmtId="3" fontId="7" fillId="24" borderId="18" xfId="90" applyNumberFormat="1" applyFont="1" applyFill="1" applyBorder="1" applyAlignment="1">
      <alignment horizontal="right" vertical="center" wrapText="1" indent="1"/>
    </xf>
    <xf numFmtId="165" fontId="7" fillId="24" borderId="73" xfId="0" applyNumberFormat="1" applyFont="1" applyFill="1" applyBorder="1" applyAlignment="1">
      <alignment horizontal="right" vertical="center" wrapText="1" indent="1"/>
    </xf>
    <xf numFmtId="165" fontId="7" fillId="24" borderId="51" xfId="0" applyNumberFormat="1" applyFont="1" applyFill="1" applyBorder="1" applyAlignment="1">
      <alignment horizontal="right" vertical="center" wrapText="1" indent="1"/>
    </xf>
    <xf numFmtId="3" fontId="7" fillId="35" borderId="20" xfId="0" applyNumberFormat="1" applyFont="1" applyFill="1" applyBorder="1" applyAlignment="1">
      <alignment horizontal="right" vertical="center" wrapText="1" indent="1"/>
    </xf>
    <xf numFmtId="3" fontId="8" fillId="0" borderId="13" xfId="0" applyNumberFormat="1" applyFont="1" applyBorder="1" applyAlignment="1">
      <alignment horizontal="center" vertical="center" wrapText="1"/>
    </xf>
    <xf numFmtId="3" fontId="8" fillId="0" borderId="14" xfId="0" applyNumberFormat="1" applyFont="1" applyBorder="1" applyAlignment="1">
      <alignment horizontal="center" vertical="center" wrapText="1"/>
    </xf>
    <xf numFmtId="3" fontId="7" fillId="35" borderId="13" xfId="0" applyNumberFormat="1" applyFont="1" applyFill="1" applyBorder="1" applyAlignment="1">
      <alignment horizontal="right" vertical="center" wrapText="1" indent="1"/>
    </xf>
    <xf numFmtId="3" fontId="7" fillId="35" borderId="14" xfId="0" applyNumberFormat="1" applyFont="1" applyFill="1" applyBorder="1" applyAlignment="1">
      <alignment horizontal="right" vertical="center" wrapText="1" indent="1"/>
    </xf>
    <xf numFmtId="3" fontId="7" fillId="24" borderId="27" xfId="0" applyNumberFormat="1" applyFont="1" applyFill="1" applyBorder="1" applyAlignment="1">
      <alignment horizontal="right" vertical="center" wrapText="1" indent="1"/>
    </xf>
    <xf numFmtId="3" fontId="7" fillId="35" borderId="27" xfId="0" applyNumberFormat="1" applyFont="1" applyFill="1" applyBorder="1" applyAlignment="1">
      <alignment horizontal="right" vertical="center" wrapText="1" indent="1"/>
    </xf>
    <xf numFmtId="3" fontId="8" fillId="0" borderId="17"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3" fontId="7" fillId="35" borderId="13" xfId="0" applyNumberFormat="1" applyFont="1" applyFill="1" applyBorder="1" applyAlignment="1">
      <alignment horizontal="center" vertical="center" wrapText="1"/>
    </xf>
    <xf numFmtId="3" fontId="7" fillId="0" borderId="13" xfId="0" applyNumberFormat="1" applyFont="1" applyBorder="1" applyAlignment="1">
      <alignment horizontal="center" vertical="center" wrapText="1"/>
    </xf>
    <xf numFmtId="3" fontId="7" fillId="24" borderId="28" xfId="0" applyNumberFormat="1" applyFont="1" applyFill="1" applyBorder="1" applyAlignment="1">
      <alignment horizontal="center" vertical="center" wrapText="1"/>
    </xf>
    <xf numFmtId="3" fontId="3" fillId="0" borderId="13" xfId="0" applyNumberFormat="1" applyFont="1" applyBorder="1" applyAlignment="1">
      <alignment horizontal="center" vertical="center" wrapText="1"/>
    </xf>
    <xf numFmtId="3" fontId="8" fillId="35"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xf>
    <xf numFmtId="3" fontId="3" fillId="0" borderId="14"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3" fontId="7" fillId="24" borderId="13" xfId="40" applyNumberFormat="1" applyFont="1" applyFill="1" applyBorder="1" applyAlignment="1">
      <alignment horizontal="right" vertical="center" wrapText="1" indent="1"/>
    </xf>
    <xf numFmtId="3" fontId="7" fillId="24" borderId="38" xfId="40" applyNumberFormat="1" applyFont="1" applyFill="1" applyBorder="1" applyAlignment="1">
      <alignment horizontal="right" vertical="center" wrapText="1" indent="1"/>
    </xf>
    <xf numFmtId="3" fontId="3" fillId="35" borderId="13" xfId="40" applyNumberFormat="1" applyFont="1" applyFill="1" applyBorder="1" applyAlignment="1">
      <alignment horizontal="right" vertical="center" wrapText="1" indent="1"/>
    </xf>
    <xf numFmtId="3" fontId="3" fillId="35" borderId="38" xfId="40" applyNumberFormat="1" applyFont="1" applyFill="1" applyBorder="1" applyAlignment="1">
      <alignment horizontal="right" vertical="center" wrapText="1" indent="1"/>
    </xf>
    <xf numFmtId="3" fontId="3" fillId="24" borderId="13" xfId="40" applyNumberFormat="1" applyFont="1" applyFill="1" applyBorder="1" applyAlignment="1">
      <alignment horizontal="right" vertical="center" wrapText="1" indent="1"/>
    </xf>
    <xf numFmtId="3" fontId="3" fillId="24" borderId="38" xfId="40" applyNumberFormat="1" applyFont="1" applyFill="1" applyBorder="1" applyAlignment="1">
      <alignment horizontal="right" vertical="center" wrapText="1" indent="1"/>
    </xf>
    <xf numFmtId="3" fontId="7" fillId="35" borderId="13" xfId="40" applyNumberFormat="1" applyFont="1" applyFill="1" applyBorder="1" applyAlignment="1">
      <alignment horizontal="right" vertical="center" wrapText="1" indent="1"/>
    </xf>
    <xf numFmtId="3" fontId="7" fillId="35" borderId="38" xfId="40" applyNumberFormat="1" applyFont="1" applyFill="1" applyBorder="1" applyAlignment="1">
      <alignment horizontal="right" vertical="center" wrapText="1" indent="1"/>
    </xf>
    <xf numFmtId="3" fontId="3" fillId="0" borderId="13" xfId="40" applyNumberFormat="1" applyFont="1" applyFill="1" applyBorder="1" applyAlignment="1">
      <alignment horizontal="right" vertical="center" wrapText="1" indent="1"/>
    </xf>
    <xf numFmtId="3" fontId="3" fillId="0" borderId="38" xfId="40" applyNumberFormat="1" applyFont="1" applyFill="1" applyBorder="1" applyAlignment="1">
      <alignment horizontal="right" vertical="center" wrapText="1" indent="1"/>
    </xf>
    <xf numFmtId="3" fontId="8" fillId="35" borderId="13" xfId="40" applyNumberFormat="1" applyFont="1" applyFill="1" applyBorder="1" applyAlignment="1">
      <alignment horizontal="right" vertical="center" wrapText="1" indent="1"/>
    </xf>
    <xf numFmtId="3" fontId="8" fillId="35" borderId="38" xfId="40" applyNumberFormat="1" applyFont="1" applyFill="1" applyBorder="1" applyAlignment="1">
      <alignment horizontal="right" vertical="center" wrapText="1" indent="1"/>
    </xf>
    <xf numFmtId="3" fontId="7" fillId="24" borderId="17" xfId="40" applyNumberFormat="1" applyFont="1" applyFill="1" applyBorder="1" applyAlignment="1">
      <alignment horizontal="right" vertical="center" wrapText="1" indent="1"/>
    </xf>
    <xf numFmtId="3" fontId="7" fillId="24" borderId="39" xfId="40" applyNumberFormat="1" applyFont="1" applyFill="1" applyBorder="1" applyAlignment="1">
      <alignment horizontal="right" vertical="center" wrapText="1" indent="1"/>
    </xf>
    <xf numFmtId="3" fontId="2" fillId="35" borderId="13" xfId="0" applyNumberFormat="1" applyFont="1" applyFill="1" applyBorder="1" applyAlignment="1">
      <alignment horizontal="right" vertical="center" wrapText="1" indent="1"/>
    </xf>
    <xf numFmtId="3" fontId="2" fillId="35" borderId="14" xfId="0" applyNumberFormat="1" applyFont="1" applyFill="1" applyBorder="1" applyAlignment="1">
      <alignment horizontal="right" vertical="center" wrapText="1" indent="1"/>
    </xf>
    <xf numFmtId="3" fontId="83" fillId="35" borderId="13" xfId="0" applyNumberFormat="1" applyFont="1" applyFill="1" applyBorder="1" applyAlignment="1">
      <alignment horizontal="right" vertical="center" wrapText="1" indent="1"/>
    </xf>
    <xf numFmtId="3" fontId="82" fillId="24" borderId="73" xfId="0" applyNumberFormat="1" applyFont="1" applyFill="1" applyBorder="1" applyAlignment="1">
      <alignment horizontal="right" vertical="center" wrapText="1" indent="1"/>
    </xf>
    <xf numFmtId="3" fontId="7" fillId="24" borderId="73" xfId="0" applyNumberFormat="1" applyFont="1" applyFill="1" applyBorder="1" applyAlignment="1">
      <alignment horizontal="right" vertical="center" wrapText="1" indent="1"/>
    </xf>
    <xf numFmtId="3" fontId="7" fillId="24" borderId="51" xfId="0" applyNumberFormat="1" applyFont="1" applyFill="1" applyBorder="1" applyAlignment="1">
      <alignment horizontal="right" vertical="center" wrapText="1" indent="1"/>
    </xf>
    <xf numFmtId="165" fontId="73" fillId="39" borderId="13" xfId="0" applyNumberFormat="1" applyFont="1" applyFill="1" applyBorder="1" applyAlignment="1">
      <alignment vertical="center" wrapText="1"/>
    </xf>
    <xf numFmtId="165" fontId="73" fillId="40" borderId="13" xfId="0" applyNumberFormat="1" applyFont="1" applyFill="1" applyBorder="1" applyAlignment="1">
      <alignment vertical="center" wrapText="1"/>
    </xf>
    <xf numFmtId="165" fontId="73" fillId="35" borderId="13" xfId="0" applyNumberFormat="1" applyFont="1" applyFill="1" applyBorder="1" applyAlignment="1">
      <alignment vertical="center" wrapText="1"/>
    </xf>
    <xf numFmtId="165" fontId="73" fillId="24" borderId="13" xfId="0" applyNumberFormat="1" applyFont="1" applyFill="1" applyBorder="1" applyAlignment="1">
      <alignment vertical="center" wrapText="1"/>
    </xf>
    <xf numFmtId="165" fontId="73" fillId="40" borderId="14" xfId="0" applyNumberFormat="1" applyFont="1" applyFill="1" applyBorder="1" applyAlignment="1">
      <alignment vertical="center" wrapText="1"/>
    </xf>
    <xf numFmtId="165" fontId="68" fillId="39" borderId="13" xfId="0" applyNumberFormat="1" applyFont="1" applyFill="1" applyBorder="1" applyAlignment="1">
      <alignment vertical="center" wrapText="1"/>
    </xf>
    <xf numFmtId="165" fontId="68" fillId="35" borderId="13" xfId="0" applyNumberFormat="1" applyFont="1" applyFill="1" applyBorder="1" applyAlignment="1">
      <alignment vertical="center" wrapText="1"/>
    </xf>
    <xf numFmtId="165" fontId="73" fillId="0" borderId="13" xfId="0" applyNumberFormat="1" applyFont="1" applyFill="1" applyBorder="1" applyAlignment="1">
      <alignment horizontal="center" vertical="center" wrapText="1"/>
    </xf>
    <xf numFmtId="165" fontId="68" fillId="39" borderId="13" xfId="0" applyNumberFormat="1" applyFont="1" applyFill="1" applyBorder="1" applyAlignment="1">
      <alignment vertical="top" wrapText="1"/>
    </xf>
    <xf numFmtId="165" fontId="85" fillId="0" borderId="13" xfId="0" applyNumberFormat="1" applyFont="1" applyFill="1" applyBorder="1" applyAlignment="1">
      <alignment horizontal="center" vertical="center" wrapText="1"/>
    </xf>
    <xf numFmtId="165" fontId="86" fillId="39" borderId="13" xfId="0" applyNumberFormat="1" applyFont="1" applyFill="1" applyBorder="1" applyAlignment="1">
      <alignment vertical="center" wrapText="1"/>
    </xf>
    <xf numFmtId="165" fontId="25" fillId="39" borderId="13" xfId="0" applyNumberFormat="1" applyFont="1" applyFill="1" applyBorder="1" applyAlignment="1">
      <alignment vertical="center" wrapText="1"/>
    </xf>
    <xf numFmtId="165" fontId="73" fillId="41" borderId="13" xfId="0" applyNumberFormat="1" applyFont="1" applyFill="1" applyBorder="1" applyAlignment="1">
      <alignment horizontal="center" vertical="center" wrapText="1"/>
    </xf>
    <xf numFmtId="165" fontId="85" fillId="41" borderId="13" xfId="0" applyNumberFormat="1" applyFont="1" applyFill="1" applyBorder="1" applyAlignment="1">
      <alignment horizontal="center" vertical="center" wrapText="1"/>
    </xf>
    <xf numFmtId="165" fontId="59" fillId="35" borderId="13" xfId="0" applyNumberFormat="1" applyFont="1" applyFill="1" applyBorder="1" applyAlignment="1">
      <alignment vertical="center" wrapText="1"/>
    </xf>
    <xf numFmtId="165" fontId="68" fillId="39" borderId="17" xfId="0" applyNumberFormat="1" applyFont="1" applyFill="1" applyBorder="1" applyAlignment="1">
      <alignment vertical="center"/>
    </xf>
    <xf numFmtId="165" fontId="68" fillId="35" borderId="17" xfId="0" applyNumberFormat="1" applyFont="1" applyFill="1" applyBorder="1" applyAlignment="1">
      <alignment vertical="center"/>
    </xf>
    <xf numFmtId="165" fontId="73" fillId="40" borderId="17" xfId="0" applyNumberFormat="1" applyFont="1" applyFill="1" applyBorder="1" applyAlignment="1">
      <alignment vertical="center" wrapText="1"/>
    </xf>
    <xf numFmtId="165" fontId="73" fillId="40" borderId="18" xfId="0" applyNumberFormat="1" applyFont="1" applyFill="1" applyBorder="1" applyAlignment="1">
      <alignment vertical="center" wrapText="1"/>
    </xf>
    <xf numFmtId="3" fontId="3" fillId="35" borderId="19" xfId="43" applyNumberFormat="1" applyFont="1" applyFill="1" applyBorder="1" applyAlignment="1">
      <alignment horizontal="right" vertical="center" wrapText="1" indent="1"/>
    </xf>
    <xf numFmtId="3" fontId="7" fillId="51" borderId="14" xfId="43" applyNumberFormat="1" applyFont="1" applyFill="1" applyBorder="1" applyAlignment="1">
      <alignment horizontal="right" vertical="center" wrapText="1" indent="1"/>
    </xf>
    <xf numFmtId="3" fontId="7" fillId="24" borderId="13" xfId="43" applyNumberFormat="1" applyFont="1" applyFill="1" applyBorder="1" applyAlignment="1">
      <alignment horizontal="right" vertical="center" wrapText="1" indent="1"/>
    </xf>
    <xf numFmtId="3" fontId="7" fillId="24" borderId="14" xfId="43" applyNumberFormat="1" applyFont="1" applyFill="1" applyBorder="1" applyAlignment="1">
      <alignment horizontal="right" vertical="center" wrapText="1" indent="1"/>
    </xf>
    <xf numFmtId="3" fontId="2" fillId="24" borderId="17" xfId="43" applyNumberFormat="1" applyFont="1" applyFill="1" applyBorder="1" applyAlignment="1">
      <alignment horizontal="right" vertical="center" wrapText="1" indent="1"/>
    </xf>
    <xf numFmtId="3" fontId="3" fillId="35" borderId="13" xfId="43" applyNumberFormat="1" applyFont="1" applyFill="1" applyBorder="1" applyAlignment="1">
      <alignment horizontal="right" vertical="center" wrapText="1" indent="1"/>
    </xf>
    <xf numFmtId="3" fontId="3" fillId="35" borderId="13" xfId="43" applyNumberFormat="1" applyFont="1" applyFill="1" applyBorder="1" applyAlignment="1">
      <alignment horizontal="center" vertical="center" wrapText="1"/>
    </xf>
    <xf numFmtId="3" fontId="7" fillId="51" borderId="13" xfId="43" applyNumberFormat="1" applyFont="1" applyFill="1" applyBorder="1" applyAlignment="1">
      <alignment horizontal="right" vertical="center" wrapText="1" indent="1"/>
    </xf>
    <xf numFmtId="3" fontId="7" fillId="51" borderId="14" xfId="43" applyNumberFormat="1" applyFont="1" applyFill="1" applyBorder="1" applyAlignment="1">
      <alignment horizontal="center" vertical="center" wrapText="1"/>
    </xf>
    <xf numFmtId="3" fontId="7" fillId="51" borderId="13" xfId="43" applyNumberFormat="1" applyFont="1" applyFill="1" applyBorder="1" applyAlignment="1">
      <alignment horizontal="center" vertical="center" wrapText="1"/>
    </xf>
    <xf numFmtId="3" fontId="3" fillId="35" borderId="19" xfId="43" applyNumberFormat="1" applyFont="1" applyFill="1" applyBorder="1" applyAlignment="1">
      <alignment horizontal="center" vertical="center" wrapText="1"/>
    </xf>
    <xf numFmtId="3" fontId="3" fillId="35" borderId="26" xfId="43" applyNumberFormat="1" applyFont="1" applyFill="1" applyBorder="1" applyAlignment="1">
      <alignment horizontal="right" vertical="center" wrapText="1" indent="1"/>
    </xf>
    <xf numFmtId="3" fontId="3" fillId="35" borderId="19"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3" fontId="7" fillId="24" borderId="19" xfId="0" applyNumberFormat="1" applyFont="1" applyFill="1" applyBorder="1" applyAlignment="1">
      <alignment horizontal="right" vertical="center" wrapText="1" indent="1"/>
    </xf>
    <xf numFmtId="1" fontId="7" fillId="24" borderId="13" xfId="0" applyNumberFormat="1" applyFont="1" applyFill="1" applyBorder="1" applyAlignment="1">
      <alignment horizontal="right" vertical="center" wrapText="1" indent="1"/>
    </xf>
    <xf numFmtId="1" fontId="7" fillId="24" borderId="14" xfId="0" applyNumberFormat="1" applyFont="1" applyFill="1" applyBorder="1" applyAlignment="1">
      <alignment horizontal="right" vertical="center" wrapText="1" indent="1"/>
    </xf>
    <xf numFmtId="1" fontId="3" fillId="35" borderId="13" xfId="0" applyNumberFormat="1" applyFont="1" applyFill="1" applyBorder="1" applyAlignment="1">
      <alignment horizontal="right" vertical="center" wrapText="1" indent="1"/>
    </xf>
    <xf numFmtId="1" fontId="3" fillId="35" borderId="14" xfId="0" applyNumberFormat="1" applyFont="1" applyFill="1" applyBorder="1" applyAlignment="1">
      <alignment horizontal="right" vertical="center" wrapText="1" indent="1"/>
    </xf>
    <xf numFmtId="1" fontId="3" fillId="35" borderId="19" xfId="0" applyNumberFormat="1" applyFont="1" applyFill="1" applyBorder="1" applyAlignment="1">
      <alignment horizontal="right" vertical="center" wrapText="1" indent="1"/>
    </xf>
    <xf numFmtId="1" fontId="3" fillId="35" borderId="26" xfId="0" applyNumberFormat="1" applyFont="1" applyFill="1" applyBorder="1" applyAlignment="1">
      <alignment horizontal="right" vertical="center" wrapText="1" indent="1"/>
    </xf>
    <xf numFmtId="1" fontId="7" fillId="0" borderId="17" xfId="0" applyNumberFormat="1" applyFont="1" applyFill="1" applyBorder="1" applyAlignment="1">
      <alignment horizontal="right" vertical="center" wrapText="1" indent="1"/>
    </xf>
    <xf numFmtId="1" fontId="3" fillId="35" borderId="17" xfId="0" applyNumberFormat="1" applyFont="1" applyFill="1" applyBorder="1" applyAlignment="1">
      <alignment horizontal="right" vertical="center" wrapText="1" indent="1"/>
    </xf>
    <xf numFmtId="1" fontId="3" fillId="35" borderId="18" xfId="0" applyNumberFormat="1" applyFont="1" applyFill="1" applyBorder="1" applyAlignment="1">
      <alignment horizontal="right" vertical="center" wrapText="1" indent="1"/>
    </xf>
    <xf numFmtId="3" fontId="7" fillId="24" borderId="14" xfId="40" applyNumberFormat="1" applyFont="1" applyFill="1" applyBorder="1" applyAlignment="1">
      <alignment horizontal="right" vertical="center" wrapText="1" indent="1"/>
    </xf>
    <xf numFmtId="3" fontId="3" fillId="35" borderId="14" xfId="40" applyNumberFormat="1" applyFont="1" applyFill="1" applyBorder="1" applyAlignment="1">
      <alignment horizontal="right" vertical="center" wrapText="1" indent="1"/>
    </xf>
    <xf numFmtId="3" fontId="3" fillId="35" borderId="17" xfId="40" applyNumberFormat="1" applyFont="1" applyFill="1" applyBorder="1" applyAlignment="1">
      <alignment horizontal="right" vertical="center" wrapText="1" indent="1"/>
    </xf>
    <xf numFmtId="3" fontId="3" fillId="35" borderId="18" xfId="40" applyNumberFormat="1" applyFont="1" applyFill="1" applyBorder="1" applyAlignment="1">
      <alignment horizontal="right" vertical="center" wrapText="1" indent="1"/>
    </xf>
    <xf numFmtId="3" fontId="7" fillId="35" borderId="13" xfId="91" applyNumberFormat="1" applyFont="1" applyFill="1" applyBorder="1" applyAlignment="1">
      <alignment horizontal="right" vertical="center" wrapText="1" indent="1"/>
    </xf>
    <xf numFmtId="3" fontId="7" fillId="35" borderId="13" xfId="91" applyNumberFormat="1" applyFont="1" applyFill="1" applyBorder="1" applyAlignment="1">
      <alignment horizontal="center" vertical="center" wrapText="1"/>
    </xf>
    <xf numFmtId="3" fontId="7" fillId="35" borderId="19" xfId="91" applyNumberFormat="1" applyFont="1" applyFill="1" applyBorder="1" applyAlignment="1">
      <alignment horizontal="right" vertical="center" wrapText="1" indent="1"/>
    </xf>
    <xf numFmtId="3" fontId="7" fillId="24" borderId="13" xfId="91" applyNumberFormat="1" applyFont="1" applyFill="1" applyBorder="1" applyAlignment="1">
      <alignment horizontal="right" vertical="center" wrapText="1" indent="1"/>
    </xf>
    <xf numFmtId="3" fontId="7" fillId="35" borderId="29" xfId="91" applyNumberFormat="1" applyFont="1" applyFill="1" applyBorder="1" applyAlignment="1">
      <alignment horizontal="right" vertical="center" wrapText="1" indent="1"/>
    </xf>
    <xf numFmtId="3" fontId="8" fillId="0" borderId="29" xfId="91" applyNumberFormat="1" applyFont="1" applyBorder="1" applyAlignment="1">
      <alignment horizontal="center" vertical="center" wrapText="1"/>
    </xf>
    <xf numFmtId="3" fontId="7" fillId="35" borderId="17" xfId="91" applyNumberFormat="1" applyFont="1" applyFill="1" applyBorder="1" applyAlignment="1">
      <alignment horizontal="right" vertical="center" wrapText="1" indent="1"/>
    </xf>
    <xf numFmtId="3" fontId="8" fillId="0" borderId="17" xfId="91" applyNumberFormat="1" applyFont="1" applyBorder="1" applyAlignment="1">
      <alignment horizontal="center" vertical="center" wrapText="1"/>
    </xf>
    <xf numFmtId="3" fontId="3" fillId="35" borderId="17" xfId="0" applyNumberFormat="1" applyFont="1" applyFill="1" applyBorder="1" applyAlignment="1">
      <alignment horizontal="right" vertical="center" wrapText="1" indent="1"/>
    </xf>
    <xf numFmtId="3" fontId="7" fillId="24" borderId="17" xfId="45" applyNumberFormat="1" applyFont="1" applyFill="1" applyBorder="1" applyAlignment="1">
      <alignment horizontal="right" vertical="center" wrapText="1" indent="1"/>
    </xf>
    <xf numFmtId="3" fontId="7" fillId="24" borderId="18" xfId="45" applyNumberFormat="1" applyFont="1" applyFill="1" applyBorder="1" applyAlignment="1">
      <alignment horizontal="right" vertical="center" wrapText="1" indent="1"/>
    </xf>
    <xf numFmtId="3" fontId="7" fillId="35" borderId="35" xfId="0" applyNumberFormat="1" applyFont="1" applyFill="1" applyBorder="1" applyAlignment="1">
      <alignment horizontal="right" vertical="center" wrapText="1" indent="1"/>
    </xf>
    <xf numFmtId="3" fontId="7" fillId="35" borderId="28" xfId="0" applyNumberFormat="1" applyFont="1" applyFill="1" applyBorder="1" applyAlignment="1">
      <alignment horizontal="right" vertical="center" wrapText="1" indent="1"/>
    </xf>
    <xf numFmtId="3" fontId="8" fillId="35" borderId="29" xfId="44" applyNumberFormat="1" applyFont="1" applyFill="1" applyBorder="1" applyAlignment="1">
      <alignment horizontal="right" vertical="center" wrapText="1" indent="1"/>
    </xf>
    <xf numFmtId="3" fontId="8" fillId="35" borderId="37" xfId="44" applyNumberFormat="1" applyFont="1" applyFill="1" applyBorder="1" applyAlignment="1">
      <alignment horizontal="right" vertical="center" wrapText="1" indent="1"/>
    </xf>
    <xf numFmtId="3" fontId="2" fillId="24" borderId="45" xfId="0" applyNumberFormat="1" applyFont="1" applyFill="1" applyBorder="1" applyAlignment="1">
      <alignment horizontal="right" vertical="center" wrapText="1" indent="1"/>
    </xf>
    <xf numFmtId="3" fontId="8" fillId="35" borderId="13" xfId="44" applyNumberFormat="1" applyFont="1" applyFill="1" applyBorder="1" applyAlignment="1">
      <alignment horizontal="right" vertical="center" wrapText="1" indent="1"/>
    </xf>
    <xf numFmtId="3" fontId="8" fillId="35" borderId="20" xfId="44" applyNumberFormat="1" applyFont="1" applyFill="1" applyBorder="1" applyAlignment="1">
      <alignment horizontal="right" vertical="center" wrapText="1" indent="1"/>
    </xf>
    <xf numFmtId="3" fontId="2" fillId="24" borderId="43" xfId="0" applyNumberFormat="1" applyFont="1" applyFill="1" applyBorder="1" applyAlignment="1">
      <alignment horizontal="right" vertical="center" wrapText="1" indent="1"/>
    </xf>
    <xf numFmtId="3" fontId="8" fillId="35" borderId="19" xfId="44" applyNumberFormat="1" applyFont="1" applyFill="1" applyBorder="1" applyAlignment="1">
      <alignment horizontal="right" vertical="center" wrapText="1" indent="1"/>
    </xf>
    <xf numFmtId="3" fontId="8" fillId="35" borderId="35" xfId="44" applyNumberFormat="1" applyFont="1" applyFill="1" applyBorder="1" applyAlignment="1">
      <alignment horizontal="right" vertical="center" wrapText="1" indent="1"/>
    </xf>
    <xf numFmtId="3" fontId="2" fillId="24" borderId="44" xfId="0" applyNumberFormat="1" applyFont="1" applyFill="1" applyBorder="1" applyAlignment="1">
      <alignment horizontal="right" vertical="center" wrapText="1" indent="1"/>
    </xf>
    <xf numFmtId="3" fontId="2" fillId="24" borderId="31" xfId="0" applyNumberFormat="1" applyFont="1" applyFill="1" applyBorder="1" applyAlignment="1">
      <alignment horizontal="right" vertical="center" wrapText="1" indent="1"/>
    </xf>
    <xf numFmtId="3" fontId="2" fillId="24" borderId="53" xfId="0" applyNumberFormat="1" applyFont="1" applyFill="1" applyBorder="1" applyAlignment="1">
      <alignment horizontal="right" vertical="center" wrapText="1" indent="1"/>
    </xf>
    <xf numFmtId="3" fontId="2" fillId="24" borderId="64" xfId="0" applyNumberFormat="1" applyFont="1" applyFill="1" applyBorder="1" applyAlignment="1">
      <alignment horizontal="right" vertical="center" wrapText="1" indent="1"/>
    </xf>
    <xf numFmtId="3" fontId="2" fillId="24" borderId="37" xfId="0" applyNumberFormat="1" applyFont="1" applyFill="1" applyBorder="1" applyAlignment="1">
      <alignment horizontal="right" vertical="center" wrapText="1" indent="1"/>
    </xf>
    <xf numFmtId="3" fontId="2" fillId="24" borderId="20" xfId="0" applyNumberFormat="1" applyFont="1" applyFill="1" applyBorder="1" applyAlignment="1">
      <alignment horizontal="right" vertical="center" wrapText="1" indent="1"/>
    </xf>
    <xf numFmtId="3" fontId="2" fillId="24" borderId="50" xfId="0" applyNumberFormat="1" applyFont="1" applyFill="1" applyBorder="1" applyAlignment="1">
      <alignment horizontal="right" vertical="center" wrapText="1" indent="1"/>
    </xf>
    <xf numFmtId="3" fontId="2" fillId="24" borderId="55" xfId="0" applyNumberFormat="1" applyFont="1" applyFill="1" applyBorder="1" applyAlignment="1">
      <alignment horizontal="right" vertical="center" wrapText="1" indent="1"/>
    </xf>
    <xf numFmtId="3" fontId="2" fillId="24" borderId="65" xfId="0" applyNumberFormat="1" applyFont="1" applyFill="1" applyBorder="1" applyAlignment="1">
      <alignment horizontal="right" vertical="center" wrapText="1" indent="1"/>
    </xf>
    <xf numFmtId="0" fontId="30" fillId="0" borderId="13" xfId="0" applyFont="1" applyBorder="1" applyAlignment="1">
      <alignment horizontal="left" wrapText="1"/>
    </xf>
    <xf numFmtId="0" fontId="8" fillId="0" borderId="13" xfId="0" applyNumberFormat="1" applyFont="1" applyBorder="1" applyAlignment="1">
      <alignment horizontal="left"/>
    </xf>
    <xf numFmtId="0" fontId="8" fillId="37" borderId="13" xfId="0" applyNumberFormat="1" applyFont="1" applyFill="1" applyBorder="1" applyAlignment="1">
      <alignment horizontal="left"/>
    </xf>
    <xf numFmtId="0" fontId="72" fillId="0" borderId="13" xfId="0" applyNumberFormat="1" applyFont="1" applyFill="1" applyBorder="1" applyAlignment="1">
      <alignment horizontal="left" vertical="center"/>
    </xf>
    <xf numFmtId="0" fontId="8" fillId="0" borderId="13" xfId="0" applyNumberFormat="1" applyFont="1" applyBorder="1" applyAlignment="1">
      <alignment horizontal="left" wrapText="1"/>
    </xf>
    <xf numFmtId="0" fontId="8" fillId="0" borderId="13" xfId="0" applyNumberFormat="1" applyFont="1" applyBorder="1" applyAlignment="1"/>
    <xf numFmtId="0" fontId="79" fillId="0" borderId="13" xfId="0" applyNumberFormat="1" applyFont="1" applyBorder="1" applyAlignment="1">
      <alignment horizontal="left"/>
    </xf>
    <xf numFmtId="0" fontId="8" fillId="0" borderId="23" xfId="35" applyNumberFormat="1" applyFont="1" applyBorder="1" applyAlignment="1" applyProtection="1">
      <alignment horizontal="left" vertical="center" indent="1"/>
    </xf>
    <xf numFmtId="0" fontId="8" fillId="0" borderId="60" xfId="35" applyNumberFormat="1" applyFont="1" applyBorder="1" applyAlignment="1" applyProtection="1">
      <alignment horizontal="left" vertical="center" indent="1"/>
    </xf>
    <xf numFmtId="0" fontId="12" fillId="46" borderId="66" xfId="0" applyNumberFormat="1" applyFont="1" applyFill="1" applyBorder="1" applyAlignment="1">
      <alignment horizontal="center" vertical="center" wrapText="1"/>
    </xf>
    <xf numFmtId="0" fontId="72" fillId="46" borderId="67" xfId="0" applyNumberFormat="1" applyFont="1" applyFill="1" applyBorder="1" applyAlignment="1">
      <alignment horizontal="center" vertical="center" wrapText="1"/>
    </xf>
    <xf numFmtId="0" fontId="72" fillId="46" borderId="68" xfId="0" applyNumberFormat="1" applyFont="1" applyFill="1" applyBorder="1" applyAlignment="1">
      <alignment horizontal="center" vertical="center" wrapText="1"/>
    </xf>
    <xf numFmtId="0" fontId="12" fillId="0" borderId="66"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63"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4" fillId="0" borderId="30" xfId="0" applyNumberFormat="1" applyFont="1" applyBorder="1" applyAlignment="1">
      <alignment horizontal="center" vertical="center" wrapText="1"/>
    </xf>
    <xf numFmtId="0" fontId="69" fillId="0" borderId="31" xfId="0" applyNumberFormat="1" applyFont="1" applyBorder="1" applyAlignment="1">
      <alignment horizontal="left"/>
    </xf>
    <xf numFmtId="0" fontId="69" fillId="0" borderId="36" xfId="0" applyNumberFormat="1" applyFont="1" applyBorder="1" applyAlignment="1">
      <alignment horizontal="left"/>
    </xf>
    <xf numFmtId="0" fontId="7" fillId="0" borderId="75" xfId="0" applyNumberFormat="1" applyFont="1" applyBorder="1" applyAlignment="1">
      <alignment horizontal="left" vertical="center" wrapText="1" indent="1"/>
    </xf>
    <xf numFmtId="0" fontId="7" fillId="0" borderId="50" xfId="0" applyNumberFormat="1" applyFont="1" applyBorder="1" applyAlignment="1">
      <alignment horizontal="left" vertical="center" wrapText="1" indent="1"/>
    </xf>
    <xf numFmtId="0" fontId="7" fillId="0" borderId="54" xfId="0" applyNumberFormat="1" applyFont="1" applyBorder="1" applyAlignment="1">
      <alignment horizontal="left" vertical="center" wrapText="1" indent="1"/>
    </xf>
    <xf numFmtId="0" fontId="12" fillId="0" borderId="30" xfId="0" applyNumberFormat="1" applyFont="1" applyBorder="1" applyAlignment="1">
      <alignment horizontal="center" vertical="center" wrapText="1"/>
    </xf>
    <xf numFmtId="0" fontId="12" fillId="0" borderId="31" xfId="0" applyNumberFormat="1" applyFont="1" applyBorder="1" applyAlignment="1">
      <alignment horizontal="center" vertical="center" wrapText="1"/>
    </xf>
    <xf numFmtId="0" fontId="12" fillId="0" borderId="36" xfId="0" applyNumberFormat="1" applyFont="1" applyBorder="1" applyAlignment="1">
      <alignment horizontal="center" vertical="center" wrapText="1"/>
    </xf>
    <xf numFmtId="0" fontId="7" fillId="0" borderId="22" xfId="0" applyNumberFormat="1" applyFont="1" applyBorder="1" applyAlignment="1">
      <alignment horizontal="left" vertical="center" wrapText="1" indent="1"/>
    </xf>
    <xf numFmtId="0" fontId="7" fillId="0" borderId="29" xfId="0" applyNumberFormat="1" applyFont="1" applyBorder="1" applyAlignment="1">
      <alignment horizontal="left" vertical="center" wrapText="1" indent="1"/>
    </xf>
    <xf numFmtId="0" fontId="7" fillId="0" borderId="34" xfId="0" applyNumberFormat="1" applyFont="1" applyBorder="1" applyAlignment="1">
      <alignment horizontal="left" vertical="center" wrapText="1" indent="1"/>
    </xf>
    <xf numFmtId="49" fontId="3" fillId="0" borderId="35" xfId="0" applyNumberFormat="1" applyFont="1" applyBorder="1" applyAlignment="1">
      <alignment horizontal="left" wrapText="1"/>
    </xf>
    <xf numFmtId="49" fontId="3" fillId="0" borderId="46" xfId="0" applyNumberFormat="1" applyFont="1" applyBorder="1" applyAlignment="1">
      <alignment horizontal="left" wrapText="1"/>
    </xf>
    <xf numFmtId="49" fontId="3" fillId="0" borderId="47"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50" xfId="0" applyNumberFormat="1" applyFont="1" applyBorder="1" applyAlignment="1">
      <alignment horizontal="left" wrapText="1"/>
    </xf>
    <xf numFmtId="49" fontId="3" fillId="0" borderId="32" xfId="0" applyNumberFormat="1" applyFont="1" applyBorder="1" applyAlignment="1">
      <alignment horizontal="left" wrapText="1"/>
    </xf>
    <xf numFmtId="0" fontId="12" fillId="0" borderId="30" xfId="0" applyNumberFormat="1" applyFont="1" applyBorder="1" applyAlignment="1">
      <alignment horizontal="center" vertical="center"/>
    </xf>
    <xf numFmtId="0" fontId="12" fillId="0" borderId="31" xfId="0" applyNumberFormat="1" applyFont="1" applyBorder="1" applyAlignment="1">
      <alignment horizontal="center" vertical="center"/>
    </xf>
    <xf numFmtId="0" fontId="12" fillId="0" borderId="36" xfId="0" applyNumberFormat="1" applyFont="1" applyBorder="1" applyAlignment="1">
      <alignment horizontal="center" vertical="center"/>
    </xf>
    <xf numFmtId="0" fontId="2" fillId="0" borderId="15" xfId="0" applyNumberFormat="1" applyFont="1" applyBorder="1" applyAlignment="1">
      <alignment horizontal="center" vertical="center" wrapText="1"/>
    </xf>
    <xf numFmtId="0" fontId="2" fillId="0" borderId="19"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4" fillId="0" borderId="20" xfId="0" applyNumberFormat="1" applyFont="1" applyBorder="1" applyAlignment="1">
      <alignment horizontal="center" vertical="center"/>
    </xf>
    <xf numFmtId="0" fontId="4" fillId="0" borderId="27" xfId="0" applyNumberFormat="1" applyFont="1" applyBorder="1" applyAlignment="1">
      <alignment horizontal="center" vertical="center"/>
    </xf>
    <xf numFmtId="0" fontId="4" fillId="0" borderId="38" xfId="0" applyNumberFormat="1" applyFont="1" applyBorder="1" applyAlignment="1">
      <alignment horizontal="center" vertical="center"/>
    </xf>
    <xf numFmtId="0" fontId="7" fillId="0" borderId="61" xfId="0" applyNumberFormat="1" applyFont="1" applyBorder="1" applyAlignment="1">
      <alignment horizontal="left" vertical="center" wrapText="1" indent="1"/>
    </xf>
    <xf numFmtId="0" fontId="7" fillId="0" borderId="72" xfId="0" applyNumberFormat="1" applyFont="1" applyBorder="1" applyAlignment="1">
      <alignment horizontal="left" vertical="center" wrapText="1" indent="1"/>
    </xf>
    <xf numFmtId="0" fontId="7" fillId="0" borderId="41" xfId="0" applyNumberFormat="1" applyFont="1" applyBorder="1" applyAlignment="1">
      <alignment horizontal="left" vertical="center" wrapText="1" indent="1"/>
    </xf>
    <xf numFmtId="0" fontId="128" fillId="0" borderId="0" xfId="0" applyFont="1" applyFill="1" applyBorder="1" applyAlignment="1">
      <alignment horizontal="left"/>
    </xf>
    <xf numFmtId="0" fontId="12" fillId="0" borderId="69" xfId="90" applyNumberFormat="1" applyFont="1" applyBorder="1" applyAlignment="1">
      <alignment horizontal="center" vertical="center"/>
    </xf>
    <xf numFmtId="0" fontId="12" fillId="0" borderId="70" xfId="90" applyNumberFormat="1" applyFont="1" applyBorder="1" applyAlignment="1">
      <alignment horizontal="center" vertical="center"/>
    </xf>
    <xf numFmtId="0" fontId="12" fillId="0" borderId="71" xfId="90" applyNumberFormat="1" applyFont="1" applyBorder="1" applyAlignment="1">
      <alignment horizontal="center" vertical="center"/>
    </xf>
    <xf numFmtId="0" fontId="7" fillId="0" borderId="61" xfId="90" applyNumberFormat="1" applyFont="1" applyBorder="1" applyAlignment="1">
      <alignment horizontal="left" vertical="center" wrapText="1" indent="1"/>
    </xf>
    <xf numFmtId="0" fontId="7" fillId="0" borderId="72" xfId="90" applyNumberFormat="1" applyFont="1" applyBorder="1" applyAlignment="1">
      <alignment horizontal="left" vertical="center" wrapText="1" indent="1"/>
    </xf>
    <xf numFmtId="0" fontId="7" fillId="0" borderId="41" xfId="90" applyNumberFormat="1" applyFont="1" applyBorder="1" applyAlignment="1">
      <alignment horizontal="left" vertical="center" wrapText="1" indent="1"/>
    </xf>
    <xf numFmtId="0" fontId="2" fillId="0" borderId="15" xfId="90" applyNumberFormat="1" applyFont="1" applyBorder="1" applyAlignment="1">
      <alignment horizontal="center" vertical="center" wrapText="1"/>
    </xf>
    <xf numFmtId="0" fontId="2" fillId="0" borderId="19" xfId="90" applyNumberFormat="1" applyFont="1" applyBorder="1" applyAlignment="1">
      <alignment horizontal="center" vertical="center" wrapText="1"/>
    </xf>
    <xf numFmtId="0" fontId="2" fillId="0" borderId="29" xfId="90" applyNumberFormat="1" applyFont="1" applyBorder="1" applyAlignment="1">
      <alignment horizontal="center" vertical="center" wrapText="1"/>
    </xf>
    <xf numFmtId="0" fontId="4" fillId="0" borderId="13" xfId="90" applyNumberFormat="1" applyFont="1" applyBorder="1" applyAlignment="1">
      <alignment horizontal="center" vertical="center"/>
    </xf>
    <xf numFmtId="0" fontId="4" fillId="0" borderId="20" xfId="90" applyNumberFormat="1" applyFont="1" applyBorder="1" applyAlignment="1">
      <alignment horizontal="center" vertical="center"/>
    </xf>
    <xf numFmtId="0" fontId="4" fillId="0" borderId="38" xfId="90" applyNumberFormat="1" applyFont="1" applyBorder="1" applyAlignment="1">
      <alignment horizontal="center" vertical="center"/>
    </xf>
    <xf numFmtId="0" fontId="83" fillId="0" borderId="23" xfId="0" applyNumberFormat="1" applyFont="1" applyBorder="1" applyAlignment="1">
      <alignment horizontal="center" vertical="center" wrapText="1"/>
    </xf>
    <xf numFmtId="0" fontId="83" fillId="0" borderId="15" xfId="0" applyNumberFormat="1" applyFont="1" applyBorder="1" applyAlignment="1">
      <alignment horizontal="center" vertical="center" wrapText="1"/>
    </xf>
    <xf numFmtId="0" fontId="83" fillId="0" borderId="16" xfId="0" applyNumberFormat="1" applyFont="1" applyBorder="1" applyAlignment="1">
      <alignment horizontal="center" vertical="center" wrapText="1"/>
    </xf>
    <xf numFmtId="0" fontId="83" fillId="0" borderId="25" xfId="0" applyNumberFormat="1" applyFont="1" applyBorder="1" applyAlignment="1">
      <alignment horizontal="center" vertical="center" wrapText="1"/>
    </xf>
    <xf numFmtId="0" fontId="83" fillId="0" borderId="13" xfId="0" applyNumberFormat="1" applyFont="1" applyBorder="1" applyAlignment="1">
      <alignment horizontal="center" vertical="center" wrapText="1"/>
    </xf>
    <xf numFmtId="0" fontId="83" fillId="0" borderId="17" xfId="0" applyNumberFormat="1" applyFont="1" applyBorder="1" applyAlignment="1">
      <alignment horizontal="center" vertical="center" wrapText="1"/>
    </xf>
    <xf numFmtId="0" fontId="83" fillId="0" borderId="24" xfId="0" applyNumberFormat="1" applyFont="1" applyBorder="1" applyAlignment="1">
      <alignment horizontal="center" vertical="center" wrapText="1"/>
    </xf>
    <xf numFmtId="0" fontId="83" fillId="0" borderId="14" xfId="0" applyNumberFormat="1" applyFont="1" applyBorder="1" applyAlignment="1">
      <alignment horizontal="center" vertical="center" wrapText="1"/>
    </xf>
    <xf numFmtId="0" fontId="83" fillId="0" borderId="18" xfId="0" applyNumberFormat="1" applyFont="1" applyBorder="1" applyAlignment="1">
      <alignment horizontal="center" vertical="center" wrapText="1"/>
    </xf>
    <xf numFmtId="0" fontId="112" fillId="0" borderId="0" xfId="0" applyFont="1" applyAlignment="1">
      <alignment horizontal="left" vertical="center" wrapText="1"/>
    </xf>
    <xf numFmtId="49" fontId="8" fillId="0" borderId="20" xfId="0" applyNumberFormat="1" applyFont="1" applyBorder="1" applyAlignment="1">
      <alignment horizontal="left"/>
    </xf>
    <xf numFmtId="49" fontId="8" fillId="0" borderId="52" xfId="0" applyNumberFormat="1" applyFont="1" applyBorder="1" applyAlignment="1">
      <alignment horizontal="left"/>
    </xf>
    <xf numFmtId="49" fontId="8" fillId="0" borderId="27" xfId="0" applyNumberFormat="1" applyFont="1" applyBorder="1" applyAlignment="1">
      <alignment horizontal="left"/>
    </xf>
    <xf numFmtId="0" fontId="12" fillId="0" borderId="12" xfId="0" applyNumberFormat="1" applyFont="1" applyBorder="1" applyAlignment="1">
      <alignment horizontal="center" vertical="center" wrapText="1"/>
    </xf>
    <xf numFmtId="0" fontId="12" fillId="0" borderId="0" xfId="0" applyNumberFormat="1" applyFont="1" applyBorder="1" applyAlignment="1">
      <alignment horizontal="center" vertical="center" wrapText="1"/>
    </xf>
    <xf numFmtId="0" fontId="2" fillId="0" borderId="37"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3" fillId="0" borderId="20" xfId="0" applyNumberFormat="1" applyFont="1" applyBorder="1" applyAlignment="1">
      <alignment horizontal="left"/>
    </xf>
    <xf numFmtId="49" fontId="3" fillId="0" borderId="52" xfId="0" applyNumberFormat="1" applyFont="1" applyBorder="1" applyAlignment="1">
      <alignment horizontal="left"/>
    </xf>
    <xf numFmtId="49" fontId="3" fillId="0" borderId="27" xfId="0" applyNumberFormat="1" applyFont="1" applyBorder="1" applyAlignment="1">
      <alignment horizontal="left"/>
    </xf>
    <xf numFmtId="0" fontId="2" fillId="36" borderId="29" xfId="0" applyNumberFormat="1" applyFont="1" applyFill="1" applyBorder="1" applyAlignment="1">
      <alignment horizontal="center" vertical="center" wrapText="1"/>
    </xf>
    <xf numFmtId="0" fontId="2" fillId="36" borderId="13" xfId="0" applyNumberFormat="1" applyFont="1" applyFill="1" applyBorder="1" applyAlignment="1">
      <alignment horizontal="center" vertical="center" wrapText="1"/>
    </xf>
    <xf numFmtId="0" fontId="7" fillId="0" borderId="12" xfId="0" applyNumberFormat="1" applyFont="1" applyBorder="1" applyAlignment="1">
      <alignment horizontal="center" vertical="center" wrapText="1"/>
    </xf>
    <xf numFmtId="0" fontId="7" fillId="0" borderId="75"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22" xfId="0" applyNumberFormat="1" applyFont="1" applyBorder="1" applyAlignment="1">
      <alignment horizontal="center" vertical="center" textRotation="90" wrapText="1"/>
    </xf>
    <xf numFmtId="0" fontId="2" fillId="0" borderId="15" xfId="0" applyNumberFormat="1" applyFont="1" applyBorder="1" applyAlignment="1">
      <alignment horizontal="center" vertical="center" textRotation="90" wrapText="1"/>
    </xf>
    <xf numFmtId="0" fontId="3" fillId="0" borderId="20" xfId="0" applyNumberFormat="1" applyFont="1" applyBorder="1" applyAlignment="1">
      <alignment horizontal="left"/>
    </xf>
    <xf numFmtId="0" fontId="3" fillId="0" borderId="52" xfId="0" applyNumberFormat="1" applyFont="1" applyBorder="1" applyAlignment="1">
      <alignment horizontal="left"/>
    </xf>
    <xf numFmtId="0" fontId="3" fillId="0" borderId="27" xfId="0" applyNumberFormat="1" applyFont="1" applyBorder="1" applyAlignment="1">
      <alignment horizontal="left"/>
    </xf>
    <xf numFmtId="0" fontId="8" fillId="0" borderId="20" xfId="0" applyNumberFormat="1" applyFont="1" applyBorder="1" applyAlignment="1">
      <alignment horizontal="left"/>
    </xf>
    <xf numFmtId="0" fontId="8" fillId="0" borderId="52" xfId="0" applyNumberFormat="1" applyFont="1" applyBorder="1" applyAlignment="1">
      <alignment horizontal="left"/>
    </xf>
    <xf numFmtId="0" fontId="8" fillId="0" borderId="27" xfId="0" applyNumberFormat="1" applyFont="1" applyBorder="1" applyAlignment="1">
      <alignment horizontal="left"/>
    </xf>
    <xf numFmtId="0" fontId="109" fillId="48" borderId="57" xfId="40" applyNumberFormat="1" applyFont="1" applyFill="1" applyBorder="1" applyAlignment="1">
      <alignment horizontal="center" vertical="center" wrapText="1"/>
    </xf>
    <xf numFmtId="0" fontId="109" fillId="48" borderId="45" xfId="40" applyNumberFormat="1" applyFont="1" applyFill="1" applyBorder="1" applyAlignment="1">
      <alignment horizontal="center" vertical="center" wrapText="1"/>
    </xf>
    <xf numFmtId="0" fontId="112" fillId="0" borderId="0" xfId="0" applyNumberFormat="1" applyFont="1" applyAlignment="1">
      <alignment horizontal="left" vertical="center" wrapText="1"/>
    </xf>
    <xf numFmtId="0" fontId="98" fillId="0" borderId="12" xfId="0" applyNumberFormat="1" applyFont="1" applyBorder="1" applyAlignment="1">
      <alignment horizontal="center" vertical="center" wrapText="1"/>
    </xf>
    <xf numFmtId="0" fontId="98" fillId="0" borderId="0" xfId="0" applyNumberFormat="1" applyFont="1" applyBorder="1" applyAlignment="1">
      <alignment horizontal="center" vertical="center" wrapText="1"/>
    </xf>
    <xf numFmtId="0" fontId="82" fillId="0" borderId="29" xfId="0" applyNumberFormat="1" applyFont="1" applyBorder="1" applyAlignment="1">
      <alignment horizontal="center" vertical="center" wrapText="1"/>
    </xf>
    <xf numFmtId="0" fontId="82" fillId="0" borderId="13" xfId="0" applyNumberFormat="1" applyFont="1" applyBorder="1" applyAlignment="1">
      <alignment horizontal="center" vertical="center" wrapText="1"/>
    </xf>
    <xf numFmtId="0" fontId="77" fillId="0" borderId="12" xfId="40" applyNumberFormat="1" applyFont="1" applyBorder="1" applyAlignment="1">
      <alignment horizontal="center" vertical="center" wrapText="1"/>
    </xf>
    <xf numFmtId="0" fontId="77" fillId="0" borderId="75" xfId="40" applyNumberFormat="1" applyFont="1" applyBorder="1" applyAlignment="1">
      <alignment horizontal="center" vertical="center" wrapText="1"/>
    </xf>
    <xf numFmtId="0" fontId="7" fillId="0" borderId="63" xfId="41" applyNumberFormat="1" applyFont="1" applyBorder="1" applyAlignment="1">
      <alignment horizontal="center" vertical="center"/>
    </xf>
    <xf numFmtId="0" fontId="7" fillId="0" borderId="58" xfId="41" applyNumberFormat="1" applyFont="1" applyBorder="1" applyAlignment="1">
      <alignment horizontal="center" vertical="center"/>
    </xf>
    <xf numFmtId="0" fontId="7" fillId="0" borderId="59" xfId="41" applyNumberFormat="1" applyFont="1" applyBorder="1" applyAlignment="1">
      <alignment horizontal="center" vertical="center"/>
    </xf>
    <xf numFmtId="0" fontId="77" fillId="0" borderId="66" xfId="41" applyNumberFormat="1" applyFont="1" applyBorder="1" applyAlignment="1">
      <alignment horizontal="left" vertical="center" wrapText="1" indent="1"/>
    </xf>
    <xf numFmtId="0" fontId="77" fillId="0" borderId="67" xfId="41" applyNumberFormat="1" applyFont="1" applyBorder="1" applyAlignment="1">
      <alignment horizontal="left" vertical="center" wrapText="1" indent="1"/>
    </xf>
    <xf numFmtId="0" fontId="77" fillId="0" borderId="68" xfId="41" applyNumberFormat="1" applyFont="1" applyBorder="1" applyAlignment="1">
      <alignment horizontal="left" vertical="center" wrapText="1" indent="1"/>
    </xf>
    <xf numFmtId="0" fontId="76" fillId="0" borderId="20" xfId="41" applyNumberFormat="1" applyBorder="1" applyAlignment="1">
      <alignment horizontal="left" vertical="center" wrapText="1"/>
    </xf>
    <xf numFmtId="0" fontId="76" fillId="0" borderId="52" xfId="41" applyNumberFormat="1" applyBorder="1" applyAlignment="1">
      <alignment horizontal="left" vertical="center" wrapText="1"/>
    </xf>
    <xf numFmtId="0" fontId="76" fillId="0" borderId="27" xfId="41" applyNumberFormat="1" applyBorder="1" applyAlignment="1">
      <alignment horizontal="left" vertical="center" wrapText="1"/>
    </xf>
    <xf numFmtId="0" fontId="25" fillId="0" borderId="37" xfId="0" applyNumberFormat="1" applyFont="1" applyBorder="1" applyAlignment="1">
      <alignment horizontal="left" vertical="center"/>
    </xf>
    <xf numFmtId="0" fontId="25" fillId="0" borderId="50" xfId="0" applyNumberFormat="1" applyFont="1" applyBorder="1" applyAlignment="1">
      <alignment horizontal="left" vertical="center"/>
    </xf>
    <xf numFmtId="0" fontId="25" fillId="0" borderId="32" xfId="0" applyNumberFormat="1" applyFont="1" applyBorder="1" applyAlignment="1">
      <alignment horizontal="left" vertical="center"/>
    </xf>
    <xf numFmtId="0" fontId="25" fillId="0" borderId="35" xfId="0" applyNumberFormat="1" applyFont="1" applyBorder="1" applyAlignment="1">
      <alignment horizontal="left" vertical="center"/>
    </xf>
    <xf numFmtId="0" fontId="25" fillId="0" borderId="46" xfId="0" applyNumberFormat="1" applyFont="1" applyBorder="1" applyAlignment="1">
      <alignment horizontal="left" vertical="center"/>
    </xf>
    <xf numFmtId="0" fontId="25" fillId="0" borderId="47" xfId="0" applyNumberFormat="1" applyFont="1" applyBorder="1" applyAlignment="1">
      <alignment horizontal="left" vertical="center"/>
    </xf>
    <xf numFmtId="0" fontId="12" fillId="0" borderId="69" xfId="0" applyNumberFormat="1" applyFont="1" applyBorder="1" applyAlignment="1">
      <alignment horizontal="center" vertical="center" wrapText="1"/>
    </xf>
    <xf numFmtId="0" fontId="12" fillId="0" borderId="70" xfId="0" applyNumberFormat="1" applyFont="1" applyBorder="1" applyAlignment="1">
      <alignment horizontal="center" vertical="center" wrapText="1"/>
    </xf>
    <xf numFmtId="0" fontId="12" fillId="0" borderId="71"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0" borderId="27" xfId="0" applyNumberFormat="1" applyFont="1" applyBorder="1" applyAlignment="1">
      <alignment horizontal="center" vertical="center" wrapText="1"/>
    </xf>
    <xf numFmtId="0" fontId="7" fillId="0" borderId="52" xfId="0" applyNumberFormat="1" applyFont="1" applyBorder="1" applyAlignment="1">
      <alignment horizontal="center" vertical="center" wrapText="1"/>
    </xf>
    <xf numFmtId="0" fontId="7" fillId="0" borderId="38"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32" xfId="0" applyNumberFormat="1" applyFont="1" applyBorder="1" applyAlignment="1">
      <alignment horizontal="center" vertical="center" wrapText="1"/>
    </xf>
    <xf numFmtId="0" fontId="2" fillId="0" borderId="21"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7" fillId="0" borderId="40" xfId="0" applyNumberFormat="1" applyFont="1" applyBorder="1" applyAlignment="1">
      <alignment horizontal="left" vertical="center" wrapText="1" indent="1"/>
    </xf>
    <xf numFmtId="0" fontId="7" fillId="0" borderId="72" xfId="0" applyNumberFormat="1" applyFont="1" applyBorder="1" applyAlignment="1">
      <alignment horizontal="center" vertical="center" wrapText="1"/>
    </xf>
    <xf numFmtId="0" fontId="7" fillId="0" borderId="41" xfId="0" applyNumberFormat="1" applyFont="1" applyBorder="1" applyAlignment="1">
      <alignment horizontal="center" vertical="center" wrapText="1"/>
    </xf>
    <xf numFmtId="0" fontId="25" fillId="0" borderId="37" xfId="0" applyFont="1" applyBorder="1" applyAlignment="1">
      <alignment horizontal="left" vertical="center"/>
    </xf>
    <xf numFmtId="0" fontId="25" fillId="0" borderId="50" xfId="0" applyFont="1" applyBorder="1" applyAlignment="1">
      <alignment horizontal="left" vertical="center"/>
    </xf>
    <xf numFmtId="0" fontId="25" fillId="0" borderId="32" xfId="0" applyFont="1" applyBorder="1" applyAlignment="1">
      <alignment horizontal="left" vertical="center"/>
    </xf>
    <xf numFmtId="0" fontId="25" fillId="0" borderId="35"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128" fillId="0" borderId="46" xfId="0" applyFont="1" applyFill="1" applyBorder="1" applyAlignment="1">
      <alignment horizontal="left" vertical="top" wrapText="1"/>
    </xf>
    <xf numFmtId="0" fontId="25" fillId="0" borderId="37" xfId="0" applyNumberFormat="1" applyFont="1" applyBorder="1" applyAlignment="1">
      <alignment horizontal="left" vertical="center" wrapText="1"/>
    </xf>
    <xf numFmtId="0" fontId="25" fillId="0" borderId="50" xfId="0" applyNumberFormat="1" applyFont="1" applyBorder="1" applyAlignment="1">
      <alignment horizontal="left" vertical="center" wrapText="1"/>
    </xf>
    <xf numFmtId="0" fontId="25" fillId="0" borderId="32" xfId="0" applyNumberFormat="1" applyFont="1" applyBorder="1" applyAlignment="1">
      <alignment horizontal="left" vertical="center" wrapText="1"/>
    </xf>
    <xf numFmtId="0" fontId="4" fillId="0" borderId="23" xfId="0" applyNumberFormat="1" applyFont="1" applyBorder="1" applyAlignment="1">
      <alignment horizontal="center" vertical="center" wrapText="1"/>
    </xf>
    <xf numFmtId="0" fontId="4" fillId="0" borderId="25" xfId="0" applyNumberFormat="1" applyFont="1" applyBorder="1" applyAlignment="1">
      <alignment horizontal="center" vertical="center" wrapText="1"/>
    </xf>
    <xf numFmtId="0" fontId="4" fillId="0" borderId="24" xfId="0" applyNumberFormat="1" applyFont="1" applyBorder="1" applyAlignment="1">
      <alignment horizontal="center" vertical="center" wrapText="1"/>
    </xf>
    <xf numFmtId="0" fontId="2" fillId="0" borderId="3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7" fillId="0" borderId="62" xfId="0" applyNumberFormat="1" applyFont="1" applyBorder="1" applyAlignment="1">
      <alignment horizontal="left" vertical="center" wrapText="1" indent="1"/>
    </xf>
    <xf numFmtId="0" fontId="7" fillId="0" borderId="52" xfId="0" applyNumberFormat="1" applyFont="1" applyBorder="1" applyAlignment="1">
      <alignment horizontal="left" vertical="center" wrapText="1" indent="1"/>
    </xf>
    <xf numFmtId="0" fontId="7" fillId="0" borderId="38" xfId="0" applyNumberFormat="1" applyFont="1" applyBorder="1" applyAlignment="1">
      <alignment horizontal="left" vertical="center" wrapText="1" indent="1"/>
    </xf>
    <xf numFmtId="0" fontId="25" fillId="0" borderId="37" xfId="40" applyFont="1" applyFill="1" applyBorder="1" applyAlignment="1">
      <alignment horizontal="left" vertical="center" wrapText="1"/>
    </xf>
    <xf numFmtId="0" fontId="25" fillId="0" borderId="50" xfId="40" applyFont="1" applyFill="1" applyBorder="1" applyAlignment="1">
      <alignment horizontal="left" vertical="center"/>
    </xf>
    <xf numFmtId="0" fontId="25" fillId="0" borderId="32" xfId="40" applyFont="1" applyFill="1" applyBorder="1" applyAlignment="1">
      <alignment horizontal="left" vertical="center"/>
    </xf>
    <xf numFmtId="0" fontId="4" fillId="0" borderId="69" xfId="40" applyFont="1" applyBorder="1" applyAlignment="1">
      <alignment horizontal="center" vertical="center" wrapText="1"/>
    </xf>
    <xf numFmtId="0" fontId="4" fillId="0" borderId="70" xfId="40" applyFont="1" applyBorder="1" applyAlignment="1">
      <alignment horizontal="center" vertical="center"/>
    </xf>
    <xf numFmtId="0" fontId="4" fillId="0" borderId="71" xfId="40" applyFont="1" applyBorder="1" applyAlignment="1">
      <alignment horizontal="center" vertical="center"/>
    </xf>
    <xf numFmtId="0" fontId="7" fillId="0" borderId="23" xfId="40" applyFont="1" applyBorder="1" applyAlignment="1">
      <alignment horizontal="left" vertical="center" wrapText="1" indent="1"/>
    </xf>
    <xf numFmtId="0" fontId="7" fillId="0" borderId="25" xfId="40" applyFont="1" applyBorder="1" applyAlignment="1">
      <alignment horizontal="left" vertical="center" wrapText="1" indent="1"/>
    </xf>
    <xf numFmtId="0" fontId="7" fillId="0" borderId="24" xfId="40" applyFont="1" applyBorder="1" applyAlignment="1">
      <alignment horizontal="left" vertical="center" wrapText="1" indent="1"/>
    </xf>
    <xf numFmtId="0" fontId="25" fillId="0" borderId="35" xfId="40" applyFont="1" applyBorder="1" applyAlignment="1">
      <alignment horizontal="left" vertical="center"/>
    </xf>
    <xf numFmtId="0" fontId="25" fillId="0" borderId="46" xfId="40" applyFont="1" applyBorder="1" applyAlignment="1">
      <alignment horizontal="left" vertical="center"/>
    </xf>
    <xf numFmtId="0" fontId="25" fillId="0" borderId="47" xfId="40" applyFont="1" applyBorder="1" applyAlignment="1">
      <alignment horizontal="left" vertical="center"/>
    </xf>
    <xf numFmtId="0" fontId="25" fillId="36" borderId="48" xfId="40" applyFont="1" applyFill="1" applyBorder="1" applyAlignment="1">
      <alignment horizontal="left" vertical="center"/>
    </xf>
    <xf numFmtId="0" fontId="25" fillId="36" borderId="0" xfId="40" applyFont="1" applyFill="1" applyBorder="1" applyAlignment="1">
      <alignment horizontal="left" vertical="center"/>
    </xf>
    <xf numFmtId="0" fontId="25" fillId="36" borderId="49" xfId="40" applyFont="1" applyFill="1" applyBorder="1" applyAlignment="1">
      <alignment horizontal="left" vertical="center"/>
    </xf>
    <xf numFmtId="0" fontId="25" fillId="0" borderId="48" xfId="40" applyFont="1" applyFill="1" applyBorder="1" applyAlignment="1">
      <alignment horizontal="left" vertical="center" wrapText="1"/>
    </xf>
    <xf numFmtId="0" fontId="25" fillId="0" borderId="0" xfId="40" applyFont="1" applyFill="1" applyBorder="1" applyAlignment="1">
      <alignment horizontal="left" vertical="center"/>
    </xf>
    <xf numFmtId="0" fontId="25" fillId="0" borderId="49" xfId="40" applyFont="1" applyFill="1" applyBorder="1" applyAlignment="1">
      <alignment horizontal="left" vertical="center"/>
    </xf>
    <xf numFmtId="0" fontId="25" fillId="0" borderId="37" xfId="0" applyFont="1" applyBorder="1" applyAlignment="1">
      <alignment horizontal="left" vertical="center" wrapText="1"/>
    </xf>
    <xf numFmtId="0" fontId="25" fillId="0" borderId="50" xfId="0" applyFont="1" applyBorder="1" applyAlignment="1">
      <alignment horizontal="left" vertical="center" wrapText="1"/>
    </xf>
    <xf numFmtId="0" fontId="25" fillId="0" borderId="32" xfId="0" applyFont="1" applyBorder="1" applyAlignment="1">
      <alignment horizontal="left" vertical="center" wrapText="1"/>
    </xf>
    <xf numFmtId="0" fontId="4" fillId="0" borderId="30" xfId="0" applyNumberFormat="1" applyFont="1" applyFill="1" applyBorder="1" applyAlignment="1">
      <alignment horizontal="center" vertical="center" wrapText="1"/>
    </xf>
    <xf numFmtId="0" fontId="4" fillId="0" borderId="31"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wrapText="1"/>
    </xf>
    <xf numFmtId="0" fontId="128" fillId="0" borderId="67" xfId="0" applyFont="1" applyFill="1" applyBorder="1" applyAlignment="1">
      <alignment horizontal="left" vertical="top" wrapText="1"/>
    </xf>
    <xf numFmtId="0" fontId="82" fillId="36" borderId="34" xfId="0" applyNumberFormat="1" applyFont="1" applyFill="1" applyBorder="1" applyAlignment="1">
      <alignment horizontal="center" vertical="center" wrapText="1"/>
    </xf>
    <xf numFmtId="0" fontId="82" fillId="36" borderId="14" xfId="0" applyNumberFormat="1" applyFont="1" applyFill="1" applyBorder="1" applyAlignment="1">
      <alignment horizontal="center" vertical="center" wrapText="1"/>
    </xf>
    <xf numFmtId="0" fontId="4" fillId="0" borderId="63" xfId="0" applyNumberFormat="1" applyFont="1" applyBorder="1" applyAlignment="1">
      <alignment horizontal="center" vertical="center" wrapText="1"/>
    </xf>
    <xf numFmtId="0" fontId="4" fillId="0" borderId="58" xfId="0" applyNumberFormat="1" applyFont="1" applyBorder="1" applyAlignment="1">
      <alignment horizontal="center" vertical="center" wrapText="1"/>
    </xf>
    <xf numFmtId="0" fontId="4" fillId="0" borderId="59" xfId="0" applyNumberFormat="1" applyFont="1" applyBorder="1" applyAlignment="1">
      <alignment horizontal="center" vertical="center" wrapText="1"/>
    </xf>
    <xf numFmtId="0" fontId="82" fillId="36" borderId="29" xfId="0" applyNumberFormat="1" applyFont="1" applyFill="1" applyBorder="1" applyAlignment="1">
      <alignment horizontal="center" vertical="center" wrapText="1"/>
    </xf>
    <xf numFmtId="0" fontId="82" fillId="36" borderId="13" xfId="0" applyNumberFormat="1" applyFont="1" applyFill="1" applyBorder="1" applyAlignment="1">
      <alignment horizontal="center" vertical="center" wrapText="1"/>
    </xf>
    <xf numFmtId="0" fontId="82" fillId="49" borderId="29" xfId="0" applyNumberFormat="1" applyFont="1" applyFill="1" applyBorder="1" applyAlignment="1">
      <alignment horizontal="center" vertical="center" wrapText="1"/>
    </xf>
    <xf numFmtId="0" fontId="82" fillId="49" borderId="13"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4" fillId="0" borderId="63" xfId="0" applyNumberFormat="1" applyFont="1" applyFill="1" applyBorder="1" applyAlignment="1">
      <alignment horizontal="center" vertical="center"/>
    </xf>
    <xf numFmtId="0" fontId="4" fillId="0" borderId="58" xfId="0" applyNumberFormat="1" applyFont="1" applyFill="1" applyBorder="1" applyAlignment="1">
      <alignment horizontal="center" vertical="center"/>
    </xf>
    <xf numFmtId="0" fontId="4" fillId="0" borderId="59" xfId="0" applyNumberFormat="1" applyFont="1" applyFill="1" applyBorder="1" applyAlignment="1">
      <alignment horizontal="center" vertical="center"/>
    </xf>
    <xf numFmtId="0" fontId="7" fillId="0" borderId="61" xfId="0" applyNumberFormat="1" applyFont="1" applyFill="1" applyBorder="1" applyAlignment="1">
      <alignment horizontal="left" vertical="center" wrapText="1" indent="1"/>
    </xf>
    <xf numFmtId="0" fontId="7" fillId="0" borderId="72" xfId="0" applyNumberFormat="1" applyFont="1" applyFill="1" applyBorder="1" applyAlignment="1">
      <alignment horizontal="left" vertical="center" wrapText="1" indent="1"/>
    </xf>
    <xf numFmtId="0" fontId="7" fillId="0" borderId="67" xfId="0" applyNumberFormat="1" applyFont="1" applyFill="1" applyBorder="1" applyAlignment="1">
      <alignment horizontal="left" vertical="center" wrapText="1" indent="1"/>
    </xf>
    <xf numFmtId="0" fontId="7" fillId="0" borderId="41" xfId="0" applyNumberFormat="1" applyFont="1" applyFill="1" applyBorder="1" applyAlignment="1">
      <alignment horizontal="left" vertical="center" wrapText="1" indent="1"/>
    </xf>
    <xf numFmtId="0" fontId="73" fillId="0" borderId="15"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9" xfId="0" applyNumberFormat="1" applyFont="1" applyFill="1" applyBorder="1" applyAlignment="1">
      <alignment horizontal="center" vertical="center" wrapText="1"/>
    </xf>
    <xf numFmtId="0" fontId="2" fillId="0" borderId="27" xfId="0" applyNumberFormat="1" applyFont="1" applyFill="1" applyBorder="1" applyAlignment="1">
      <alignment horizontal="center" vertical="center" wrapText="1"/>
    </xf>
    <xf numFmtId="0" fontId="4" fillId="0" borderId="30" xfId="43" applyNumberFormat="1" applyFont="1" applyBorder="1" applyAlignment="1">
      <alignment horizontal="center" vertical="center" wrapText="1"/>
    </xf>
    <xf numFmtId="0" fontId="4" fillId="0" borderId="31" xfId="43" applyNumberFormat="1" applyFont="1" applyBorder="1" applyAlignment="1">
      <alignment horizontal="center" vertical="center" wrapText="1"/>
    </xf>
    <xf numFmtId="0" fontId="4" fillId="0" borderId="36" xfId="43" applyNumberFormat="1" applyFont="1" applyBorder="1" applyAlignment="1">
      <alignment horizontal="center" vertical="center" wrapText="1"/>
    </xf>
    <xf numFmtId="0" fontId="128" fillId="0" borderId="0" xfId="0" applyFont="1" applyFill="1" applyBorder="1" applyAlignment="1">
      <alignment horizontal="left" wrapText="1"/>
    </xf>
    <xf numFmtId="0" fontId="7" fillId="0" borderId="29" xfId="0" applyNumberFormat="1" applyFont="1" applyBorder="1" applyAlignment="1">
      <alignment horizontal="center" vertical="center" wrapText="1"/>
    </xf>
    <xf numFmtId="0" fontId="7" fillId="0" borderId="34" xfId="0" applyNumberFormat="1" applyFont="1" applyBorder="1" applyAlignment="1">
      <alignment horizontal="center" vertical="center" wrapText="1"/>
    </xf>
    <xf numFmtId="0" fontId="12" fillId="0" borderId="63" xfId="0" applyNumberFormat="1" applyFont="1" applyBorder="1" applyAlignment="1">
      <alignment horizontal="center" vertical="center" wrapText="1"/>
    </xf>
    <xf numFmtId="0" fontId="12" fillId="0" borderId="58" xfId="0" applyNumberFormat="1" applyFont="1" applyBorder="1" applyAlignment="1">
      <alignment horizontal="center" vertical="center" wrapText="1"/>
    </xf>
    <xf numFmtId="0" fontId="12" fillId="0" borderId="59" xfId="0" applyNumberFormat="1" applyFont="1" applyBorder="1" applyAlignment="1">
      <alignment horizontal="center" vertical="center" wrapText="1"/>
    </xf>
    <xf numFmtId="0" fontId="4" fillId="0" borderId="31"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0" fontId="128" fillId="0" borderId="0" xfId="0" applyFont="1" applyFill="1" applyBorder="1" applyAlignment="1">
      <alignment horizontal="left" vertical="top" wrapText="1"/>
    </xf>
    <xf numFmtId="0" fontId="32" fillId="0" borderId="46" xfId="0" applyNumberFormat="1" applyFont="1" applyBorder="1" applyAlignment="1">
      <alignment horizontal="left" vertical="center" wrapText="1"/>
    </xf>
    <xf numFmtId="0" fontId="30" fillId="0" borderId="35" xfId="0" applyNumberFormat="1" applyFont="1" applyBorder="1" applyAlignment="1">
      <alignment horizontal="left" vertical="center"/>
    </xf>
    <xf numFmtId="0" fontId="30" fillId="0" borderId="46" xfId="0" applyNumberFormat="1" applyFont="1" applyBorder="1" applyAlignment="1">
      <alignment horizontal="left" vertical="center"/>
    </xf>
    <xf numFmtId="0" fontId="30" fillId="0" borderId="47" xfId="0" applyNumberFormat="1" applyFont="1" applyBorder="1" applyAlignment="1">
      <alignment horizontal="left" vertical="center"/>
    </xf>
    <xf numFmtId="0" fontId="30" fillId="0" borderId="37" xfId="0" applyNumberFormat="1" applyFont="1" applyBorder="1" applyAlignment="1">
      <alignment horizontal="left" vertical="center"/>
    </xf>
    <xf numFmtId="0" fontId="30" fillId="0" borderId="50" xfId="0" applyNumberFormat="1" applyFont="1" applyBorder="1" applyAlignment="1">
      <alignment horizontal="left" vertical="center"/>
    </xf>
    <xf numFmtId="0" fontId="30" fillId="0" borderId="32" xfId="0" applyNumberFormat="1" applyFont="1" applyBorder="1" applyAlignment="1">
      <alignment horizontal="left" vertical="center"/>
    </xf>
    <xf numFmtId="0" fontId="4" fillId="0" borderId="69" xfId="40" applyNumberFormat="1" applyFont="1" applyBorder="1" applyAlignment="1">
      <alignment horizontal="center" vertical="center" wrapText="1"/>
    </xf>
    <xf numFmtId="0" fontId="4" fillId="0" borderId="70" xfId="40" applyNumberFormat="1" applyFont="1" applyBorder="1" applyAlignment="1">
      <alignment horizontal="center" vertical="center" wrapText="1"/>
    </xf>
    <xf numFmtId="0" fontId="4" fillId="0" borderId="74" xfId="40" applyNumberFormat="1" applyFont="1" applyBorder="1" applyAlignment="1">
      <alignment horizontal="center" vertical="center" wrapText="1"/>
    </xf>
    <xf numFmtId="0" fontId="4" fillId="0" borderId="71" xfId="40" applyNumberFormat="1" applyFont="1" applyBorder="1" applyAlignment="1">
      <alignment horizontal="center" vertical="center" wrapText="1"/>
    </xf>
    <xf numFmtId="0" fontId="7" fillId="0" borderId="30" xfId="40" applyNumberFormat="1" applyFont="1" applyBorder="1" applyAlignment="1">
      <alignment horizontal="left" vertical="center" wrapText="1" indent="1"/>
    </xf>
    <xf numFmtId="0" fontId="7" fillId="0" borderId="31" xfId="40" applyNumberFormat="1" applyFont="1" applyBorder="1" applyAlignment="1">
      <alignment horizontal="left" vertical="center" wrapText="1" indent="1"/>
    </xf>
    <xf numFmtId="0" fontId="7" fillId="0" borderId="53" xfId="40" applyNumberFormat="1" applyFont="1" applyBorder="1" applyAlignment="1">
      <alignment horizontal="left" vertical="center" wrapText="1" indent="1"/>
    </xf>
    <xf numFmtId="0" fontId="7" fillId="0" borderId="36" xfId="40" applyNumberFormat="1" applyFont="1" applyBorder="1" applyAlignment="1">
      <alignment horizontal="left" vertical="center" wrapText="1" indent="1"/>
    </xf>
    <xf numFmtId="0" fontId="7" fillId="0" borderId="25" xfId="40" applyNumberFormat="1" applyFont="1" applyBorder="1" applyAlignment="1">
      <alignment horizontal="center" vertical="center" wrapText="1"/>
    </xf>
    <xf numFmtId="0" fontId="7" fillId="0" borderId="24" xfId="40" applyNumberFormat="1" applyFont="1" applyBorder="1" applyAlignment="1">
      <alignment horizontal="center" vertical="center" wrapText="1"/>
    </xf>
    <xf numFmtId="0" fontId="25" fillId="0" borderId="13" xfId="91" applyFont="1" applyBorder="1" applyAlignment="1">
      <alignment horizontal="left" vertical="center" wrapText="1"/>
    </xf>
    <xf numFmtId="0" fontId="7" fillId="0" borderId="29" xfId="40" applyNumberFormat="1" applyFont="1" applyBorder="1" applyAlignment="1">
      <alignment horizontal="center" vertical="center" wrapText="1"/>
    </xf>
    <xf numFmtId="0" fontId="2" fillId="0" borderId="37" xfId="40" applyNumberFormat="1" applyFont="1" applyBorder="1" applyAlignment="1">
      <alignment horizontal="center" vertical="center" wrapText="1"/>
    </xf>
    <xf numFmtId="0" fontId="2" fillId="0" borderId="13" xfId="40" applyNumberFormat="1" applyFont="1" applyBorder="1" applyAlignment="1">
      <alignment horizontal="center" vertical="center" wrapText="1"/>
    </xf>
    <xf numFmtId="0" fontId="25" fillId="0" borderId="13" xfId="91" applyFont="1" applyBorder="1" applyAlignment="1">
      <alignment horizontal="left" vertical="center"/>
    </xf>
    <xf numFmtId="0" fontId="2" fillId="0" borderId="21" xfId="91" applyNumberFormat="1" applyFont="1" applyBorder="1" applyAlignment="1">
      <alignment horizontal="center" vertical="center" wrapText="1"/>
    </xf>
    <xf numFmtId="0" fontId="2" fillId="0" borderId="33" xfId="91" applyNumberFormat="1" applyFont="1" applyBorder="1" applyAlignment="1">
      <alignment horizontal="center" vertical="center" wrapText="1"/>
    </xf>
    <xf numFmtId="0" fontId="2" fillId="0" borderId="13" xfId="91" applyNumberFormat="1" applyFont="1" applyBorder="1" applyAlignment="1">
      <alignment horizontal="center" vertical="center" wrapText="1"/>
    </xf>
    <xf numFmtId="0" fontId="7" fillId="0" borderId="52" xfId="91" applyNumberFormat="1" applyFont="1" applyBorder="1" applyAlignment="1">
      <alignment horizontal="center" vertical="center" wrapText="1"/>
    </xf>
    <xf numFmtId="0" fontId="7" fillId="0" borderId="38" xfId="91" applyNumberFormat="1" applyFont="1" applyBorder="1" applyAlignment="1">
      <alignment horizontal="center" vertical="center" wrapText="1"/>
    </xf>
    <xf numFmtId="0" fontId="7" fillId="0" borderId="50" xfId="91" applyNumberFormat="1" applyFont="1" applyBorder="1" applyAlignment="1">
      <alignment horizontal="center" vertical="center" wrapText="1"/>
    </xf>
    <xf numFmtId="0" fontId="7" fillId="0" borderId="54" xfId="91" applyNumberFormat="1" applyFont="1" applyBorder="1" applyAlignment="1">
      <alignment horizontal="center" vertical="center" wrapText="1"/>
    </xf>
    <xf numFmtId="0" fontId="12" fillId="0" borderId="63" xfId="91" applyNumberFormat="1" applyFont="1" applyBorder="1" applyAlignment="1">
      <alignment horizontal="center" vertical="center" wrapText="1"/>
    </xf>
    <xf numFmtId="0" fontId="12" fillId="0" borderId="58" xfId="91" applyNumberFormat="1" applyFont="1" applyBorder="1" applyAlignment="1">
      <alignment horizontal="center" vertical="center" wrapText="1"/>
    </xf>
    <xf numFmtId="0" fontId="12" fillId="0" borderId="59" xfId="91" applyNumberFormat="1" applyFont="1" applyBorder="1" applyAlignment="1">
      <alignment horizontal="center" vertical="center" wrapText="1"/>
    </xf>
    <xf numFmtId="0" fontId="7" fillId="0" borderId="61" xfId="91" applyNumberFormat="1" applyFont="1" applyBorder="1" applyAlignment="1">
      <alignment horizontal="left" vertical="center" wrapText="1" indent="1"/>
    </xf>
    <xf numFmtId="0" fontId="7" fillId="0" borderId="40" xfId="91" applyNumberFormat="1" applyFont="1" applyBorder="1" applyAlignment="1">
      <alignment horizontal="left" vertical="center" wrapText="1" indent="1"/>
    </xf>
    <xf numFmtId="0" fontId="7" fillId="0" borderId="60" xfId="91" applyNumberFormat="1" applyFont="1" applyBorder="1" applyAlignment="1">
      <alignment horizontal="center" vertical="center" wrapText="1"/>
    </xf>
    <xf numFmtId="0" fontId="7" fillId="0" borderId="41" xfId="91" applyNumberFormat="1" applyFont="1" applyBorder="1" applyAlignment="1">
      <alignment horizontal="center" vertical="center" wrapText="1"/>
    </xf>
    <xf numFmtId="0" fontId="87" fillId="0" borderId="53" xfId="91" applyNumberFormat="1" applyFont="1" applyBorder="1" applyAlignment="1">
      <alignment horizontal="center" vertical="center" wrapText="1"/>
    </xf>
    <xf numFmtId="0" fontId="87" fillId="0" borderId="59" xfId="91" applyNumberFormat="1" applyFont="1" applyBorder="1" applyAlignment="1">
      <alignment horizontal="center" vertical="center" wrapText="1"/>
    </xf>
    <xf numFmtId="0" fontId="25" fillId="0" borderId="35" xfId="91" applyFont="1" applyBorder="1" applyAlignment="1">
      <alignment horizontal="left" vertical="center"/>
    </xf>
    <xf numFmtId="0" fontId="25" fillId="0" borderId="46" xfId="91" applyFont="1" applyBorder="1" applyAlignment="1">
      <alignment horizontal="left" vertical="center"/>
    </xf>
    <xf numFmtId="0" fontId="25" fillId="0" borderId="47" xfId="91" applyFont="1" applyBorder="1" applyAlignment="1">
      <alignment horizontal="left" vertical="center"/>
    </xf>
    <xf numFmtId="0" fontId="25" fillId="0" borderId="37" xfId="91" applyFont="1" applyBorder="1" applyAlignment="1">
      <alignment horizontal="left" vertical="center" wrapText="1"/>
    </xf>
    <xf numFmtId="0" fontId="25" fillId="0" borderId="50" xfId="91" applyFont="1" applyBorder="1" applyAlignment="1">
      <alignment horizontal="left" vertical="center" wrapText="1"/>
    </xf>
    <xf numFmtId="0" fontId="25" fillId="0" borderId="32" xfId="91" applyFont="1" applyBorder="1" applyAlignment="1">
      <alignment horizontal="left" vertical="center" wrapText="1"/>
    </xf>
    <xf numFmtId="0" fontId="2" fillId="0" borderId="22" xfId="91" applyNumberFormat="1" applyFont="1" applyBorder="1" applyAlignment="1">
      <alignment horizontal="center" vertical="center" wrapText="1"/>
    </xf>
    <xf numFmtId="0" fontId="2" fillId="0" borderId="47" xfId="91" applyNumberFormat="1" applyFont="1" applyBorder="1" applyAlignment="1">
      <alignment horizontal="center" vertical="center" wrapText="1"/>
    </xf>
    <xf numFmtId="0" fontId="2" fillId="0" borderId="32" xfId="91" applyNumberFormat="1" applyFont="1" applyBorder="1" applyAlignment="1">
      <alignment horizontal="center" vertical="center" wrapText="1"/>
    </xf>
    <xf numFmtId="0" fontId="12" fillId="0" borderId="63" xfId="45" applyNumberFormat="1" applyFont="1" applyBorder="1" applyAlignment="1">
      <alignment horizontal="center" vertical="center" wrapText="1"/>
    </xf>
    <xf numFmtId="0" fontId="12" fillId="0" borderId="58" xfId="45" applyNumberFormat="1" applyFont="1" applyBorder="1" applyAlignment="1">
      <alignment horizontal="center" vertical="center" wrapText="1"/>
    </xf>
    <xf numFmtId="0" fontId="12" fillId="0" borderId="59" xfId="45" applyNumberFormat="1" applyFont="1" applyBorder="1" applyAlignment="1">
      <alignment horizontal="center" vertical="center" wrapText="1"/>
    </xf>
    <xf numFmtId="0" fontId="25" fillId="0" borderId="20" xfId="0" applyFont="1" applyBorder="1" applyAlignment="1">
      <alignment horizontal="left" vertical="center"/>
    </xf>
    <xf numFmtId="0" fontId="25" fillId="0" borderId="52"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wrapText="1"/>
    </xf>
    <xf numFmtId="0" fontId="7" fillId="0" borderId="22" xfId="45" applyNumberFormat="1" applyFont="1" applyBorder="1" applyAlignment="1">
      <alignment horizontal="center" vertical="center" wrapText="1"/>
    </xf>
    <xf numFmtId="0" fontId="7" fillId="0" borderId="15" xfId="45" applyNumberFormat="1" applyFont="1" applyBorder="1" applyAlignment="1">
      <alignment horizontal="center" vertical="center" wrapText="1"/>
    </xf>
    <xf numFmtId="0" fontId="4" fillId="0" borderId="29"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59" fillId="32" borderId="15" xfId="42" applyNumberFormat="1" applyFont="1" applyFill="1" applyBorder="1" applyAlignment="1"/>
    <xf numFmtId="0" fontId="59" fillId="32" borderId="13" xfId="42" applyNumberFormat="1" applyFont="1" applyFill="1" applyBorder="1" applyAlignment="1"/>
    <xf numFmtId="0" fontId="59" fillId="0" borderId="15" xfId="42" applyNumberFormat="1" applyFont="1" applyBorder="1" applyAlignment="1"/>
    <xf numFmtId="0" fontId="59" fillId="0" borderId="13" xfId="42" applyNumberFormat="1" applyFont="1" applyBorder="1" applyAlignment="1"/>
    <xf numFmtId="0" fontId="59" fillId="32" borderId="16" xfId="42" applyNumberFormat="1" applyFont="1" applyFill="1" applyBorder="1" applyAlignment="1"/>
    <xf numFmtId="0" fontId="59" fillId="32" borderId="17" xfId="42" applyNumberFormat="1" applyFont="1" applyFill="1" applyBorder="1" applyAlignment="1"/>
    <xf numFmtId="0" fontId="12" fillId="0" borderId="63" xfId="44" applyNumberFormat="1" applyFont="1" applyBorder="1" applyAlignment="1">
      <alignment horizontal="center" vertical="center" wrapText="1"/>
    </xf>
    <xf numFmtId="0" fontId="12" fillId="0" borderId="58" xfId="44" applyNumberFormat="1" applyFont="1" applyBorder="1" applyAlignment="1">
      <alignment horizontal="center" vertical="center" wrapText="1"/>
    </xf>
    <xf numFmtId="0" fontId="12" fillId="0" borderId="59" xfId="44" applyNumberFormat="1" applyFont="1" applyBorder="1" applyAlignment="1">
      <alignment horizontal="center" vertical="center" wrapText="1"/>
    </xf>
    <xf numFmtId="0" fontId="7" fillId="0" borderId="63" xfId="44" applyNumberFormat="1" applyFont="1" applyBorder="1" applyAlignment="1">
      <alignment horizontal="left" vertical="center" wrapText="1" indent="1"/>
    </xf>
    <xf numFmtId="0" fontId="7" fillId="0" borderId="58" xfId="44" applyNumberFormat="1" applyFont="1" applyBorder="1" applyAlignment="1">
      <alignment horizontal="left" vertical="center" wrapText="1" indent="1"/>
    </xf>
    <xf numFmtId="0" fontId="7" fillId="0" borderId="59" xfId="44" applyNumberFormat="1" applyFont="1" applyBorder="1" applyAlignment="1">
      <alignment horizontal="left" vertical="center" wrapText="1" indent="1"/>
    </xf>
    <xf numFmtId="0" fontId="7" fillId="0" borderId="63" xfId="0" applyNumberFormat="1" applyFont="1" applyBorder="1" applyAlignment="1">
      <alignment horizontal="left" vertical="center" wrapText="1"/>
    </xf>
    <xf numFmtId="0" fontId="7" fillId="0" borderId="58" xfId="0" applyNumberFormat="1" applyFont="1" applyBorder="1" applyAlignment="1">
      <alignment horizontal="left" vertical="center" wrapText="1"/>
    </xf>
    <xf numFmtId="0" fontId="7" fillId="0" borderId="59" xfId="0" applyNumberFormat="1" applyFont="1" applyBorder="1" applyAlignment="1">
      <alignment horizontal="left" vertical="center" wrapText="1"/>
    </xf>
    <xf numFmtId="0" fontId="12" fillId="0" borderId="66" xfId="0" applyNumberFormat="1" applyFont="1" applyBorder="1" applyAlignment="1">
      <alignment horizontal="center" vertical="center" wrapText="1"/>
    </xf>
    <xf numFmtId="0" fontId="12" fillId="0" borderId="67" xfId="0" applyNumberFormat="1" applyFont="1" applyBorder="1" applyAlignment="1">
      <alignment horizontal="center" vertical="center" wrapText="1"/>
    </xf>
    <xf numFmtId="0" fontId="12" fillId="0" borderId="68" xfId="0" applyNumberFormat="1" applyFont="1" applyBorder="1" applyAlignment="1">
      <alignment horizontal="center" vertical="center" wrapText="1"/>
    </xf>
    <xf numFmtId="0" fontId="59" fillId="32" borderId="30" xfId="42" applyNumberFormat="1" applyFont="1" applyFill="1" applyBorder="1" applyAlignment="1">
      <alignment horizontal="left" vertical="center" indent="1"/>
    </xf>
    <xf numFmtId="0" fontId="59" fillId="32" borderId="31" xfId="42" applyNumberFormat="1" applyFont="1" applyFill="1" applyBorder="1" applyAlignment="1">
      <alignment horizontal="left" vertical="center" indent="1"/>
    </xf>
    <xf numFmtId="0" fontId="2" fillId="0" borderId="62" xfId="0" applyNumberFormat="1" applyFont="1" applyBorder="1" applyAlignment="1">
      <alignment horizontal="center" vertical="center" wrapText="1"/>
    </xf>
    <xf numFmtId="0" fontId="2" fillId="0" borderId="27" xfId="0" applyNumberFormat="1" applyFont="1" applyBorder="1" applyAlignment="1">
      <alignment horizontal="center" vertical="center" wrapText="1"/>
    </xf>
    <xf numFmtId="0" fontId="7" fillId="37" borderId="35" xfId="0" applyNumberFormat="1" applyFont="1" applyFill="1" applyBorder="1" applyAlignment="1">
      <alignment horizontal="center" vertical="center" wrapText="1"/>
    </xf>
    <xf numFmtId="0" fontId="7" fillId="37" borderId="37" xfId="0" applyNumberFormat="1" applyFont="1" applyFill="1" applyBorder="1" applyAlignment="1">
      <alignment horizontal="center" vertical="center" wrapText="1"/>
    </xf>
    <xf numFmtId="0" fontId="7" fillId="37" borderId="85" xfId="0" applyNumberFormat="1" applyFont="1" applyFill="1" applyBorder="1" applyAlignment="1">
      <alignment horizontal="center" vertical="center" wrapText="1"/>
    </xf>
    <xf numFmtId="0" fontId="7" fillId="37" borderId="84" xfId="0" applyNumberFormat="1" applyFont="1" applyFill="1" applyBorder="1" applyAlignment="1">
      <alignment horizontal="center" vertical="center" wrapText="1"/>
    </xf>
    <xf numFmtId="0" fontId="77" fillId="0" borderId="60" xfId="0" applyNumberFormat="1" applyFont="1" applyBorder="1" applyAlignment="1">
      <alignment horizontal="center" vertical="center" wrapText="1"/>
    </xf>
    <xf numFmtId="0" fontId="77" fillId="0" borderId="67" xfId="0" applyNumberFormat="1" applyFont="1" applyBorder="1" applyAlignment="1">
      <alignment horizontal="center" vertical="center" wrapText="1"/>
    </xf>
    <xf numFmtId="0" fontId="77" fillId="0" borderId="68" xfId="0" applyNumberFormat="1" applyFont="1" applyBorder="1" applyAlignment="1">
      <alignment horizontal="center" vertical="center" wrapText="1"/>
    </xf>
    <xf numFmtId="0" fontId="7" fillId="37" borderId="19" xfId="0" applyNumberFormat="1" applyFont="1" applyFill="1" applyBorder="1" applyAlignment="1">
      <alignment horizontal="center" vertical="center" wrapText="1"/>
    </xf>
    <xf numFmtId="0" fontId="7" fillId="37" borderId="29" xfId="0" applyNumberFormat="1" applyFont="1" applyFill="1" applyBorder="1" applyAlignment="1">
      <alignment horizontal="center" vertical="center" wrapText="1"/>
    </xf>
    <xf numFmtId="0" fontId="8" fillId="0" borderId="50" xfId="0" applyFont="1" applyBorder="1" applyAlignment="1">
      <alignment horizontal="left"/>
    </xf>
    <xf numFmtId="0" fontId="4" fillId="0" borderId="6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0" xfId="0" applyFont="1" applyBorder="1" applyAlignment="1">
      <alignment horizontal="center" vertical="center" wrapText="1"/>
    </xf>
  </cellXfs>
  <cellStyles count="9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Čiarka" xfId="27" builtinId="3"/>
    <cellStyle name="čiarky 2" xfId="28" xr:uid="{00000000-0005-0000-0000-00001B000000}"/>
    <cellStyle name="Explanatory Text" xfId="29" xr:uid="{00000000-0005-0000-0000-00001C000000}"/>
    <cellStyle name="Good" xfId="30" xr:uid="{00000000-0005-0000-0000-00001D000000}"/>
    <cellStyle name="Heading 1" xfId="31" xr:uid="{00000000-0005-0000-0000-00001E000000}"/>
    <cellStyle name="Heading 2" xfId="32" xr:uid="{00000000-0005-0000-0000-00001F000000}"/>
    <cellStyle name="Heading 3" xfId="33" xr:uid="{00000000-0005-0000-0000-000020000000}"/>
    <cellStyle name="Heading 4" xfId="34" xr:uid="{00000000-0005-0000-0000-000021000000}"/>
    <cellStyle name="Hypertextové prepojenie" xfId="35" builtinId="8"/>
    <cellStyle name="Check Cell" xfId="36" xr:uid="{00000000-0005-0000-0000-000023000000}"/>
    <cellStyle name="Input" xfId="37" xr:uid="{00000000-0005-0000-0000-000024000000}"/>
    <cellStyle name="Linked Cell" xfId="38" xr:uid="{00000000-0005-0000-0000-000025000000}"/>
    <cellStyle name="Neutral" xfId="39" xr:uid="{00000000-0005-0000-0000-000026000000}"/>
    <cellStyle name="Normálna" xfId="0" builtinId="0"/>
    <cellStyle name="Normálna 2" xfId="40" xr:uid="{00000000-0005-0000-0000-000028000000}"/>
    <cellStyle name="Normálna 2 2 2" xfId="91" xr:uid="{00000000-0005-0000-0000-000029000000}"/>
    <cellStyle name="Normálna 3" xfId="90" xr:uid="{00000000-0005-0000-0000-00002A000000}"/>
    <cellStyle name="normálne 2" xfId="41" xr:uid="{00000000-0005-0000-0000-00002B000000}"/>
    <cellStyle name="normálne 3" xfId="42" xr:uid="{00000000-0005-0000-0000-00002C000000}"/>
    <cellStyle name="normálne 4" xfId="43" xr:uid="{00000000-0005-0000-0000-00002D000000}"/>
    <cellStyle name="normálne_Databazy_VVŠ_2007_ severská" xfId="44" xr:uid="{00000000-0005-0000-0000-00002E000000}"/>
    <cellStyle name="normálne_sprava_VVŠ_2004_tabuľky_vláda" xfId="45" xr:uid="{00000000-0005-0000-0000-00002F000000}"/>
    <cellStyle name="normální_List1" xfId="46" xr:uid="{00000000-0005-0000-0000-000030000000}"/>
    <cellStyle name="Note" xfId="47" xr:uid="{00000000-0005-0000-0000-000031000000}"/>
    <cellStyle name="Output" xfId="48" xr:uid="{00000000-0005-0000-0000-000032000000}"/>
    <cellStyle name="SAPBEXaggData" xfId="49" xr:uid="{00000000-0005-0000-0000-000033000000}"/>
    <cellStyle name="SAPBEXaggDataEmph" xfId="50" xr:uid="{00000000-0005-0000-0000-000034000000}"/>
    <cellStyle name="SAPBEXaggItem" xfId="51" xr:uid="{00000000-0005-0000-0000-000035000000}"/>
    <cellStyle name="SAPBEXaggItemX" xfId="52" xr:uid="{00000000-0005-0000-0000-000036000000}"/>
    <cellStyle name="SAPBEXexcBad7" xfId="53" xr:uid="{00000000-0005-0000-0000-000037000000}"/>
    <cellStyle name="SAPBEXexcBad8" xfId="54" xr:uid="{00000000-0005-0000-0000-000038000000}"/>
    <cellStyle name="SAPBEXexcBad9" xfId="55" xr:uid="{00000000-0005-0000-0000-000039000000}"/>
    <cellStyle name="SAPBEXexcCritical4" xfId="56" xr:uid="{00000000-0005-0000-0000-00003A000000}"/>
    <cellStyle name="SAPBEXexcCritical5" xfId="57" xr:uid="{00000000-0005-0000-0000-00003B000000}"/>
    <cellStyle name="SAPBEXexcCritical6" xfId="58" xr:uid="{00000000-0005-0000-0000-00003C000000}"/>
    <cellStyle name="SAPBEXexcGood1" xfId="59" xr:uid="{00000000-0005-0000-0000-00003D000000}"/>
    <cellStyle name="SAPBEXexcGood2" xfId="60" xr:uid="{00000000-0005-0000-0000-00003E000000}"/>
    <cellStyle name="SAPBEXexcGood3" xfId="61" xr:uid="{00000000-0005-0000-0000-00003F000000}"/>
    <cellStyle name="SAPBEXfilterDrill" xfId="62" xr:uid="{00000000-0005-0000-0000-000040000000}"/>
    <cellStyle name="SAPBEXfilterItem" xfId="63" xr:uid="{00000000-0005-0000-0000-000041000000}"/>
    <cellStyle name="SAPBEXfilterText" xfId="64" xr:uid="{00000000-0005-0000-0000-000042000000}"/>
    <cellStyle name="SAPBEXformats" xfId="65" xr:uid="{00000000-0005-0000-0000-000043000000}"/>
    <cellStyle name="SAPBEXheaderItem" xfId="66" xr:uid="{00000000-0005-0000-0000-000044000000}"/>
    <cellStyle name="SAPBEXheaderText" xfId="67" xr:uid="{00000000-0005-0000-0000-000045000000}"/>
    <cellStyle name="SAPBEXHLevel0" xfId="68" xr:uid="{00000000-0005-0000-0000-000046000000}"/>
    <cellStyle name="SAPBEXHLevel0X" xfId="69" xr:uid="{00000000-0005-0000-0000-000047000000}"/>
    <cellStyle name="SAPBEXHLevel1" xfId="70" xr:uid="{00000000-0005-0000-0000-000048000000}"/>
    <cellStyle name="SAPBEXHLevel1X" xfId="71" xr:uid="{00000000-0005-0000-0000-000049000000}"/>
    <cellStyle name="SAPBEXHLevel2" xfId="72" xr:uid="{00000000-0005-0000-0000-00004A000000}"/>
    <cellStyle name="SAPBEXHLevel2X" xfId="73" xr:uid="{00000000-0005-0000-0000-00004B000000}"/>
    <cellStyle name="SAPBEXHLevel3" xfId="74" xr:uid="{00000000-0005-0000-0000-00004C000000}"/>
    <cellStyle name="SAPBEXHLevel3X" xfId="75" xr:uid="{00000000-0005-0000-0000-00004D000000}"/>
    <cellStyle name="SAPBEXchaText" xfId="76" xr:uid="{00000000-0005-0000-0000-00004E000000}"/>
    <cellStyle name="SAPBEXresData" xfId="77" xr:uid="{00000000-0005-0000-0000-00004F000000}"/>
    <cellStyle name="SAPBEXresDataEmph" xfId="78" xr:uid="{00000000-0005-0000-0000-000050000000}"/>
    <cellStyle name="SAPBEXresItem" xfId="79" xr:uid="{00000000-0005-0000-0000-000051000000}"/>
    <cellStyle name="SAPBEXresItemX" xfId="80" xr:uid="{00000000-0005-0000-0000-000052000000}"/>
    <cellStyle name="SAPBEXstdData" xfId="81" xr:uid="{00000000-0005-0000-0000-000053000000}"/>
    <cellStyle name="SAPBEXstdDataEmph" xfId="82" xr:uid="{00000000-0005-0000-0000-000054000000}"/>
    <cellStyle name="SAPBEXstdItem" xfId="83" xr:uid="{00000000-0005-0000-0000-000055000000}"/>
    <cellStyle name="SAPBEXstdItemX" xfId="84" xr:uid="{00000000-0005-0000-0000-000056000000}"/>
    <cellStyle name="SAPBEXtitle" xfId="85" xr:uid="{00000000-0005-0000-0000-000057000000}"/>
    <cellStyle name="SAPBEXundefined" xfId="86" xr:uid="{00000000-0005-0000-0000-000058000000}"/>
    <cellStyle name="Title" xfId="87" xr:uid="{00000000-0005-0000-0000-000059000000}"/>
    <cellStyle name="Total" xfId="88" xr:uid="{00000000-0005-0000-0000-00005A000000}"/>
    <cellStyle name="Warning Text" xfId="89" xr:uid="{00000000-0005-0000-0000-00005B000000}"/>
  </cellStyles>
  <dxfs count="0"/>
  <tableStyles count="0" defaultTableStyle="TableStyleMedium9" defaultPivotStyle="PivotStyleLight16"/>
  <colors>
    <mruColors>
      <color rgb="FF99FF99"/>
      <color rgb="FF99FFCC"/>
      <color rgb="FF66FF99"/>
      <color rgb="FFCCFFCC"/>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indexed="35"/>
  </sheetPr>
  <dimension ref="A1:Z33"/>
  <sheetViews>
    <sheetView topLeftCell="A7" zoomScaleNormal="100" workbookViewId="0">
      <selection activeCell="B25" sqref="B25:Q25"/>
    </sheetView>
  </sheetViews>
  <sheetFormatPr defaultColWidth="9.140625" defaultRowHeight="15.75" x14ac:dyDescent="0.25"/>
  <cols>
    <col min="1" max="1" width="14.85546875" style="176" customWidth="1"/>
    <col min="2" max="16" width="9.140625" style="47"/>
    <col min="17" max="17" width="10.28515625" style="47" customWidth="1"/>
    <col min="18" max="18" width="19.42578125" style="47" customWidth="1"/>
    <col min="19" max="16384" width="9.140625" style="47"/>
  </cols>
  <sheetData>
    <row r="1" spans="1:26" ht="23.25" customHeight="1" x14ac:dyDescent="0.25">
      <c r="A1" s="553"/>
      <c r="B1" s="797" t="s">
        <v>1101</v>
      </c>
      <c r="C1" s="797"/>
      <c r="D1" s="797"/>
      <c r="E1" s="797"/>
      <c r="F1" s="797"/>
      <c r="G1" s="797"/>
      <c r="H1" s="797"/>
      <c r="I1" s="797"/>
      <c r="J1" s="797"/>
      <c r="K1" s="797"/>
      <c r="L1" s="797"/>
      <c r="M1" s="797"/>
      <c r="N1" s="797"/>
      <c r="O1" s="797"/>
      <c r="P1" s="797"/>
      <c r="Q1" s="797"/>
    </row>
    <row r="2" spans="1:26" ht="23.1" customHeight="1" x14ac:dyDescent="0.25">
      <c r="A2" s="551" t="s">
        <v>11</v>
      </c>
      <c r="B2" s="795" t="s">
        <v>1102</v>
      </c>
      <c r="C2" s="795"/>
      <c r="D2" s="795"/>
      <c r="E2" s="795"/>
      <c r="F2" s="795"/>
      <c r="G2" s="795"/>
      <c r="H2" s="795"/>
      <c r="I2" s="795"/>
      <c r="J2" s="795"/>
      <c r="K2" s="795"/>
      <c r="L2" s="795"/>
      <c r="M2" s="795"/>
      <c r="N2" s="795"/>
      <c r="O2" s="795"/>
      <c r="P2" s="795"/>
      <c r="Q2" s="795"/>
    </row>
    <row r="3" spans="1:26" ht="23.1" customHeight="1" x14ac:dyDescent="0.25">
      <c r="A3" s="551" t="s">
        <v>584</v>
      </c>
      <c r="B3" s="795" t="s">
        <v>1103</v>
      </c>
      <c r="C3" s="795"/>
      <c r="D3" s="795"/>
      <c r="E3" s="795"/>
      <c r="F3" s="795"/>
      <c r="G3" s="795"/>
      <c r="H3" s="795"/>
      <c r="I3" s="795"/>
      <c r="J3" s="795"/>
      <c r="K3" s="795"/>
      <c r="L3" s="795"/>
      <c r="M3" s="795"/>
      <c r="N3" s="795"/>
      <c r="O3" s="795"/>
      <c r="P3" s="795"/>
      <c r="Q3" s="795"/>
    </row>
    <row r="4" spans="1:26" ht="23.1" customHeight="1" x14ac:dyDescent="0.25">
      <c r="A4" s="551" t="s">
        <v>674</v>
      </c>
      <c r="B4" s="795" t="s">
        <v>673</v>
      </c>
      <c r="C4" s="795"/>
      <c r="D4" s="795"/>
      <c r="E4" s="795"/>
      <c r="F4" s="795"/>
      <c r="G4" s="795"/>
      <c r="H4" s="795"/>
      <c r="I4" s="795"/>
      <c r="J4" s="795"/>
      <c r="K4" s="795"/>
      <c r="L4" s="795"/>
      <c r="M4" s="795"/>
      <c r="N4" s="795"/>
      <c r="O4" s="795"/>
      <c r="P4" s="795"/>
      <c r="Q4" s="795"/>
      <c r="R4" s="245"/>
    </row>
    <row r="5" spans="1:26" ht="32.450000000000003" customHeight="1" x14ac:dyDescent="0.25">
      <c r="A5" s="551" t="s">
        <v>236</v>
      </c>
      <c r="B5" s="798" t="s">
        <v>1290</v>
      </c>
      <c r="C5" s="798"/>
      <c r="D5" s="798"/>
      <c r="E5" s="798"/>
      <c r="F5" s="798"/>
      <c r="G5" s="798"/>
      <c r="H5" s="798"/>
      <c r="I5" s="798"/>
      <c r="J5" s="798"/>
      <c r="K5" s="798"/>
      <c r="L5" s="798"/>
      <c r="M5" s="798"/>
      <c r="N5" s="798"/>
      <c r="O5" s="798"/>
      <c r="P5" s="798"/>
      <c r="Q5" s="798"/>
    </row>
    <row r="6" spans="1:26" ht="22.9" customHeight="1" x14ac:dyDescent="0.25">
      <c r="A6" s="551" t="s">
        <v>143</v>
      </c>
      <c r="B6" s="799" t="s">
        <v>1291</v>
      </c>
      <c r="C6" s="799"/>
      <c r="D6" s="799"/>
      <c r="E6" s="799"/>
      <c r="F6" s="799"/>
      <c r="G6" s="799"/>
      <c r="H6" s="799"/>
      <c r="I6" s="799"/>
      <c r="J6" s="799"/>
      <c r="K6" s="799"/>
      <c r="L6" s="799"/>
      <c r="M6" s="799"/>
      <c r="N6" s="799"/>
      <c r="O6" s="799"/>
      <c r="P6" s="799"/>
      <c r="Q6" s="799"/>
    </row>
    <row r="7" spans="1:26" ht="23.1" customHeight="1" x14ac:dyDescent="0.25">
      <c r="A7" s="551" t="s">
        <v>144</v>
      </c>
      <c r="B7" s="800" t="s">
        <v>1104</v>
      </c>
      <c r="C7" s="800"/>
      <c r="D7" s="800"/>
      <c r="E7" s="800"/>
      <c r="F7" s="800"/>
      <c r="G7" s="800"/>
      <c r="H7" s="800"/>
      <c r="I7" s="800"/>
      <c r="J7" s="800"/>
      <c r="K7" s="800"/>
      <c r="L7" s="800"/>
      <c r="M7" s="800"/>
      <c r="N7" s="800"/>
      <c r="O7" s="800"/>
      <c r="P7" s="800"/>
      <c r="Q7" s="800"/>
    </row>
    <row r="8" spans="1:26" ht="23.1" customHeight="1" x14ac:dyDescent="0.25">
      <c r="A8" s="551" t="s">
        <v>145</v>
      </c>
      <c r="B8" s="795" t="s">
        <v>1105</v>
      </c>
      <c r="C8" s="795"/>
      <c r="D8" s="795"/>
      <c r="E8" s="795"/>
      <c r="F8" s="795"/>
      <c r="G8" s="795"/>
      <c r="H8" s="795"/>
      <c r="I8" s="795"/>
      <c r="J8" s="795"/>
      <c r="K8" s="795"/>
      <c r="L8" s="795"/>
      <c r="M8" s="795"/>
      <c r="N8" s="795"/>
      <c r="O8" s="795"/>
      <c r="P8" s="795"/>
      <c r="Q8" s="795"/>
    </row>
    <row r="9" spans="1:26" ht="23.1" customHeight="1" x14ac:dyDescent="0.25">
      <c r="A9" s="551" t="s">
        <v>146</v>
      </c>
      <c r="B9" s="795" t="s">
        <v>1106</v>
      </c>
      <c r="C9" s="795"/>
      <c r="D9" s="795"/>
      <c r="E9" s="795"/>
      <c r="F9" s="795"/>
      <c r="G9" s="795"/>
      <c r="H9" s="795"/>
      <c r="I9" s="795"/>
      <c r="J9" s="795"/>
      <c r="K9" s="795"/>
      <c r="L9" s="795"/>
      <c r="M9" s="795"/>
      <c r="N9" s="795"/>
      <c r="O9" s="795"/>
      <c r="P9" s="795"/>
      <c r="Q9" s="795"/>
    </row>
    <row r="10" spans="1:26" ht="23.1" customHeight="1" x14ac:dyDescent="0.25">
      <c r="A10" s="551" t="s">
        <v>147</v>
      </c>
      <c r="B10" s="795" t="s">
        <v>1107</v>
      </c>
      <c r="C10" s="795"/>
      <c r="D10" s="795"/>
      <c r="E10" s="795"/>
      <c r="F10" s="795"/>
      <c r="G10" s="795"/>
      <c r="H10" s="795"/>
      <c r="I10" s="795"/>
      <c r="J10" s="795"/>
      <c r="K10" s="795"/>
      <c r="L10" s="795"/>
      <c r="M10" s="795"/>
      <c r="N10" s="795"/>
      <c r="O10" s="795"/>
      <c r="P10" s="795"/>
      <c r="Q10" s="795"/>
    </row>
    <row r="11" spans="1:26" ht="23.1" customHeight="1" x14ac:dyDescent="0.25">
      <c r="A11" s="551" t="s">
        <v>681</v>
      </c>
      <c r="B11" s="795" t="s">
        <v>1108</v>
      </c>
      <c r="C11" s="795"/>
      <c r="D11" s="795"/>
      <c r="E11" s="795"/>
      <c r="F11" s="795"/>
      <c r="G11" s="795"/>
      <c r="H11" s="795"/>
      <c r="I11" s="795"/>
      <c r="J11" s="795"/>
      <c r="K11" s="795"/>
      <c r="L11" s="795"/>
      <c r="M11" s="795"/>
      <c r="N11" s="795"/>
      <c r="O11" s="795"/>
      <c r="P11" s="795"/>
      <c r="Q11" s="795"/>
    </row>
    <row r="12" spans="1:26" ht="23.1" customHeight="1" x14ac:dyDescent="0.25">
      <c r="A12" s="551" t="s">
        <v>148</v>
      </c>
      <c r="B12" s="795" t="s">
        <v>1109</v>
      </c>
      <c r="C12" s="795"/>
      <c r="D12" s="795"/>
      <c r="E12" s="795"/>
      <c r="F12" s="795"/>
      <c r="G12" s="795"/>
      <c r="H12" s="795"/>
      <c r="I12" s="795"/>
      <c r="J12" s="795"/>
      <c r="K12" s="795"/>
      <c r="L12" s="795"/>
      <c r="M12" s="795"/>
      <c r="N12" s="795"/>
      <c r="O12" s="795"/>
      <c r="P12" s="795"/>
      <c r="Q12" s="795"/>
    </row>
    <row r="13" spans="1:26" ht="23.1" customHeight="1" x14ac:dyDescent="0.25">
      <c r="A13" s="551" t="s">
        <v>131</v>
      </c>
      <c r="B13" s="795" t="s">
        <v>1110</v>
      </c>
      <c r="C13" s="795"/>
      <c r="D13" s="795"/>
      <c r="E13" s="795"/>
      <c r="F13" s="795"/>
      <c r="G13" s="795"/>
      <c r="H13" s="795"/>
      <c r="I13" s="795"/>
      <c r="J13" s="795"/>
      <c r="K13" s="795"/>
      <c r="L13" s="795"/>
      <c r="M13" s="795"/>
      <c r="N13" s="795"/>
      <c r="O13" s="795"/>
      <c r="P13" s="795"/>
      <c r="Q13" s="795"/>
    </row>
    <row r="14" spans="1:26" ht="23.1" customHeight="1" x14ac:dyDescent="0.25">
      <c r="A14" s="551" t="s">
        <v>854</v>
      </c>
      <c r="B14" s="795" t="s">
        <v>1253</v>
      </c>
      <c r="C14" s="795"/>
      <c r="D14" s="795"/>
      <c r="E14" s="795"/>
      <c r="F14" s="795"/>
      <c r="G14" s="795"/>
      <c r="H14" s="795"/>
      <c r="I14" s="795"/>
      <c r="J14" s="795"/>
      <c r="K14" s="795"/>
      <c r="L14" s="795"/>
      <c r="M14" s="795"/>
      <c r="N14" s="795"/>
      <c r="O14" s="795"/>
      <c r="P14" s="795"/>
      <c r="Q14" s="795"/>
    </row>
    <row r="15" spans="1:26" ht="23.1" customHeight="1" x14ac:dyDescent="0.25">
      <c r="A15" s="551" t="s">
        <v>0</v>
      </c>
      <c r="B15" s="795" t="s">
        <v>1111</v>
      </c>
      <c r="C15" s="795"/>
      <c r="D15" s="795"/>
      <c r="E15" s="795"/>
      <c r="F15" s="795"/>
      <c r="G15" s="795"/>
      <c r="H15" s="795"/>
      <c r="I15" s="795"/>
      <c r="J15" s="795"/>
      <c r="K15" s="795"/>
      <c r="L15" s="795"/>
      <c r="M15" s="795"/>
      <c r="N15" s="795"/>
      <c r="O15" s="795"/>
      <c r="P15" s="795"/>
      <c r="Q15" s="795"/>
    </row>
    <row r="16" spans="1:26" ht="23.1" customHeight="1" x14ac:dyDescent="0.25">
      <c r="A16" s="551" t="s">
        <v>1</v>
      </c>
      <c r="B16" s="795" t="s">
        <v>1112</v>
      </c>
      <c r="C16" s="795"/>
      <c r="D16" s="795"/>
      <c r="E16" s="795"/>
      <c r="F16" s="795"/>
      <c r="G16" s="795"/>
      <c r="H16" s="795"/>
      <c r="I16" s="795"/>
      <c r="J16" s="795"/>
      <c r="K16" s="795"/>
      <c r="L16" s="795"/>
      <c r="M16" s="795"/>
      <c r="N16" s="795"/>
      <c r="O16" s="795"/>
      <c r="P16" s="795"/>
      <c r="Q16" s="795"/>
      <c r="R16" s="149"/>
      <c r="S16" s="282"/>
      <c r="T16" s="282"/>
      <c r="U16" s="282"/>
      <c r="V16" s="282"/>
      <c r="W16" s="282"/>
      <c r="X16" s="282"/>
      <c r="Y16" s="282"/>
      <c r="Z16" s="282"/>
    </row>
    <row r="17" spans="1:17" ht="23.1" customHeight="1" x14ac:dyDescent="0.25">
      <c r="A17" s="551" t="s">
        <v>2</v>
      </c>
      <c r="B17" s="795" t="s">
        <v>1113</v>
      </c>
      <c r="C17" s="795"/>
      <c r="D17" s="795"/>
      <c r="E17" s="795"/>
      <c r="F17" s="795"/>
      <c r="G17" s="795"/>
      <c r="H17" s="795"/>
      <c r="I17" s="795"/>
      <c r="J17" s="795"/>
      <c r="K17" s="795"/>
      <c r="L17" s="795"/>
      <c r="M17" s="795"/>
      <c r="N17" s="795"/>
      <c r="O17" s="795"/>
      <c r="P17" s="795"/>
      <c r="Q17" s="795"/>
    </row>
    <row r="18" spans="1:17" ht="23.1" customHeight="1" x14ac:dyDescent="0.25">
      <c r="A18" s="551" t="s">
        <v>3</v>
      </c>
      <c r="B18" s="795" t="s">
        <v>1114</v>
      </c>
      <c r="C18" s="795"/>
      <c r="D18" s="795"/>
      <c r="E18" s="795"/>
      <c r="F18" s="795"/>
      <c r="G18" s="795"/>
      <c r="H18" s="795"/>
      <c r="I18" s="795"/>
      <c r="J18" s="795"/>
      <c r="K18" s="795"/>
      <c r="L18" s="795"/>
      <c r="M18" s="795"/>
      <c r="N18" s="795"/>
      <c r="O18" s="795"/>
      <c r="P18" s="795"/>
      <c r="Q18" s="795"/>
    </row>
    <row r="19" spans="1:17" ht="23.1" customHeight="1" x14ac:dyDescent="0.25">
      <c r="A19" s="628" t="s">
        <v>4</v>
      </c>
      <c r="B19" s="796" t="s">
        <v>1115</v>
      </c>
      <c r="C19" s="796"/>
      <c r="D19" s="795"/>
      <c r="E19" s="795"/>
      <c r="F19" s="795"/>
      <c r="G19" s="795"/>
      <c r="H19" s="795"/>
      <c r="I19" s="795"/>
      <c r="J19" s="795"/>
      <c r="K19" s="795"/>
      <c r="L19" s="795"/>
      <c r="M19" s="795"/>
      <c r="N19" s="795"/>
      <c r="O19" s="795"/>
      <c r="P19" s="795"/>
      <c r="Q19" s="795"/>
    </row>
    <row r="20" spans="1:17" s="149" customFormat="1" ht="22.15" customHeight="1" x14ac:dyDescent="0.25">
      <c r="A20" s="628" t="s">
        <v>893</v>
      </c>
      <c r="B20" s="796" t="s">
        <v>1293</v>
      </c>
      <c r="C20" s="796"/>
      <c r="D20" s="795"/>
      <c r="E20" s="795"/>
      <c r="F20" s="795"/>
      <c r="G20" s="795"/>
      <c r="H20" s="795"/>
      <c r="I20" s="795"/>
      <c r="J20" s="795"/>
      <c r="K20" s="795"/>
      <c r="L20" s="795"/>
      <c r="M20" s="795"/>
      <c r="N20" s="795"/>
      <c r="O20" s="795"/>
      <c r="P20" s="795"/>
      <c r="Q20" s="795"/>
    </row>
    <row r="21" spans="1:17" s="149" customFormat="1" ht="22.15" customHeight="1" x14ac:dyDescent="0.25">
      <c r="A21" s="551" t="s">
        <v>855</v>
      </c>
      <c r="B21" s="795" t="s">
        <v>1117</v>
      </c>
      <c r="C21" s="795"/>
      <c r="D21" s="795"/>
      <c r="E21" s="795"/>
      <c r="F21" s="795"/>
      <c r="G21" s="795"/>
      <c r="H21" s="795"/>
      <c r="I21" s="795"/>
      <c r="J21" s="795"/>
      <c r="K21" s="795"/>
      <c r="L21" s="795"/>
      <c r="M21" s="795"/>
      <c r="N21" s="795"/>
      <c r="O21" s="795"/>
      <c r="P21" s="795"/>
      <c r="Q21" s="795"/>
    </row>
    <row r="22" spans="1:17" ht="23.1" customHeight="1" x14ac:dyDescent="0.25">
      <c r="A22" s="551" t="s">
        <v>5</v>
      </c>
      <c r="B22" s="795" t="s">
        <v>1118</v>
      </c>
      <c r="C22" s="795"/>
      <c r="D22" s="795"/>
      <c r="E22" s="795"/>
      <c r="F22" s="795"/>
      <c r="G22" s="795"/>
      <c r="H22" s="795"/>
      <c r="I22" s="795"/>
      <c r="J22" s="795"/>
      <c r="K22" s="795"/>
      <c r="L22" s="795"/>
      <c r="M22" s="795"/>
      <c r="N22" s="795"/>
      <c r="O22" s="795"/>
      <c r="P22" s="795"/>
      <c r="Q22" s="795"/>
    </row>
    <row r="23" spans="1:17" ht="32.450000000000003" customHeight="1" x14ac:dyDescent="0.25">
      <c r="A23" s="551" t="s">
        <v>56</v>
      </c>
      <c r="B23" s="798" t="s">
        <v>1272</v>
      </c>
      <c r="C23" s="798"/>
      <c r="D23" s="798"/>
      <c r="E23" s="798"/>
      <c r="F23" s="798"/>
      <c r="G23" s="798"/>
      <c r="H23" s="798"/>
      <c r="I23" s="798"/>
      <c r="J23" s="798"/>
      <c r="K23" s="798"/>
      <c r="L23" s="798"/>
      <c r="M23" s="798"/>
      <c r="N23" s="798"/>
      <c r="O23" s="798"/>
      <c r="P23" s="798"/>
      <c r="Q23" s="798"/>
    </row>
    <row r="24" spans="1:17" ht="33.6" customHeight="1" x14ac:dyDescent="0.25">
      <c r="A24" s="551" t="s">
        <v>6</v>
      </c>
      <c r="B24" s="798" t="s">
        <v>1119</v>
      </c>
      <c r="C24" s="798"/>
      <c r="D24" s="798"/>
      <c r="E24" s="798"/>
      <c r="F24" s="798"/>
      <c r="G24" s="798"/>
      <c r="H24" s="798"/>
      <c r="I24" s="798"/>
      <c r="J24" s="798"/>
      <c r="K24" s="798"/>
      <c r="L24" s="798"/>
      <c r="M24" s="798"/>
      <c r="N24" s="798"/>
      <c r="O24" s="798"/>
      <c r="P24" s="798"/>
      <c r="Q24" s="798"/>
    </row>
    <row r="25" spans="1:17" ht="23.1" customHeight="1" x14ac:dyDescent="0.25">
      <c r="A25" s="628" t="s">
        <v>7</v>
      </c>
      <c r="B25" s="796" t="s">
        <v>1120</v>
      </c>
      <c r="C25" s="796"/>
      <c r="D25" s="795"/>
      <c r="E25" s="795"/>
      <c r="F25" s="795"/>
      <c r="G25" s="795"/>
      <c r="H25" s="795"/>
      <c r="I25" s="795"/>
      <c r="J25" s="795"/>
      <c r="K25" s="795"/>
      <c r="L25" s="795"/>
      <c r="M25" s="795"/>
      <c r="N25" s="795"/>
      <c r="O25" s="795"/>
      <c r="P25" s="795"/>
      <c r="Q25" s="795"/>
    </row>
    <row r="26" spans="1:17" ht="23.1" customHeight="1" x14ac:dyDescent="0.25">
      <c r="A26" s="628" t="s">
        <v>8</v>
      </c>
      <c r="B26" s="796" t="s">
        <v>1121</v>
      </c>
      <c r="C26" s="796"/>
      <c r="D26" s="795"/>
      <c r="E26" s="795"/>
      <c r="F26" s="795"/>
      <c r="G26" s="795"/>
      <c r="H26" s="795"/>
      <c r="I26" s="795"/>
      <c r="J26" s="795"/>
      <c r="K26" s="795"/>
      <c r="L26" s="795"/>
      <c r="M26" s="795"/>
      <c r="N26" s="795"/>
      <c r="O26" s="795"/>
      <c r="P26" s="795"/>
      <c r="Q26" s="795"/>
    </row>
    <row r="27" spans="1:17" ht="23.1" customHeight="1" x14ac:dyDescent="0.25">
      <c r="A27" s="551" t="s">
        <v>884</v>
      </c>
      <c r="B27" s="795" t="s">
        <v>1122</v>
      </c>
      <c r="C27" s="795"/>
      <c r="D27" s="795"/>
      <c r="E27" s="795"/>
      <c r="F27" s="795"/>
      <c r="G27" s="795"/>
      <c r="H27" s="795"/>
      <c r="I27" s="795"/>
      <c r="J27" s="795"/>
      <c r="K27" s="795"/>
      <c r="L27" s="795"/>
      <c r="M27" s="795"/>
      <c r="N27" s="795"/>
      <c r="O27" s="795"/>
      <c r="P27" s="795"/>
      <c r="Q27" s="795"/>
    </row>
    <row r="28" spans="1:17" ht="23.1" customHeight="1" x14ac:dyDescent="0.25">
      <c r="A28" s="551" t="s">
        <v>894</v>
      </c>
      <c r="B28" s="795" t="s">
        <v>1123</v>
      </c>
      <c r="C28" s="795"/>
      <c r="D28" s="795"/>
      <c r="E28" s="795"/>
      <c r="F28" s="795"/>
      <c r="G28" s="795"/>
      <c r="H28" s="795"/>
      <c r="I28" s="795"/>
      <c r="J28" s="795"/>
      <c r="K28" s="795"/>
      <c r="L28" s="795"/>
      <c r="M28" s="795"/>
      <c r="N28" s="795"/>
      <c r="O28" s="795"/>
      <c r="P28" s="795"/>
      <c r="Q28" s="795"/>
    </row>
    <row r="29" spans="1:17" ht="23.1" customHeight="1" x14ac:dyDescent="0.25">
      <c r="A29" s="551" t="s">
        <v>9</v>
      </c>
      <c r="B29" s="795" t="s">
        <v>1124</v>
      </c>
      <c r="C29" s="795"/>
      <c r="D29" s="795"/>
      <c r="E29" s="795"/>
      <c r="F29" s="795"/>
      <c r="G29" s="795"/>
      <c r="H29" s="795"/>
      <c r="I29" s="795"/>
      <c r="J29" s="795"/>
      <c r="K29" s="795"/>
      <c r="L29" s="795"/>
      <c r="M29" s="795"/>
      <c r="N29" s="795"/>
      <c r="O29" s="795"/>
      <c r="P29" s="795"/>
      <c r="Q29" s="795"/>
    </row>
    <row r="30" spans="1:17" ht="23.1" customHeight="1" x14ac:dyDescent="0.25">
      <c r="A30" s="551" t="s">
        <v>439</v>
      </c>
      <c r="B30" s="795" t="s">
        <v>1125</v>
      </c>
      <c r="C30" s="795"/>
      <c r="D30" s="795"/>
      <c r="E30" s="795"/>
      <c r="F30" s="795"/>
      <c r="G30" s="795"/>
      <c r="H30" s="795"/>
      <c r="I30" s="795"/>
      <c r="J30" s="795"/>
      <c r="K30" s="795"/>
      <c r="L30" s="795"/>
      <c r="M30" s="795"/>
      <c r="N30" s="795"/>
      <c r="O30" s="795"/>
      <c r="P30" s="795"/>
      <c r="Q30" s="795"/>
    </row>
    <row r="31" spans="1:17" ht="23.1" customHeight="1" x14ac:dyDescent="0.25">
      <c r="A31" s="552" t="s">
        <v>440</v>
      </c>
      <c r="B31" s="795" t="s">
        <v>1126</v>
      </c>
      <c r="C31" s="795"/>
      <c r="D31" s="795"/>
      <c r="E31" s="795"/>
      <c r="F31" s="795"/>
      <c r="G31" s="795"/>
      <c r="H31" s="795"/>
      <c r="I31" s="795"/>
      <c r="J31" s="795"/>
      <c r="K31" s="795"/>
      <c r="L31" s="795"/>
      <c r="M31" s="795"/>
      <c r="N31" s="795"/>
      <c r="O31" s="795"/>
      <c r="P31" s="795"/>
      <c r="Q31" s="795"/>
    </row>
    <row r="32" spans="1:17" ht="22.9" customHeight="1" x14ac:dyDescent="0.25">
      <c r="A32" s="552" t="s">
        <v>1067</v>
      </c>
      <c r="B32" s="795" t="s">
        <v>1127</v>
      </c>
      <c r="C32" s="795"/>
      <c r="D32" s="795"/>
      <c r="E32" s="795"/>
      <c r="F32" s="795"/>
      <c r="G32" s="795"/>
      <c r="H32" s="795"/>
      <c r="I32" s="795"/>
      <c r="J32" s="795"/>
      <c r="K32" s="795"/>
      <c r="L32" s="795"/>
      <c r="M32" s="795"/>
      <c r="N32" s="795"/>
      <c r="O32" s="795"/>
      <c r="P32" s="795"/>
      <c r="Q32" s="795"/>
    </row>
    <row r="33" spans="1:17" ht="31.15" customHeight="1" x14ac:dyDescent="0.25">
      <c r="A33" s="794" t="s">
        <v>1292</v>
      </c>
      <c r="B33" s="794"/>
      <c r="C33" s="794"/>
      <c r="D33" s="794"/>
      <c r="E33" s="794"/>
      <c r="F33" s="794"/>
      <c r="G33" s="794"/>
      <c r="H33" s="794"/>
      <c r="I33" s="794"/>
      <c r="J33" s="794"/>
      <c r="K33" s="794"/>
      <c r="L33" s="794"/>
      <c r="M33" s="794"/>
      <c r="N33" s="794"/>
      <c r="O33" s="794"/>
      <c r="P33" s="794"/>
      <c r="Q33" s="794"/>
    </row>
  </sheetData>
  <mergeCells count="33">
    <mergeCell ref="B12:Q12"/>
    <mergeCell ref="B13:Q13"/>
    <mergeCell ref="B14:Q14"/>
    <mergeCell ref="B7:Q7"/>
    <mergeCell ref="B8:Q8"/>
    <mergeCell ref="B9:Q9"/>
    <mergeCell ref="B10:Q10"/>
    <mergeCell ref="B11:Q11"/>
    <mergeCell ref="B1:Q1"/>
    <mergeCell ref="B5:Q5"/>
    <mergeCell ref="B24:Q24"/>
    <mergeCell ref="B23:Q23"/>
    <mergeCell ref="B20:Q20"/>
    <mergeCell ref="B21:Q21"/>
    <mergeCell ref="B22:Q22"/>
    <mergeCell ref="B16:Q16"/>
    <mergeCell ref="B17:Q17"/>
    <mergeCell ref="B18:Q18"/>
    <mergeCell ref="B19:Q19"/>
    <mergeCell ref="B15:Q15"/>
    <mergeCell ref="B2:Q2"/>
    <mergeCell ref="B3:Q3"/>
    <mergeCell ref="B4:Q4"/>
    <mergeCell ref="B6:Q6"/>
    <mergeCell ref="A33:Q33"/>
    <mergeCell ref="B27:Q27"/>
    <mergeCell ref="B28:Q28"/>
    <mergeCell ref="B25:Q25"/>
    <mergeCell ref="B26:Q26"/>
    <mergeCell ref="B31:Q31"/>
    <mergeCell ref="B29:Q29"/>
    <mergeCell ref="B30:Q30"/>
    <mergeCell ref="B32:Q32"/>
  </mergeCells>
  <phoneticPr fontId="6" type="noConversion"/>
  <hyperlinks>
    <hyperlink ref="A7" location="'T3-Výnosy'!A1" display="Tabuľka 3" xr:uid="{00000000-0004-0000-0000-000000000000}"/>
    <hyperlink ref="A6" location="'T2-Ostatné dot mimo MŠ SR'!A1" display="Tabuľka 2" xr:uid="{00000000-0004-0000-0000-000001000000}"/>
    <hyperlink ref="A8" location="'T4-Výnosy zo školného'!A1" display="Tabuľka 4" xr:uid="{00000000-0004-0000-0000-000002000000}"/>
    <hyperlink ref="A5" location="'T1-Dotácie podľa DZ'!A1" display="Tabuľka 1" xr:uid="{00000000-0004-0000-0000-000003000000}"/>
    <hyperlink ref="A9" location="'T5 - Analýza nákladov'!A1" display="Tabuľka 5" xr:uid="{00000000-0004-0000-0000-000004000000}"/>
    <hyperlink ref="A10" location="'T6-Zamestnanci_a_mzdy'!A1" display="Tabuľka 6" xr:uid="{00000000-0004-0000-0000-000005000000}"/>
    <hyperlink ref="A13" location="'T8-Soc_štipendiá'!A1" display="Tabuľka 8" xr:uid="{00000000-0004-0000-0000-000006000000}"/>
    <hyperlink ref="A15" location="'T9_ŠD '!A1" display="Tabuľka 9" xr:uid="{00000000-0004-0000-0000-000007000000}"/>
    <hyperlink ref="A16" location="'T10-ŠJ '!A1" display="Tabuľka 10" xr:uid="{00000000-0004-0000-0000-000008000000}"/>
    <hyperlink ref="A17" location="'T11-Zdroje KV'!A1" display="Tabuľka 11" xr:uid="{00000000-0004-0000-0000-000009000000}"/>
    <hyperlink ref="A18" location="'T12-KV'!A1" display="Tabuľka 12" xr:uid="{00000000-0004-0000-0000-00000A000000}"/>
    <hyperlink ref="A19" location="'T13-Fondy'!A1" display="Tabuľka 13" xr:uid="{00000000-0004-0000-0000-00000B000000}"/>
    <hyperlink ref="A22" location="'T16 - Štruktúra hotovosti'!A1" display="Tabuľka 16" xr:uid="{00000000-0004-0000-0000-00000C000000}"/>
    <hyperlink ref="A23" location="'T17-Dotácie zo ŠF EU-nová'!Oblasť_tlače" display="Tabuľka 17" xr:uid="{00000000-0004-0000-0000-00000D000000}"/>
    <hyperlink ref="A24" location="'T18-Ostatné dotácie z kap MŠ SR'!Oblasť_tlače" display="Tabuľka 18" xr:uid="{00000000-0004-0000-0000-00000E000000}"/>
    <hyperlink ref="A25" location="'T19-Štip_ z vlastných '!A1" display="Tabuľka 19" xr:uid="{00000000-0004-0000-0000-00000F000000}"/>
    <hyperlink ref="A26" location="'T20_motivačné štipendiá'!Oblasť_tlače" display="Tabuľka 20" xr:uid="{00000000-0004-0000-0000-000010000000}"/>
    <hyperlink ref="A29" location="'T21-štruktúra_384'!A1" display="Tabuľka 21" xr:uid="{00000000-0004-0000-0000-000011000000}"/>
    <hyperlink ref="A3" location="Súvzťažnosti!A1" display="Súvzťažnosti" xr:uid="{00000000-0004-0000-0000-000012000000}"/>
    <hyperlink ref="A2" location="Vysvetlivky!A1" display="Vysvetlivky" xr:uid="{00000000-0004-0000-0000-000013000000}"/>
    <hyperlink ref="A30" location="T22_Výnosy_soc_oblasť!Oblasť_tlače" display="Tabuľka_22" xr:uid="{00000000-0004-0000-0000-000014000000}"/>
    <hyperlink ref="A32" location="'T24_čerpanie rozvoj'!A1" display="Tabuľka 24" xr:uid="{00000000-0004-0000-0000-000015000000}"/>
    <hyperlink ref="A12" location="'T7_Doktorandi '!A1" display="Tabuľka 7" xr:uid="{00000000-0004-0000-0000-000016000000}"/>
    <hyperlink ref="A4" location="'Kódy z CRŠ'!A1" display="Kódy z CRŠ" xr:uid="{00000000-0004-0000-0000-000017000000}"/>
    <hyperlink ref="A11" location="'T6a-Zamestnanci_a_mzdy (ženy)'!A1" display="Tabuľka 6a" xr:uid="{00000000-0004-0000-0000-000018000000}"/>
    <hyperlink ref="A14" location="'T8a-Teh_štipendiá'!A1" display="Tabuľka 8a" xr:uid="{00000000-0004-0000-0000-000019000000}"/>
    <hyperlink ref="A20" location="'T14-Príjmy VVŠ z POO'!Oblasť_tlače" display="Tabuľka 14" xr:uid="{00000000-0004-0000-0000-00001A000000}"/>
    <hyperlink ref="A27" location="'T20a-štipendiá z POO'!A1" display="Tabuľka 20a" xr:uid="{00000000-0004-0000-0000-00001B000000}"/>
    <hyperlink ref="A21" location="'T15-Príjmy VVŠ z RP_11UA'!A1" display="Tabuľka 15" xr:uid="{00000000-0004-0000-0000-00001C000000}"/>
    <hyperlink ref="A28" location="'T20b-štipendiá z RP_11UA'!A1" display="Tabuľka č. 20b" xr:uid="{00000000-0004-0000-0000-00001D000000}"/>
    <hyperlink ref="A31" location="T23_Náklady_soc_oblasť!A1" display="Tabuľka_­23" xr:uid="{00000000-0004-0000-0000-00001E000000}"/>
  </hyperlinks>
  <pageMargins left="0.70866141732283472" right="0.43307086614173229" top="0.39" bottom="0.23622047244094491" header="0.23622047244094491" footer="0.19685039370078741"/>
  <pageSetup paperSize="9" scale="7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994"/>
  <sheetViews>
    <sheetView zoomScaleNormal="100" zoomScaleSheetLayoutView="80" workbookViewId="0">
      <pane xSplit="2" ySplit="5" topLeftCell="C92" activePane="bottomRight" state="frozen"/>
      <selection sqref="A1:K1"/>
      <selection pane="topRight" sqref="A1:K1"/>
      <selection pane="bottomLeft" sqref="A1:K1"/>
      <selection pane="bottomRight" activeCell="O98" sqref="O98"/>
    </sheetView>
  </sheetViews>
  <sheetFormatPr defaultColWidth="9.140625" defaultRowHeight="15.75" x14ac:dyDescent="0.25"/>
  <cols>
    <col min="1" max="1" width="8.42578125" style="267" customWidth="1"/>
    <col min="2" max="2" width="74.140625" style="268" customWidth="1"/>
    <col min="3" max="3" width="18" style="252" customWidth="1"/>
    <col min="4" max="7" width="17" style="252" customWidth="1"/>
    <col min="8" max="8" width="18" style="252" customWidth="1"/>
    <col min="9" max="9" width="17.42578125" style="253" customWidth="1"/>
    <col min="10" max="10" width="9.140625" style="252"/>
    <col min="11" max="11" width="8.85546875" style="252" customWidth="1"/>
    <col min="12" max="16384" width="9.140625" style="252"/>
  </cols>
  <sheetData>
    <row r="1" spans="1:9" s="334" customFormat="1" ht="35.1" customHeight="1" thickBot="1" x14ac:dyDescent="0.3">
      <c r="A1" s="843" t="s">
        <v>1181</v>
      </c>
      <c r="B1" s="844"/>
      <c r="C1" s="844"/>
      <c r="D1" s="844"/>
      <c r="E1" s="844"/>
      <c r="F1" s="844"/>
      <c r="G1" s="844"/>
      <c r="H1" s="845"/>
      <c r="I1" s="335"/>
    </row>
    <row r="2" spans="1:9" s="334" customFormat="1" ht="32.450000000000003" customHeight="1" x14ac:dyDescent="0.25">
      <c r="A2" s="846" t="s">
        <v>1357</v>
      </c>
      <c r="B2" s="847"/>
      <c r="C2" s="847"/>
      <c r="D2" s="847"/>
      <c r="E2" s="847"/>
      <c r="F2" s="847"/>
      <c r="G2" s="847"/>
      <c r="H2" s="848"/>
      <c r="I2" s="335"/>
    </row>
    <row r="3" spans="1:9" s="337" customFormat="1" ht="31.5" customHeight="1" x14ac:dyDescent="0.25">
      <c r="A3" s="849" t="s">
        <v>142</v>
      </c>
      <c r="B3" s="850" t="s">
        <v>254</v>
      </c>
      <c r="C3" s="852">
        <v>2022</v>
      </c>
      <c r="D3" s="852"/>
      <c r="E3" s="852">
        <v>2023</v>
      </c>
      <c r="F3" s="852"/>
      <c r="G3" s="853" t="s">
        <v>1178</v>
      </c>
      <c r="H3" s="854"/>
      <c r="I3" s="336"/>
    </row>
    <row r="4" spans="1:9" s="334" customFormat="1" ht="31.5" customHeight="1" x14ac:dyDescent="0.25">
      <c r="A4" s="849"/>
      <c r="B4" s="851"/>
      <c r="C4" s="338" t="s">
        <v>255</v>
      </c>
      <c r="D4" s="338" t="s">
        <v>256</v>
      </c>
      <c r="E4" s="338" t="s">
        <v>255</v>
      </c>
      <c r="F4" s="338" t="s">
        <v>256</v>
      </c>
      <c r="G4" s="338" t="s">
        <v>255</v>
      </c>
      <c r="H4" s="339" t="s">
        <v>256</v>
      </c>
      <c r="I4" s="335"/>
    </row>
    <row r="5" spans="1:9" s="334" customFormat="1" x14ac:dyDescent="0.25">
      <c r="A5" s="340"/>
      <c r="B5" s="341"/>
      <c r="C5" s="342" t="s">
        <v>212</v>
      </c>
      <c r="D5" s="342" t="s">
        <v>213</v>
      </c>
      <c r="E5" s="342" t="s">
        <v>214</v>
      </c>
      <c r="F5" s="342" t="s">
        <v>221</v>
      </c>
      <c r="G5" s="342" t="s">
        <v>26</v>
      </c>
      <c r="H5" s="343" t="s">
        <v>27</v>
      </c>
      <c r="I5" s="335"/>
    </row>
    <row r="6" spans="1:9" x14ac:dyDescent="0.25">
      <c r="A6" s="254">
        <v>1</v>
      </c>
      <c r="B6" s="344" t="s">
        <v>748</v>
      </c>
      <c r="C6" s="666">
        <f>SUM(C7:C18)</f>
        <v>658189.51</v>
      </c>
      <c r="D6" s="666">
        <f>SUM(D7:D18)</f>
        <v>7575.39</v>
      </c>
      <c r="E6" s="666">
        <f>SUM(E7:E18)</f>
        <v>698465.97000000009</v>
      </c>
      <c r="F6" s="666">
        <f>SUM(F7:F18)</f>
        <v>13894.41</v>
      </c>
      <c r="G6" s="666">
        <f>E6-C6</f>
        <v>40276.460000000079</v>
      </c>
      <c r="H6" s="667">
        <f>F6-D6</f>
        <v>6319.0199999999995</v>
      </c>
    </row>
    <row r="7" spans="1:9" ht="17.25" customHeight="1" x14ac:dyDescent="0.25">
      <c r="A7" s="254">
        <f>A6+1</f>
        <v>2</v>
      </c>
      <c r="B7" s="345" t="s">
        <v>970</v>
      </c>
      <c r="C7" s="668">
        <v>38139.620000000003</v>
      </c>
      <c r="D7" s="668">
        <v>6.9</v>
      </c>
      <c r="E7" s="668">
        <v>41287.64</v>
      </c>
      <c r="F7" s="668">
        <v>163.30000000000001</v>
      </c>
      <c r="G7" s="669">
        <f>E7-C7</f>
        <v>3148.0199999999968</v>
      </c>
      <c r="H7" s="670">
        <f>F7-D7</f>
        <v>156.4</v>
      </c>
    </row>
    <row r="8" spans="1:9" ht="30.6" customHeight="1" x14ac:dyDescent="0.25">
      <c r="A8" s="254">
        <f t="shared" ref="A8:A72" si="0">A7+1</f>
        <v>3</v>
      </c>
      <c r="B8" s="346" t="s">
        <v>971</v>
      </c>
      <c r="C8" s="668">
        <v>94655.32</v>
      </c>
      <c r="D8" s="668">
        <v>0</v>
      </c>
      <c r="E8" s="668">
        <v>220632.68</v>
      </c>
      <c r="F8" s="668">
        <v>30.4</v>
      </c>
      <c r="G8" s="669">
        <f t="shared" ref="G8:H72" si="1">E8-C8</f>
        <v>125977.35999999999</v>
      </c>
      <c r="H8" s="670">
        <f t="shared" si="1"/>
        <v>30.4</v>
      </c>
    </row>
    <row r="9" spans="1:9" x14ac:dyDescent="0.25">
      <c r="A9" s="254">
        <f t="shared" si="0"/>
        <v>4</v>
      </c>
      <c r="B9" s="345" t="s">
        <v>972</v>
      </c>
      <c r="C9" s="668">
        <v>23415.759999999998</v>
      </c>
      <c r="D9" s="668">
        <v>403.71</v>
      </c>
      <c r="E9" s="668">
        <v>25220.02</v>
      </c>
      <c r="F9" s="668">
        <v>51.67</v>
      </c>
      <c r="G9" s="669">
        <f t="shared" si="1"/>
        <v>1804.260000000002</v>
      </c>
      <c r="H9" s="670">
        <f t="shared" si="1"/>
        <v>-352.03999999999996</v>
      </c>
    </row>
    <row r="10" spans="1:9" x14ac:dyDescent="0.25">
      <c r="A10" s="254">
        <f t="shared" si="0"/>
        <v>5</v>
      </c>
      <c r="B10" s="345" t="s">
        <v>973</v>
      </c>
      <c r="C10" s="668">
        <v>9445.66</v>
      </c>
      <c r="D10" s="668">
        <v>46.09</v>
      </c>
      <c r="E10" s="668">
        <v>6847.19</v>
      </c>
      <c r="F10" s="668">
        <v>0</v>
      </c>
      <c r="G10" s="669">
        <f t="shared" si="1"/>
        <v>-2598.4700000000003</v>
      </c>
      <c r="H10" s="670">
        <f t="shared" si="1"/>
        <v>-46.09</v>
      </c>
    </row>
    <row r="11" spans="1:9" x14ac:dyDescent="0.25">
      <c r="A11" s="254">
        <f t="shared" si="0"/>
        <v>6</v>
      </c>
      <c r="B11" s="345" t="s">
        <v>974</v>
      </c>
      <c r="C11" s="668">
        <v>14909.82</v>
      </c>
      <c r="D11" s="668">
        <v>0</v>
      </c>
      <c r="E11" s="668">
        <v>16343.21</v>
      </c>
      <c r="F11" s="668">
        <v>0</v>
      </c>
      <c r="G11" s="669">
        <f t="shared" si="1"/>
        <v>1433.3899999999994</v>
      </c>
      <c r="H11" s="670">
        <f t="shared" si="1"/>
        <v>0</v>
      </c>
    </row>
    <row r="12" spans="1:9" x14ac:dyDescent="0.25">
      <c r="A12" s="254">
        <f t="shared" si="0"/>
        <v>7</v>
      </c>
      <c r="B12" s="616" t="s">
        <v>1310</v>
      </c>
      <c r="C12" s="668">
        <v>17598.97</v>
      </c>
      <c r="D12" s="668">
        <v>117.52</v>
      </c>
      <c r="E12" s="668">
        <v>23816.99</v>
      </c>
      <c r="F12" s="668">
        <v>457.49</v>
      </c>
      <c r="G12" s="669">
        <f t="shared" si="1"/>
        <v>6218.02</v>
      </c>
      <c r="H12" s="670">
        <f t="shared" si="1"/>
        <v>339.97</v>
      </c>
    </row>
    <row r="13" spans="1:9" x14ac:dyDescent="0.25">
      <c r="A13" s="254">
        <f t="shared" si="0"/>
        <v>8</v>
      </c>
      <c r="B13" s="345" t="s">
        <v>975</v>
      </c>
      <c r="C13" s="668">
        <v>6716.33</v>
      </c>
      <c r="D13" s="668">
        <v>0</v>
      </c>
      <c r="E13" s="668">
        <v>8043.53</v>
      </c>
      <c r="F13" s="668">
        <v>0</v>
      </c>
      <c r="G13" s="669">
        <f t="shared" si="1"/>
        <v>1327.1999999999998</v>
      </c>
      <c r="H13" s="670">
        <f t="shared" si="1"/>
        <v>0</v>
      </c>
    </row>
    <row r="14" spans="1:9" x14ac:dyDescent="0.25">
      <c r="A14" s="254">
        <f t="shared" si="0"/>
        <v>9</v>
      </c>
      <c r="B14" s="345" t="s">
        <v>1062</v>
      </c>
      <c r="C14" s="668">
        <v>62654.6</v>
      </c>
      <c r="D14" s="668">
        <v>3416.55</v>
      </c>
      <c r="E14" s="668">
        <v>59414.43</v>
      </c>
      <c r="F14" s="668">
        <v>6815.1</v>
      </c>
      <c r="G14" s="669">
        <f t="shared" si="1"/>
        <v>-3240.1699999999983</v>
      </c>
      <c r="H14" s="670">
        <f t="shared" si="1"/>
        <v>3398.55</v>
      </c>
      <c r="I14" s="174"/>
    </row>
    <row r="15" spans="1:9" x14ac:dyDescent="0.25">
      <c r="A15" s="254">
        <f t="shared" si="0"/>
        <v>10</v>
      </c>
      <c r="B15" s="347" t="s">
        <v>976</v>
      </c>
      <c r="C15" s="668">
        <v>125938.4</v>
      </c>
      <c r="D15" s="668">
        <v>0</v>
      </c>
      <c r="E15" s="668">
        <v>110613.02</v>
      </c>
      <c r="F15" s="668">
        <v>2408.8000000000002</v>
      </c>
      <c r="G15" s="669">
        <f t="shared" si="1"/>
        <v>-15325.37999999999</v>
      </c>
      <c r="H15" s="670">
        <f t="shared" si="1"/>
        <v>2408.8000000000002</v>
      </c>
    </row>
    <row r="16" spans="1:9" ht="16.149999999999999" customHeight="1" x14ac:dyDescent="0.25">
      <c r="A16" s="254">
        <f t="shared" si="0"/>
        <v>11</v>
      </c>
      <c r="B16" s="345" t="s">
        <v>82</v>
      </c>
      <c r="C16" s="668">
        <v>48967.17</v>
      </c>
      <c r="D16" s="668">
        <v>216.5</v>
      </c>
      <c r="E16" s="668">
        <v>41316.730000000003</v>
      </c>
      <c r="F16" s="668">
        <v>0</v>
      </c>
      <c r="G16" s="669">
        <f t="shared" si="1"/>
        <v>-7650.4399999999951</v>
      </c>
      <c r="H16" s="670">
        <f t="shared" si="1"/>
        <v>-216.5</v>
      </c>
    </row>
    <row r="17" spans="1:9" ht="31.5" x14ac:dyDescent="0.25">
      <c r="A17" s="254">
        <f t="shared" si="0"/>
        <v>12</v>
      </c>
      <c r="B17" s="347" t="s">
        <v>977</v>
      </c>
      <c r="C17" s="668">
        <v>196015.83</v>
      </c>
      <c r="D17" s="668">
        <v>3366.32</v>
      </c>
      <c r="E17" s="668">
        <v>120168.6</v>
      </c>
      <c r="F17" s="668">
        <v>3480.49</v>
      </c>
      <c r="G17" s="669">
        <f t="shared" si="1"/>
        <v>-75847.229999999981</v>
      </c>
      <c r="H17" s="670">
        <f t="shared" si="1"/>
        <v>114.16999999999962</v>
      </c>
      <c r="I17" s="255"/>
    </row>
    <row r="18" spans="1:9" ht="15.75" customHeight="1" x14ac:dyDescent="0.25">
      <c r="A18" s="254">
        <f t="shared" si="0"/>
        <v>13</v>
      </c>
      <c r="B18" s="616" t="s">
        <v>1311</v>
      </c>
      <c r="C18" s="668">
        <v>19732.03</v>
      </c>
      <c r="D18" s="668">
        <v>1.8</v>
      </c>
      <c r="E18" s="668">
        <v>24761.93</v>
      </c>
      <c r="F18" s="668">
        <v>487.16</v>
      </c>
      <c r="G18" s="669">
        <f t="shared" si="1"/>
        <v>5029.9000000000015</v>
      </c>
      <c r="H18" s="670">
        <f t="shared" si="1"/>
        <v>485.36</v>
      </c>
      <c r="I18" s="255"/>
    </row>
    <row r="19" spans="1:9" x14ac:dyDescent="0.25">
      <c r="A19" s="254">
        <f t="shared" si="0"/>
        <v>14</v>
      </c>
      <c r="B19" s="344" t="s">
        <v>749</v>
      </c>
      <c r="C19" s="666">
        <f>SUM(C20:C25)</f>
        <v>594496.72</v>
      </c>
      <c r="D19" s="666">
        <f>SUM(D20:D25)</f>
        <v>3150.54</v>
      </c>
      <c r="E19" s="666">
        <f>SUM(E20:E25)</f>
        <v>723217.82</v>
      </c>
      <c r="F19" s="666">
        <f>SUM(F20:F25)</f>
        <v>9069.3000000000011</v>
      </c>
      <c r="G19" s="666">
        <f t="shared" si="1"/>
        <v>128721.09999999998</v>
      </c>
      <c r="H19" s="667">
        <f t="shared" si="1"/>
        <v>5918.7600000000011</v>
      </c>
    </row>
    <row r="20" spans="1:9" x14ac:dyDescent="0.25">
      <c r="A20" s="254">
        <f t="shared" si="0"/>
        <v>15</v>
      </c>
      <c r="B20" s="345" t="s">
        <v>978</v>
      </c>
      <c r="C20" s="668">
        <v>407533.6</v>
      </c>
      <c r="D20" s="668">
        <v>2212.71</v>
      </c>
      <c r="E20" s="668">
        <v>451484.89</v>
      </c>
      <c r="F20" s="668">
        <v>5919.66</v>
      </c>
      <c r="G20" s="669">
        <f t="shared" si="1"/>
        <v>43951.290000000037</v>
      </c>
      <c r="H20" s="670">
        <f t="shared" si="1"/>
        <v>3706.95</v>
      </c>
    </row>
    <row r="21" spans="1:9" x14ac:dyDescent="0.25">
      <c r="A21" s="254">
        <f t="shared" si="0"/>
        <v>16</v>
      </c>
      <c r="B21" s="345" t="s">
        <v>979</v>
      </c>
      <c r="C21" s="668">
        <v>115265.47</v>
      </c>
      <c r="D21" s="668">
        <v>437.52</v>
      </c>
      <c r="E21" s="668">
        <v>117248.01</v>
      </c>
      <c r="F21" s="668">
        <v>2483.0300000000002</v>
      </c>
      <c r="G21" s="669">
        <f t="shared" si="1"/>
        <v>1982.5399999999936</v>
      </c>
      <c r="H21" s="670">
        <f t="shared" si="1"/>
        <v>2045.5100000000002</v>
      </c>
    </row>
    <row r="22" spans="1:9" x14ac:dyDescent="0.25">
      <c r="A22" s="254">
        <f t="shared" si="0"/>
        <v>17</v>
      </c>
      <c r="B22" s="345" t="s">
        <v>980</v>
      </c>
      <c r="C22" s="668">
        <v>13628.99</v>
      </c>
      <c r="D22" s="668">
        <v>433.37</v>
      </c>
      <c r="E22" s="668">
        <v>15631.95</v>
      </c>
      <c r="F22" s="668">
        <v>681.43</v>
      </c>
      <c r="G22" s="669">
        <f t="shared" si="1"/>
        <v>2002.9600000000009</v>
      </c>
      <c r="H22" s="670">
        <f t="shared" si="1"/>
        <v>248.05999999999995</v>
      </c>
    </row>
    <row r="23" spans="1:9" x14ac:dyDescent="0.25">
      <c r="A23" s="254">
        <f t="shared" si="0"/>
        <v>18</v>
      </c>
      <c r="B23" s="345" t="s">
        <v>981</v>
      </c>
      <c r="C23" s="668">
        <v>58068.66</v>
      </c>
      <c r="D23" s="668">
        <v>66.94</v>
      </c>
      <c r="E23" s="668">
        <v>138852.97</v>
      </c>
      <c r="F23" s="668">
        <v>-14.82</v>
      </c>
      <c r="G23" s="669">
        <f t="shared" si="1"/>
        <v>80784.31</v>
      </c>
      <c r="H23" s="670">
        <f t="shared" si="1"/>
        <v>-81.759999999999991</v>
      </c>
    </row>
    <row r="24" spans="1:9" x14ac:dyDescent="0.25">
      <c r="A24" s="254">
        <f t="shared" si="0"/>
        <v>19</v>
      </c>
      <c r="B24" s="345" t="s">
        <v>982</v>
      </c>
      <c r="C24" s="668">
        <v>0</v>
      </c>
      <c r="D24" s="668">
        <v>0</v>
      </c>
      <c r="E24" s="668">
        <v>0</v>
      </c>
      <c r="F24" s="668">
        <v>0</v>
      </c>
      <c r="G24" s="669">
        <f t="shared" si="1"/>
        <v>0</v>
      </c>
      <c r="H24" s="670">
        <f t="shared" si="1"/>
        <v>0</v>
      </c>
    </row>
    <row r="25" spans="1:9" x14ac:dyDescent="0.25">
      <c r="A25" s="254">
        <f t="shared" si="0"/>
        <v>20</v>
      </c>
      <c r="B25" s="345" t="s">
        <v>983</v>
      </c>
      <c r="C25" s="668">
        <v>0</v>
      </c>
      <c r="D25" s="668">
        <v>0</v>
      </c>
      <c r="E25" s="668">
        <v>0</v>
      </c>
      <c r="F25" s="668">
        <v>0</v>
      </c>
      <c r="G25" s="669">
        <f t="shared" si="1"/>
        <v>0</v>
      </c>
      <c r="H25" s="670">
        <f t="shared" si="1"/>
        <v>0</v>
      </c>
    </row>
    <row r="26" spans="1:9" x14ac:dyDescent="0.25">
      <c r="A26" s="254">
        <f t="shared" si="0"/>
        <v>21</v>
      </c>
      <c r="B26" s="344" t="s">
        <v>250</v>
      </c>
      <c r="C26" s="671" t="s">
        <v>240</v>
      </c>
      <c r="D26" s="671" t="s">
        <v>240</v>
      </c>
      <c r="E26" s="671" t="s">
        <v>240</v>
      </c>
      <c r="F26" s="671" t="s">
        <v>240</v>
      </c>
      <c r="G26" s="672" t="s">
        <v>110</v>
      </c>
      <c r="H26" s="673" t="s">
        <v>110</v>
      </c>
    </row>
    <row r="27" spans="1:9" x14ac:dyDescent="0.25">
      <c r="A27" s="254">
        <f t="shared" si="0"/>
        <v>22</v>
      </c>
      <c r="B27" s="344" t="s">
        <v>750</v>
      </c>
      <c r="C27" s="666">
        <f>SUM(C28:C31)</f>
        <v>11252.51</v>
      </c>
      <c r="D27" s="666">
        <f>SUM(D28:D31)</f>
        <v>11236.11</v>
      </c>
      <c r="E27" s="666">
        <f>SUM(E28:E31)</f>
        <v>4717.0200000000004</v>
      </c>
      <c r="F27" s="666">
        <f>SUM(F28:F31)</f>
        <v>10887.07</v>
      </c>
      <c r="G27" s="666">
        <f t="shared" si="1"/>
        <v>-6535.49</v>
      </c>
      <c r="H27" s="667">
        <f t="shared" si="1"/>
        <v>-349.04000000000087</v>
      </c>
    </row>
    <row r="28" spans="1:9" x14ac:dyDescent="0.25">
      <c r="A28" s="254">
        <f t="shared" si="0"/>
        <v>23</v>
      </c>
      <c r="B28" s="348" t="s">
        <v>205</v>
      </c>
      <c r="C28" s="668">
        <v>0</v>
      </c>
      <c r="D28" s="668">
        <v>0</v>
      </c>
      <c r="E28" s="668">
        <v>0</v>
      </c>
      <c r="F28" s="668">
        <v>0</v>
      </c>
      <c r="G28" s="669">
        <f t="shared" si="1"/>
        <v>0</v>
      </c>
      <c r="H28" s="670">
        <f t="shared" si="1"/>
        <v>0</v>
      </c>
    </row>
    <row r="29" spans="1:9" x14ac:dyDescent="0.25">
      <c r="A29" s="254">
        <f t="shared" si="0"/>
        <v>24</v>
      </c>
      <c r="B29" s="349" t="s">
        <v>228</v>
      </c>
      <c r="C29" s="668">
        <v>0</v>
      </c>
      <c r="D29" s="668">
        <v>0</v>
      </c>
      <c r="E29" s="668">
        <v>0</v>
      </c>
      <c r="F29" s="668">
        <v>0</v>
      </c>
      <c r="G29" s="669">
        <f t="shared" si="1"/>
        <v>0</v>
      </c>
      <c r="H29" s="670">
        <f t="shared" si="1"/>
        <v>0</v>
      </c>
    </row>
    <row r="30" spans="1:9" x14ac:dyDescent="0.25">
      <c r="A30" s="254">
        <f t="shared" si="0"/>
        <v>25</v>
      </c>
      <c r="B30" s="349" t="s">
        <v>48</v>
      </c>
      <c r="C30" s="668">
        <v>0.04</v>
      </c>
      <c r="D30" s="668">
        <v>4054.34</v>
      </c>
      <c r="E30" s="668">
        <v>159.46</v>
      </c>
      <c r="F30" s="668">
        <v>3593.78</v>
      </c>
      <c r="G30" s="669">
        <f t="shared" si="1"/>
        <v>159.42000000000002</v>
      </c>
      <c r="H30" s="670">
        <f t="shared" si="1"/>
        <v>-460.55999999999995</v>
      </c>
    </row>
    <row r="31" spans="1:9" x14ac:dyDescent="0.25">
      <c r="A31" s="254">
        <f t="shared" si="0"/>
        <v>26</v>
      </c>
      <c r="B31" s="348" t="s">
        <v>49</v>
      </c>
      <c r="C31" s="668">
        <v>11252.47</v>
      </c>
      <c r="D31" s="668">
        <v>7181.77</v>
      </c>
      <c r="E31" s="668">
        <v>4557.5600000000004</v>
      </c>
      <c r="F31" s="668">
        <v>7293.29</v>
      </c>
      <c r="G31" s="669">
        <f t="shared" si="1"/>
        <v>-6694.9099999999989</v>
      </c>
      <c r="H31" s="670">
        <f t="shared" si="1"/>
        <v>111.51999999999953</v>
      </c>
    </row>
    <row r="32" spans="1:9" x14ac:dyDescent="0.25">
      <c r="A32" s="254">
        <f t="shared" si="0"/>
        <v>27</v>
      </c>
      <c r="B32" s="344" t="s">
        <v>751</v>
      </c>
      <c r="C32" s="666">
        <f>SUM(C33:C39)</f>
        <v>104455.22</v>
      </c>
      <c r="D32" s="666">
        <f>SUM(D33:D39)</f>
        <v>609.9</v>
      </c>
      <c r="E32" s="666">
        <f>SUM(E33:E39)</f>
        <v>154641.88</v>
      </c>
      <c r="F32" s="666">
        <f>SUM(F33:F39)</f>
        <v>419.76</v>
      </c>
      <c r="G32" s="666">
        <f t="shared" si="1"/>
        <v>50186.66</v>
      </c>
      <c r="H32" s="667">
        <f t="shared" si="1"/>
        <v>-190.14</v>
      </c>
    </row>
    <row r="33" spans="1:9" x14ac:dyDescent="0.25">
      <c r="A33" s="254">
        <f t="shared" si="0"/>
        <v>28</v>
      </c>
      <c r="B33" s="345" t="s">
        <v>984</v>
      </c>
      <c r="C33" s="668">
        <v>47655.23</v>
      </c>
      <c r="D33" s="668">
        <v>0</v>
      </c>
      <c r="E33" s="668">
        <v>48728.35</v>
      </c>
      <c r="F33" s="668">
        <v>0</v>
      </c>
      <c r="G33" s="669">
        <f t="shared" si="1"/>
        <v>1073.1199999999953</v>
      </c>
      <c r="H33" s="670">
        <f t="shared" si="1"/>
        <v>0</v>
      </c>
    </row>
    <row r="34" spans="1:9" ht="31.5" x14ac:dyDescent="0.25">
      <c r="A34" s="254">
        <f t="shared" si="0"/>
        <v>29</v>
      </c>
      <c r="B34" s="345" t="s">
        <v>985</v>
      </c>
      <c r="C34" s="668">
        <v>30600.61</v>
      </c>
      <c r="D34" s="668">
        <v>132.59</v>
      </c>
      <c r="E34" s="668">
        <v>48448.74</v>
      </c>
      <c r="F34" s="668">
        <v>0</v>
      </c>
      <c r="G34" s="669">
        <f t="shared" si="1"/>
        <v>17848.129999999997</v>
      </c>
      <c r="H34" s="670">
        <f t="shared" si="1"/>
        <v>-132.59</v>
      </c>
      <c r="I34" s="255"/>
    </row>
    <row r="35" spans="1:9" x14ac:dyDescent="0.25">
      <c r="A35" s="254">
        <f t="shared" si="0"/>
        <v>30</v>
      </c>
      <c r="B35" s="345" t="s">
        <v>986</v>
      </c>
      <c r="C35" s="668">
        <v>3214.96</v>
      </c>
      <c r="D35" s="668">
        <v>0</v>
      </c>
      <c r="E35" s="668">
        <v>20763.23</v>
      </c>
      <c r="F35" s="668">
        <v>0</v>
      </c>
      <c r="G35" s="669">
        <f t="shared" si="1"/>
        <v>17548.27</v>
      </c>
      <c r="H35" s="670">
        <f t="shared" si="1"/>
        <v>0</v>
      </c>
    </row>
    <row r="36" spans="1:9" x14ac:dyDescent="0.25">
      <c r="A36" s="254">
        <f t="shared" si="0"/>
        <v>31</v>
      </c>
      <c r="B36" s="345" t="s">
        <v>987</v>
      </c>
      <c r="C36" s="668">
        <v>9034.7800000000007</v>
      </c>
      <c r="D36" s="668">
        <v>36.799999999999997</v>
      </c>
      <c r="E36" s="668">
        <v>3222.53</v>
      </c>
      <c r="F36" s="668">
        <v>0</v>
      </c>
      <c r="G36" s="669">
        <f t="shared" si="1"/>
        <v>-5812.25</v>
      </c>
      <c r="H36" s="670">
        <f t="shared" si="1"/>
        <v>-36.799999999999997</v>
      </c>
    </row>
    <row r="37" spans="1:9" x14ac:dyDescent="0.25">
      <c r="A37" s="254">
        <f t="shared" si="0"/>
        <v>32</v>
      </c>
      <c r="B37" s="347" t="s">
        <v>989</v>
      </c>
      <c r="C37" s="668">
        <v>0</v>
      </c>
      <c r="D37" s="668">
        <v>0</v>
      </c>
      <c r="E37" s="668">
        <v>450</v>
      </c>
      <c r="F37" s="668">
        <v>0</v>
      </c>
      <c r="G37" s="669">
        <f t="shared" si="1"/>
        <v>450</v>
      </c>
      <c r="H37" s="670">
        <f t="shared" si="1"/>
        <v>0</v>
      </c>
    </row>
    <row r="38" spans="1:9" x14ac:dyDescent="0.25">
      <c r="A38" s="254">
        <f t="shared" si="0"/>
        <v>33</v>
      </c>
      <c r="B38" s="345" t="s">
        <v>988</v>
      </c>
      <c r="C38" s="668">
        <v>11828.12</v>
      </c>
      <c r="D38" s="668">
        <v>0</v>
      </c>
      <c r="E38" s="668">
        <v>14316.36</v>
      </c>
      <c r="F38" s="668">
        <v>0</v>
      </c>
      <c r="G38" s="669">
        <f t="shared" si="1"/>
        <v>2488.2399999999998</v>
      </c>
      <c r="H38" s="670">
        <f t="shared" si="1"/>
        <v>0</v>
      </c>
    </row>
    <row r="39" spans="1:9" x14ac:dyDescent="0.25">
      <c r="A39" s="254">
        <f t="shared" si="0"/>
        <v>34</v>
      </c>
      <c r="B39" s="345" t="s">
        <v>83</v>
      </c>
      <c r="C39" s="668">
        <v>2121.52</v>
      </c>
      <c r="D39" s="668">
        <v>440.51</v>
      </c>
      <c r="E39" s="668">
        <v>18712.669999999998</v>
      </c>
      <c r="F39" s="668">
        <v>419.76</v>
      </c>
      <c r="G39" s="669">
        <f t="shared" si="1"/>
        <v>16591.149999999998</v>
      </c>
      <c r="H39" s="670">
        <f t="shared" si="1"/>
        <v>-20.75</v>
      </c>
    </row>
    <row r="40" spans="1:9" x14ac:dyDescent="0.25">
      <c r="A40" s="254">
        <f t="shared" si="0"/>
        <v>35</v>
      </c>
      <c r="B40" s="344" t="s">
        <v>752</v>
      </c>
      <c r="C40" s="666">
        <f>C41+C42</f>
        <v>195031.35</v>
      </c>
      <c r="D40" s="666">
        <f>D41+D42</f>
        <v>1215.1099999999999</v>
      </c>
      <c r="E40" s="666">
        <f>E41+E42</f>
        <v>307603.09999999998</v>
      </c>
      <c r="F40" s="666">
        <f>F41+F42</f>
        <v>1827.49</v>
      </c>
      <c r="G40" s="666">
        <f t="shared" si="1"/>
        <v>112571.74999999997</v>
      </c>
      <c r="H40" s="667">
        <f t="shared" si="1"/>
        <v>612.38000000000011</v>
      </c>
    </row>
    <row r="41" spans="1:9" x14ac:dyDescent="0.25">
      <c r="A41" s="254">
        <f t="shared" si="0"/>
        <v>36</v>
      </c>
      <c r="B41" s="345" t="s">
        <v>990</v>
      </c>
      <c r="C41" s="668">
        <v>17674.759999999998</v>
      </c>
      <c r="D41" s="668">
        <v>219.58</v>
      </c>
      <c r="E41" s="668">
        <v>26502.43</v>
      </c>
      <c r="F41" s="668">
        <v>92.32</v>
      </c>
      <c r="G41" s="669">
        <f t="shared" si="1"/>
        <v>8827.6700000000019</v>
      </c>
      <c r="H41" s="670">
        <f t="shared" si="1"/>
        <v>-127.26000000000002</v>
      </c>
    </row>
    <row r="42" spans="1:9" x14ac:dyDescent="0.25">
      <c r="A42" s="254">
        <f t="shared" si="0"/>
        <v>37</v>
      </c>
      <c r="B42" s="345" t="s">
        <v>991</v>
      </c>
      <c r="C42" s="668">
        <v>177356.59</v>
      </c>
      <c r="D42" s="668">
        <v>995.53</v>
      </c>
      <c r="E42" s="668">
        <v>281100.67</v>
      </c>
      <c r="F42" s="668">
        <v>1735.17</v>
      </c>
      <c r="G42" s="669">
        <f t="shared" si="1"/>
        <v>103744.07999999999</v>
      </c>
      <c r="H42" s="670">
        <f t="shared" si="1"/>
        <v>739.6400000000001</v>
      </c>
      <c r="I42" s="255"/>
    </row>
    <row r="43" spans="1:9" x14ac:dyDescent="0.25">
      <c r="A43" s="254">
        <f t="shared" si="0"/>
        <v>38</v>
      </c>
      <c r="B43" s="344" t="s">
        <v>251</v>
      </c>
      <c r="C43" s="674">
        <v>34062.86</v>
      </c>
      <c r="D43" s="674">
        <v>225.67</v>
      </c>
      <c r="E43" s="674">
        <v>73327.78</v>
      </c>
      <c r="F43" s="674">
        <v>1330.38</v>
      </c>
      <c r="G43" s="669">
        <f t="shared" si="1"/>
        <v>39264.92</v>
      </c>
      <c r="H43" s="670">
        <f t="shared" si="1"/>
        <v>1104.71</v>
      </c>
    </row>
    <row r="44" spans="1:9" x14ac:dyDescent="0.25">
      <c r="A44" s="254">
        <f t="shared" si="0"/>
        <v>39</v>
      </c>
      <c r="B44" s="344" t="s">
        <v>753</v>
      </c>
      <c r="C44" s="666">
        <f>SUM(C45:C59)</f>
        <v>1403500.48</v>
      </c>
      <c r="D44" s="666">
        <f>SUM(D45:D59)</f>
        <v>14079.189999999999</v>
      </c>
      <c r="E44" s="666">
        <f>SUM(E45:E59)</f>
        <v>1454183.56</v>
      </c>
      <c r="F44" s="666">
        <f>SUM(F45:F59)</f>
        <v>14480.77</v>
      </c>
      <c r="G44" s="666">
        <f t="shared" si="1"/>
        <v>50683.080000000075</v>
      </c>
      <c r="H44" s="667">
        <f t="shared" si="1"/>
        <v>401.58000000000175</v>
      </c>
    </row>
    <row r="45" spans="1:9" x14ac:dyDescent="0.25">
      <c r="A45" s="254">
        <f t="shared" si="0"/>
        <v>40</v>
      </c>
      <c r="B45" s="345" t="s">
        <v>992</v>
      </c>
      <c r="C45" s="668">
        <v>158698.09</v>
      </c>
      <c r="D45" s="668">
        <v>700</v>
      </c>
      <c r="E45" s="668">
        <v>179514.99</v>
      </c>
      <c r="F45" s="668">
        <v>0</v>
      </c>
      <c r="G45" s="669">
        <f t="shared" si="1"/>
        <v>20816.899999999994</v>
      </c>
      <c r="H45" s="670">
        <f t="shared" si="1"/>
        <v>-700</v>
      </c>
    </row>
    <row r="46" spans="1:9" x14ac:dyDescent="0.25">
      <c r="A46" s="254">
        <f t="shared" si="0"/>
        <v>41</v>
      </c>
      <c r="B46" s="345" t="s">
        <v>84</v>
      </c>
      <c r="C46" s="668">
        <v>1127.02</v>
      </c>
      <c r="D46" s="668">
        <v>0</v>
      </c>
      <c r="E46" s="668">
        <v>3604.16</v>
      </c>
      <c r="F46" s="668">
        <v>0</v>
      </c>
      <c r="G46" s="669">
        <f t="shared" si="1"/>
        <v>2477.14</v>
      </c>
      <c r="H46" s="670">
        <f t="shared" si="1"/>
        <v>0</v>
      </c>
    </row>
    <row r="47" spans="1:9" x14ac:dyDescent="0.25">
      <c r="A47" s="254">
        <f t="shared" si="0"/>
        <v>42</v>
      </c>
      <c r="B47" s="345" t="s">
        <v>993</v>
      </c>
      <c r="C47" s="668">
        <v>30183.98</v>
      </c>
      <c r="D47" s="668">
        <v>1677</v>
      </c>
      <c r="E47" s="668">
        <v>40639.85</v>
      </c>
      <c r="F47" s="668">
        <v>81.25</v>
      </c>
      <c r="G47" s="669">
        <f t="shared" si="1"/>
        <v>10455.869999999999</v>
      </c>
      <c r="H47" s="670">
        <f t="shared" si="1"/>
        <v>-1595.75</v>
      </c>
    </row>
    <row r="48" spans="1:9" x14ac:dyDescent="0.25">
      <c r="A48" s="254">
        <f t="shared" si="0"/>
        <v>43</v>
      </c>
      <c r="B48" s="345" t="s">
        <v>994</v>
      </c>
      <c r="C48" s="668">
        <v>18570.849999999999</v>
      </c>
      <c r="D48" s="668">
        <v>0</v>
      </c>
      <c r="E48" s="668">
        <v>10371.01</v>
      </c>
      <c r="F48" s="668">
        <v>225</v>
      </c>
      <c r="G48" s="669">
        <f t="shared" si="1"/>
        <v>-8199.8399999999983</v>
      </c>
      <c r="H48" s="670">
        <f t="shared" si="1"/>
        <v>225</v>
      </c>
    </row>
    <row r="49" spans="1:11" x14ac:dyDescent="0.25">
      <c r="A49" s="254">
        <f t="shared" si="0"/>
        <v>44</v>
      </c>
      <c r="B49" s="345" t="s">
        <v>995</v>
      </c>
      <c r="C49" s="668">
        <v>27192.45</v>
      </c>
      <c r="D49" s="668">
        <v>0</v>
      </c>
      <c r="E49" s="668">
        <v>33950.68</v>
      </c>
      <c r="F49" s="668">
        <v>0</v>
      </c>
      <c r="G49" s="669">
        <f t="shared" si="1"/>
        <v>6758.23</v>
      </c>
      <c r="H49" s="670">
        <f t="shared" si="1"/>
        <v>0</v>
      </c>
    </row>
    <row r="50" spans="1:11" x14ac:dyDescent="0.25">
      <c r="A50" s="254">
        <f t="shared" si="0"/>
        <v>45</v>
      </c>
      <c r="B50" s="616" t="s">
        <v>1332</v>
      </c>
      <c r="C50" s="668">
        <v>85784.29</v>
      </c>
      <c r="D50" s="668">
        <v>0</v>
      </c>
      <c r="E50" s="668">
        <v>114682.73</v>
      </c>
      <c r="F50" s="668">
        <v>0</v>
      </c>
      <c r="G50" s="669">
        <f t="shared" si="1"/>
        <v>28898.440000000002</v>
      </c>
      <c r="H50" s="670">
        <f t="shared" si="1"/>
        <v>0</v>
      </c>
    </row>
    <row r="51" spans="1:11" x14ac:dyDescent="0.25">
      <c r="A51" s="254">
        <f t="shared" si="0"/>
        <v>46</v>
      </c>
      <c r="B51" s="345" t="s">
        <v>996</v>
      </c>
      <c r="C51" s="668">
        <v>33543.42</v>
      </c>
      <c r="D51" s="668">
        <v>19.8</v>
      </c>
      <c r="E51" s="668">
        <v>33860.25</v>
      </c>
      <c r="F51" s="668">
        <v>0</v>
      </c>
      <c r="G51" s="669">
        <f t="shared" si="1"/>
        <v>316.83000000000175</v>
      </c>
      <c r="H51" s="670">
        <f t="shared" si="1"/>
        <v>-19.8</v>
      </c>
    </row>
    <row r="52" spans="1:11" x14ac:dyDescent="0.25">
      <c r="A52" s="254">
        <f t="shared" si="0"/>
        <v>47</v>
      </c>
      <c r="B52" s="345" t="s">
        <v>997</v>
      </c>
      <c r="C52" s="668">
        <v>3796.57</v>
      </c>
      <c r="D52" s="668">
        <v>0</v>
      </c>
      <c r="E52" s="668">
        <v>3428.97</v>
      </c>
      <c r="F52" s="668">
        <v>0</v>
      </c>
      <c r="G52" s="669">
        <f t="shared" si="1"/>
        <v>-367.60000000000036</v>
      </c>
      <c r="H52" s="670">
        <f t="shared" si="1"/>
        <v>0</v>
      </c>
    </row>
    <row r="53" spans="1:11" x14ac:dyDescent="0.25">
      <c r="A53" s="254">
        <f t="shared" si="0"/>
        <v>48</v>
      </c>
      <c r="B53" s="345" t="s">
        <v>85</v>
      </c>
      <c r="C53" s="668">
        <v>54473.73</v>
      </c>
      <c r="D53" s="668">
        <v>0</v>
      </c>
      <c r="E53" s="668">
        <v>51015.39</v>
      </c>
      <c r="F53" s="668">
        <v>1821.17</v>
      </c>
      <c r="G53" s="669">
        <f t="shared" si="1"/>
        <v>-3458.3400000000038</v>
      </c>
      <c r="H53" s="670">
        <f t="shared" si="1"/>
        <v>1821.17</v>
      </c>
    </row>
    <row r="54" spans="1:11" x14ac:dyDescent="0.25">
      <c r="A54" s="254">
        <f t="shared" si="0"/>
        <v>49</v>
      </c>
      <c r="B54" s="345" t="s">
        <v>86</v>
      </c>
      <c r="C54" s="668">
        <v>0</v>
      </c>
      <c r="D54" s="668">
        <v>0</v>
      </c>
      <c r="E54" s="668">
        <v>2988</v>
      </c>
      <c r="F54" s="668">
        <v>0</v>
      </c>
      <c r="G54" s="669">
        <f t="shared" si="1"/>
        <v>2988</v>
      </c>
      <c r="H54" s="670">
        <f t="shared" si="1"/>
        <v>0</v>
      </c>
    </row>
    <row r="55" spans="1:11" x14ac:dyDescent="0.25">
      <c r="A55" s="254">
        <f t="shared" si="0"/>
        <v>50</v>
      </c>
      <c r="B55" s="345" t="s">
        <v>998</v>
      </c>
      <c r="C55" s="668">
        <v>1347.99</v>
      </c>
      <c r="D55" s="668">
        <v>0</v>
      </c>
      <c r="E55" s="668">
        <v>2074.9</v>
      </c>
      <c r="F55" s="668">
        <v>140</v>
      </c>
      <c r="G55" s="669">
        <f t="shared" si="1"/>
        <v>726.91000000000008</v>
      </c>
      <c r="H55" s="670">
        <f t="shared" si="1"/>
        <v>140</v>
      </c>
    </row>
    <row r="56" spans="1:11" x14ac:dyDescent="0.25">
      <c r="A56" s="254">
        <f t="shared" si="0"/>
        <v>51</v>
      </c>
      <c r="B56" s="345" t="s">
        <v>999</v>
      </c>
      <c r="C56" s="668">
        <v>202767.02</v>
      </c>
      <c r="D56" s="668">
        <v>0</v>
      </c>
      <c r="E56" s="668">
        <v>3847.12</v>
      </c>
      <c r="F56" s="668">
        <v>0</v>
      </c>
      <c r="G56" s="669">
        <f t="shared" si="1"/>
        <v>-198919.9</v>
      </c>
      <c r="H56" s="670">
        <f t="shared" si="1"/>
        <v>0</v>
      </c>
    </row>
    <row r="57" spans="1:11" x14ac:dyDescent="0.25">
      <c r="A57" s="254">
        <f t="shared" si="0"/>
        <v>52</v>
      </c>
      <c r="B57" s="345" t="s">
        <v>76</v>
      </c>
      <c r="C57" s="668">
        <v>2094</v>
      </c>
      <c r="D57" s="668">
        <v>0</v>
      </c>
      <c r="E57" s="668">
        <v>3199.98</v>
      </c>
      <c r="F57" s="668">
        <v>0</v>
      </c>
      <c r="G57" s="669">
        <f t="shared" si="1"/>
        <v>1105.98</v>
      </c>
      <c r="H57" s="670">
        <f t="shared" si="1"/>
        <v>0</v>
      </c>
    </row>
    <row r="58" spans="1:11" ht="47.25" x14ac:dyDescent="0.25">
      <c r="A58" s="254">
        <f t="shared" si="0"/>
        <v>53</v>
      </c>
      <c r="B58" s="345" t="s">
        <v>1333</v>
      </c>
      <c r="C58" s="668">
        <v>783240.75</v>
      </c>
      <c r="D58" s="668">
        <v>11682.39</v>
      </c>
      <c r="E58" s="668">
        <v>967136.2</v>
      </c>
      <c r="F58" s="668">
        <v>12213.35</v>
      </c>
      <c r="G58" s="669">
        <f t="shared" si="1"/>
        <v>183895.44999999995</v>
      </c>
      <c r="H58" s="670">
        <f t="shared" si="1"/>
        <v>530.96000000000095</v>
      </c>
      <c r="J58" s="509"/>
      <c r="K58" s="509"/>
    </row>
    <row r="59" spans="1:11" x14ac:dyDescent="0.25">
      <c r="A59" s="254">
        <f t="shared" si="0"/>
        <v>54</v>
      </c>
      <c r="B59" s="345" t="s">
        <v>1000</v>
      </c>
      <c r="C59" s="668">
        <v>680.32</v>
      </c>
      <c r="D59" s="668">
        <v>0</v>
      </c>
      <c r="E59" s="668">
        <v>3869.33</v>
      </c>
      <c r="F59" s="668">
        <v>0</v>
      </c>
      <c r="G59" s="669">
        <f t="shared" si="1"/>
        <v>3189.0099999999998</v>
      </c>
      <c r="H59" s="670">
        <f t="shared" si="1"/>
        <v>0</v>
      </c>
    </row>
    <row r="60" spans="1:11" x14ac:dyDescent="0.25">
      <c r="A60" s="254">
        <f t="shared" si="0"/>
        <v>55</v>
      </c>
      <c r="B60" s="344" t="s">
        <v>1001</v>
      </c>
      <c r="C60" s="666">
        <f>C61+C62</f>
        <v>10017294.859999999</v>
      </c>
      <c r="D60" s="666">
        <f>D61+D62</f>
        <v>114749.95</v>
      </c>
      <c r="E60" s="666">
        <f>E61+E62</f>
        <v>11278596.32</v>
      </c>
      <c r="F60" s="666">
        <f>F61+F62</f>
        <v>87859.3</v>
      </c>
      <c r="G60" s="666">
        <f t="shared" si="1"/>
        <v>1261301.4600000009</v>
      </c>
      <c r="H60" s="667">
        <f t="shared" si="1"/>
        <v>-26890.649999999994</v>
      </c>
    </row>
    <row r="61" spans="1:11" x14ac:dyDescent="0.25">
      <c r="A61" s="254">
        <f t="shared" si="0"/>
        <v>56</v>
      </c>
      <c r="B61" s="348" t="s">
        <v>840</v>
      </c>
      <c r="C61" s="668">
        <v>9654807.2799999993</v>
      </c>
      <c r="D61" s="668">
        <v>111267.55</v>
      </c>
      <c r="E61" s="668">
        <v>10924640.17</v>
      </c>
      <c r="F61" s="668">
        <v>85459.1</v>
      </c>
      <c r="G61" s="669">
        <f t="shared" si="1"/>
        <v>1269832.8900000006</v>
      </c>
      <c r="H61" s="670">
        <f t="shared" si="1"/>
        <v>-25808.449999999997</v>
      </c>
      <c r="I61" s="255"/>
    </row>
    <row r="62" spans="1:11" x14ac:dyDescent="0.25">
      <c r="A62" s="254">
        <f t="shared" si="0"/>
        <v>57</v>
      </c>
      <c r="B62" s="344" t="s">
        <v>1313</v>
      </c>
      <c r="C62" s="666">
        <f>SUM(C63:C66)</f>
        <v>362487.58</v>
      </c>
      <c r="D62" s="666">
        <f t="shared" ref="D62:F62" si="2">SUM(D63:D66)</f>
        <v>3482.4</v>
      </c>
      <c r="E62" s="666">
        <f t="shared" si="2"/>
        <v>353956.15</v>
      </c>
      <c r="F62" s="666">
        <f t="shared" si="2"/>
        <v>2400.1999999999998</v>
      </c>
      <c r="G62" s="666">
        <f t="shared" si="1"/>
        <v>-8531.429999999993</v>
      </c>
      <c r="H62" s="667">
        <f t="shared" si="1"/>
        <v>-1082.2000000000003</v>
      </c>
    </row>
    <row r="63" spans="1:11" s="257" customFormat="1" x14ac:dyDescent="0.2">
      <c r="A63" s="254">
        <f t="shared" si="0"/>
        <v>58</v>
      </c>
      <c r="B63" s="350" t="s">
        <v>12</v>
      </c>
      <c r="C63" s="668">
        <v>65411.18</v>
      </c>
      <c r="D63" s="668">
        <v>0</v>
      </c>
      <c r="E63" s="668">
        <v>68933.06</v>
      </c>
      <c r="F63" s="668">
        <v>0</v>
      </c>
      <c r="G63" s="669">
        <f t="shared" si="1"/>
        <v>3521.8799999999974</v>
      </c>
      <c r="H63" s="670">
        <f t="shared" si="1"/>
        <v>0</v>
      </c>
      <c r="I63" s="256"/>
    </row>
    <row r="64" spans="1:11" x14ac:dyDescent="0.25">
      <c r="A64" s="254">
        <f t="shared" si="0"/>
        <v>59</v>
      </c>
      <c r="B64" s="350" t="s">
        <v>1002</v>
      </c>
      <c r="C64" s="668">
        <v>295726.40000000002</v>
      </c>
      <c r="D64" s="668">
        <v>3482.4</v>
      </c>
      <c r="E64" s="668">
        <v>268183.69</v>
      </c>
      <c r="F64" s="668">
        <v>1625</v>
      </c>
      <c r="G64" s="669">
        <f t="shared" si="1"/>
        <v>-27542.710000000021</v>
      </c>
      <c r="H64" s="670">
        <f t="shared" si="1"/>
        <v>-1857.4</v>
      </c>
    </row>
    <row r="65" spans="1:9" x14ac:dyDescent="0.25">
      <c r="A65" s="254">
        <f t="shared" si="0"/>
        <v>60</v>
      </c>
      <c r="B65" s="348" t="s">
        <v>177</v>
      </c>
      <c r="C65" s="668">
        <v>1350</v>
      </c>
      <c r="D65" s="668">
        <v>0</v>
      </c>
      <c r="E65" s="668">
        <v>2895</v>
      </c>
      <c r="F65" s="668">
        <v>775.2</v>
      </c>
      <c r="G65" s="669">
        <f t="shared" si="1"/>
        <v>1545</v>
      </c>
      <c r="H65" s="670">
        <f t="shared" si="1"/>
        <v>775.2</v>
      </c>
    </row>
    <row r="66" spans="1:9" x14ac:dyDescent="0.25">
      <c r="A66" s="254">
        <v>61</v>
      </c>
      <c r="B66" s="348" t="s">
        <v>1312</v>
      </c>
      <c r="C66" s="668">
        <v>0</v>
      </c>
      <c r="D66" s="668">
        <v>0</v>
      </c>
      <c r="E66" s="668">
        <v>13944.4</v>
      </c>
      <c r="F66" s="668">
        <v>0</v>
      </c>
      <c r="G66" s="669">
        <f t="shared" si="1"/>
        <v>13944.4</v>
      </c>
      <c r="H66" s="670">
        <f t="shared" si="1"/>
        <v>0</v>
      </c>
    </row>
    <row r="67" spans="1:9" x14ac:dyDescent="0.25">
      <c r="A67" s="254">
        <v>62</v>
      </c>
      <c r="B67" s="344" t="s">
        <v>120</v>
      </c>
      <c r="C67" s="668">
        <v>3432966</v>
      </c>
      <c r="D67" s="668">
        <v>40315.96</v>
      </c>
      <c r="E67" s="668">
        <v>3858697.08</v>
      </c>
      <c r="F67" s="668">
        <v>28970.59</v>
      </c>
      <c r="G67" s="669">
        <f t="shared" si="1"/>
        <v>425731.08000000007</v>
      </c>
      <c r="H67" s="670">
        <f t="shared" si="1"/>
        <v>-11345.369999999999</v>
      </c>
    </row>
    <row r="68" spans="1:9" x14ac:dyDescent="0.25">
      <c r="A68" s="254">
        <f t="shared" si="0"/>
        <v>63</v>
      </c>
      <c r="B68" s="344" t="s">
        <v>24</v>
      </c>
      <c r="C68" s="668">
        <v>48167.64</v>
      </c>
      <c r="D68" s="668">
        <v>0</v>
      </c>
      <c r="E68" s="668">
        <v>47559.4</v>
      </c>
      <c r="F68" s="668">
        <v>0</v>
      </c>
      <c r="G68" s="669">
        <f t="shared" si="1"/>
        <v>-608.23999999999796</v>
      </c>
      <c r="H68" s="670">
        <f t="shared" si="1"/>
        <v>0</v>
      </c>
    </row>
    <row r="69" spans="1:9" ht="18.75" customHeight="1" x14ac:dyDescent="0.25">
      <c r="A69" s="254">
        <f t="shared" si="0"/>
        <v>64</v>
      </c>
      <c r="B69" s="344" t="s">
        <v>1319</v>
      </c>
      <c r="C69" s="666">
        <f>SUM(C70:C75)</f>
        <v>421430.16</v>
      </c>
      <c r="D69" s="666">
        <f>SUM(D70:D75)</f>
        <v>39.86</v>
      </c>
      <c r="E69" s="666">
        <f>SUM(E70:E75)</f>
        <v>504316.23</v>
      </c>
      <c r="F69" s="666">
        <f>SUM(F70:F75)</f>
        <v>13028.02</v>
      </c>
      <c r="G69" s="666">
        <f t="shared" si="1"/>
        <v>82886.070000000007</v>
      </c>
      <c r="H69" s="667">
        <f t="shared" si="1"/>
        <v>12988.16</v>
      </c>
    </row>
    <row r="70" spans="1:9" x14ac:dyDescent="0.25">
      <c r="A70" s="254">
        <f t="shared" si="0"/>
        <v>65</v>
      </c>
      <c r="B70" s="345" t="s">
        <v>1003</v>
      </c>
      <c r="C70" s="668">
        <v>125931</v>
      </c>
      <c r="D70" s="668">
        <v>0</v>
      </c>
      <c r="E70" s="668">
        <v>141014</v>
      </c>
      <c r="F70" s="668">
        <v>0</v>
      </c>
      <c r="G70" s="669">
        <f t="shared" si="1"/>
        <v>15083</v>
      </c>
      <c r="H70" s="670">
        <f t="shared" si="1"/>
        <v>0</v>
      </c>
    </row>
    <row r="71" spans="1:9" x14ac:dyDescent="0.25">
      <c r="A71" s="254">
        <f t="shared" si="0"/>
        <v>66</v>
      </c>
      <c r="B71" s="345" t="s">
        <v>1004</v>
      </c>
      <c r="C71" s="668">
        <v>134867.29999999999</v>
      </c>
      <c r="D71" s="668">
        <v>0</v>
      </c>
      <c r="E71" s="668">
        <v>170704.6</v>
      </c>
      <c r="F71" s="668">
        <v>0</v>
      </c>
      <c r="G71" s="669">
        <f t="shared" si="1"/>
        <v>35837.300000000017</v>
      </c>
      <c r="H71" s="670">
        <f t="shared" si="1"/>
        <v>0</v>
      </c>
    </row>
    <row r="72" spans="1:9" x14ac:dyDescent="0.25">
      <c r="A72" s="254">
        <f t="shared" si="0"/>
        <v>67</v>
      </c>
      <c r="B72" s="345" t="s">
        <v>1005</v>
      </c>
      <c r="C72" s="668">
        <v>78909.399999999994</v>
      </c>
      <c r="D72" s="668">
        <v>0</v>
      </c>
      <c r="E72" s="668">
        <v>123931.83</v>
      </c>
      <c r="F72" s="668">
        <v>12825.19</v>
      </c>
      <c r="G72" s="669">
        <f t="shared" si="1"/>
        <v>45022.430000000008</v>
      </c>
      <c r="H72" s="670">
        <f t="shared" si="1"/>
        <v>12825.19</v>
      </c>
    </row>
    <row r="73" spans="1:9" x14ac:dyDescent="0.25">
      <c r="A73" s="254">
        <f t="shared" ref="A73:A105" si="3">A72+1</f>
        <v>68</v>
      </c>
      <c r="B73" s="345" t="s">
        <v>1006</v>
      </c>
      <c r="C73" s="668">
        <v>40220.85</v>
      </c>
      <c r="D73" s="668">
        <v>0</v>
      </c>
      <c r="E73" s="668">
        <v>24906.54</v>
      </c>
      <c r="F73" s="668">
        <v>202.83</v>
      </c>
      <c r="G73" s="669">
        <f t="shared" ref="G73:H104" si="4">E73-C73</f>
        <v>-15314.309999999998</v>
      </c>
      <c r="H73" s="670">
        <f t="shared" si="4"/>
        <v>202.83</v>
      </c>
    </row>
    <row r="74" spans="1:9" x14ac:dyDescent="0.25">
      <c r="A74" s="254">
        <f t="shared" si="3"/>
        <v>69</v>
      </c>
      <c r="B74" s="345" t="s">
        <v>1007</v>
      </c>
      <c r="C74" s="668">
        <v>3398.15</v>
      </c>
      <c r="D74" s="668">
        <v>39.86</v>
      </c>
      <c r="E74" s="668">
        <v>1654.9</v>
      </c>
      <c r="F74" s="668">
        <v>0</v>
      </c>
      <c r="G74" s="669">
        <f t="shared" si="4"/>
        <v>-1743.25</v>
      </c>
      <c r="H74" s="670">
        <f t="shared" si="4"/>
        <v>-39.86</v>
      </c>
    </row>
    <row r="75" spans="1:9" x14ac:dyDescent="0.25">
      <c r="A75" s="254">
        <f t="shared" si="3"/>
        <v>70</v>
      </c>
      <c r="B75" s="345" t="s">
        <v>1064</v>
      </c>
      <c r="C75" s="668">
        <v>38103.46</v>
      </c>
      <c r="D75" s="668">
        <v>0</v>
      </c>
      <c r="E75" s="668">
        <v>42104.36</v>
      </c>
      <c r="F75" s="668">
        <v>0</v>
      </c>
      <c r="G75" s="669">
        <f t="shared" si="4"/>
        <v>4000.9000000000015</v>
      </c>
      <c r="H75" s="670">
        <f t="shared" si="4"/>
        <v>0</v>
      </c>
      <c r="I75" s="174"/>
    </row>
    <row r="76" spans="1:9" x14ac:dyDescent="0.25">
      <c r="A76" s="254">
        <f t="shared" si="3"/>
        <v>71</v>
      </c>
      <c r="B76" s="344" t="s">
        <v>38</v>
      </c>
      <c r="C76" s="668">
        <v>0</v>
      </c>
      <c r="D76" s="668">
        <v>0</v>
      </c>
      <c r="E76" s="668">
        <v>3.8</v>
      </c>
      <c r="F76" s="668">
        <v>0</v>
      </c>
      <c r="G76" s="669">
        <f t="shared" si="4"/>
        <v>3.8</v>
      </c>
      <c r="H76" s="670">
        <f t="shared" si="4"/>
        <v>0</v>
      </c>
      <c r="I76" s="255"/>
    </row>
    <row r="77" spans="1:9" x14ac:dyDescent="0.25">
      <c r="A77" s="254">
        <f t="shared" si="3"/>
        <v>72</v>
      </c>
      <c r="B77" s="344" t="s">
        <v>289</v>
      </c>
      <c r="C77" s="668">
        <v>0</v>
      </c>
      <c r="D77" s="668">
        <v>0</v>
      </c>
      <c r="E77" s="668">
        <v>0</v>
      </c>
      <c r="F77" s="668">
        <v>0</v>
      </c>
      <c r="G77" s="669">
        <f t="shared" si="4"/>
        <v>0</v>
      </c>
      <c r="H77" s="670">
        <f t="shared" si="4"/>
        <v>0</v>
      </c>
    </row>
    <row r="78" spans="1:9" x14ac:dyDescent="0.25">
      <c r="A78" s="254">
        <f t="shared" si="3"/>
        <v>73</v>
      </c>
      <c r="B78" s="344" t="s">
        <v>121</v>
      </c>
      <c r="C78" s="668">
        <v>0</v>
      </c>
      <c r="D78" s="668">
        <v>3156.29</v>
      </c>
      <c r="E78" s="668">
        <v>0</v>
      </c>
      <c r="F78" s="668">
        <v>2931.29</v>
      </c>
      <c r="G78" s="669">
        <f t="shared" si="4"/>
        <v>0</v>
      </c>
      <c r="H78" s="670">
        <f t="shared" si="4"/>
        <v>-225</v>
      </c>
    </row>
    <row r="79" spans="1:9" x14ac:dyDescent="0.25">
      <c r="A79" s="254">
        <f t="shared" si="3"/>
        <v>74</v>
      </c>
      <c r="B79" s="344" t="s">
        <v>225</v>
      </c>
      <c r="C79" s="668">
        <v>36999.26</v>
      </c>
      <c r="D79" s="668">
        <v>177.5</v>
      </c>
      <c r="E79" s="668">
        <v>36527.93</v>
      </c>
      <c r="F79" s="668">
        <v>746.87</v>
      </c>
      <c r="G79" s="669">
        <f t="shared" si="4"/>
        <v>-471.33000000000175</v>
      </c>
      <c r="H79" s="670">
        <f t="shared" si="4"/>
        <v>569.37</v>
      </c>
    </row>
    <row r="80" spans="1:9" x14ac:dyDescent="0.25">
      <c r="A80" s="254">
        <f t="shared" si="3"/>
        <v>75</v>
      </c>
      <c r="B80" s="344" t="s">
        <v>1320</v>
      </c>
      <c r="C80" s="666">
        <f>C81+C82</f>
        <v>1562102.67</v>
      </c>
      <c r="D80" s="666">
        <f>D81+D82</f>
        <v>612.80999999999995</v>
      </c>
      <c r="E80" s="666">
        <f>E81+E82</f>
        <v>1099359.1000000001</v>
      </c>
      <c r="F80" s="666">
        <f>F81+F82</f>
        <v>482.74</v>
      </c>
      <c r="G80" s="666">
        <f t="shared" si="4"/>
        <v>-462743.56999999983</v>
      </c>
      <c r="H80" s="667">
        <f t="shared" si="4"/>
        <v>-130.06999999999994</v>
      </c>
    </row>
    <row r="81" spans="1:25" ht="16.5" customHeight="1" x14ac:dyDescent="0.25">
      <c r="A81" s="254">
        <f t="shared" si="3"/>
        <v>76</v>
      </c>
      <c r="B81" s="344" t="s">
        <v>841</v>
      </c>
      <c r="C81" s="674">
        <v>222336.69</v>
      </c>
      <c r="D81" s="674">
        <v>261.55</v>
      </c>
      <c r="E81" s="674">
        <v>196866.84</v>
      </c>
      <c r="F81" s="674">
        <v>0</v>
      </c>
      <c r="G81" s="669">
        <f t="shared" si="4"/>
        <v>-25469.850000000006</v>
      </c>
      <c r="H81" s="670">
        <f t="shared" si="4"/>
        <v>-261.55</v>
      </c>
      <c r="I81" s="255"/>
    </row>
    <row r="82" spans="1:25" x14ac:dyDescent="0.25">
      <c r="A82" s="254">
        <f t="shared" si="3"/>
        <v>77</v>
      </c>
      <c r="B82" s="622" t="s">
        <v>1321</v>
      </c>
      <c r="C82" s="666">
        <f>SUM(C83:C90)</f>
        <v>1339765.98</v>
      </c>
      <c r="D82" s="666">
        <f>SUM(D83:D90)</f>
        <v>351.26</v>
      </c>
      <c r="E82" s="666">
        <f>SUM(E83:E90)</f>
        <v>902492.26</v>
      </c>
      <c r="F82" s="666">
        <f>SUM(F83:F90)</f>
        <v>482.74</v>
      </c>
      <c r="G82" s="666">
        <f t="shared" si="4"/>
        <v>-437273.72</v>
      </c>
      <c r="H82" s="667">
        <f t="shared" si="4"/>
        <v>131.48000000000002</v>
      </c>
      <c r="I82" s="255"/>
    </row>
    <row r="83" spans="1:25" ht="16.5" customHeight="1" x14ac:dyDescent="0.25">
      <c r="A83" s="254">
        <f t="shared" si="3"/>
        <v>78</v>
      </c>
      <c r="B83" s="345" t="s">
        <v>1008</v>
      </c>
      <c r="C83" s="668">
        <v>315231.5</v>
      </c>
      <c r="D83" s="668">
        <v>0</v>
      </c>
      <c r="E83" s="668">
        <v>298039</v>
      </c>
      <c r="F83" s="668">
        <v>0</v>
      </c>
      <c r="G83" s="669">
        <f t="shared" si="4"/>
        <v>-17192.5</v>
      </c>
      <c r="H83" s="670">
        <f t="shared" si="4"/>
        <v>0</v>
      </c>
    </row>
    <row r="84" spans="1:25" x14ac:dyDescent="0.25">
      <c r="A84" s="254">
        <f t="shared" si="3"/>
        <v>79</v>
      </c>
      <c r="B84" s="345" t="s">
        <v>87</v>
      </c>
      <c r="C84" s="668">
        <v>1664.55</v>
      </c>
      <c r="D84" s="668">
        <v>24.3</v>
      </c>
      <c r="E84" s="668">
        <v>1465.75</v>
      </c>
      <c r="F84" s="668">
        <v>8.9</v>
      </c>
      <c r="G84" s="669">
        <f t="shared" si="4"/>
        <v>-198.79999999999995</v>
      </c>
      <c r="H84" s="670">
        <f t="shared" si="4"/>
        <v>-15.4</v>
      </c>
    </row>
    <row r="85" spans="1:25" x14ac:dyDescent="0.25">
      <c r="A85" s="254">
        <f t="shared" si="3"/>
        <v>80</v>
      </c>
      <c r="B85" s="345" t="s">
        <v>88</v>
      </c>
      <c r="C85" s="668">
        <v>0</v>
      </c>
      <c r="D85" s="668">
        <v>0</v>
      </c>
      <c r="E85" s="668">
        <v>0</v>
      </c>
      <c r="F85" s="668">
        <v>0</v>
      </c>
      <c r="G85" s="669">
        <f t="shared" si="4"/>
        <v>0</v>
      </c>
      <c r="H85" s="670">
        <f t="shared" si="4"/>
        <v>0</v>
      </c>
    </row>
    <row r="86" spans="1:25" ht="31.5" x14ac:dyDescent="0.25">
      <c r="A86" s="254">
        <f t="shared" si="3"/>
        <v>81</v>
      </c>
      <c r="B86" s="345" t="s">
        <v>1009</v>
      </c>
      <c r="C86" s="668">
        <v>19179.68</v>
      </c>
      <c r="D86" s="668">
        <v>6.65</v>
      </c>
      <c r="E86" s="668">
        <v>16563.740000000002</v>
      </c>
      <c r="F86" s="668">
        <v>223.89</v>
      </c>
      <c r="G86" s="669">
        <f t="shared" si="4"/>
        <v>-2615.9399999999987</v>
      </c>
      <c r="H86" s="670">
        <f t="shared" si="4"/>
        <v>217.23999999999998</v>
      </c>
      <c r="I86" s="258"/>
      <c r="J86" s="259"/>
      <c r="K86" s="259"/>
      <c r="L86" s="259"/>
    </row>
    <row r="87" spans="1:25" ht="31.5" x14ac:dyDescent="0.25">
      <c r="A87" s="254">
        <f t="shared" si="3"/>
        <v>82</v>
      </c>
      <c r="B87" s="345" t="s">
        <v>1056</v>
      </c>
      <c r="C87" s="668">
        <v>144331</v>
      </c>
      <c r="D87" s="668">
        <v>0</v>
      </c>
      <c r="E87" s="668">
        <v>126382.5</v>
      </c>
      <c r="F87" s="668">
        <v>0</v>
      </c>
      <c r="G87" s="669">
        <f t="shared" si="4"/>
        <v>-17948.5</v>
      </c>
      <c r="H87" s="670">
        <f t="shared" si="4"/>
        <v>0</v>
      </c>
      <c r="J87" s="255"/>
    </row>
    <row r="88" spans="1:25" ht="15.75" customHeight="1" x14ac:dyDescent="0.25">
      <c r="A88" s="254" t="s">
        <v>708</v>
      </c>
      <c r="B88" s="345" t="s">
        <v>1010</v>
      </c>
      <c r="C88" s="668">
        <v>0</v>
      </c>
      <c r="D88" s="668">
        <v>0</v>
      </c>
      <c r="E88" s="668">
        <v>0</v>
      </c>
      <c r="F88" s="668">
        <v>0</v>
      </c>
      <c r="G88" s="669">
        <f t="shared" si="4"/>
        <v>0</v>
      </c>
      <c r="H88" s="670">
        <f t="shared" si="4"/>
        <v>0</v>
      </c>
      <c r="I88" s="251"/>
    </row>
    <row r="89" spans="1:25" ht="15.75" customHeight="1" x14ac:dyDescent="0.25">
      <c r="A89" s="254">
        <f>A87+1</f>
        <v>83</v>
      </c>
      <c r="B89" s="345" t="s">
        <v>1011</v>
      </c>
      <c r="C89" s="668">
        <v>25615</v>
      </c>
      <c r="D89" s="668">
        <v>0</v>
      </c>
      <c r="E89" s="668">
        <v>24530</v>
      </c>
      <c r="F89" s="668">
        <v>0</v>
      </c>
      <c r="G89" s="669">
        <f t="shared" si="4"/>
        <v>-1085</v>
      </c>
      <c r="H89" s="670">
        <f t="shared" si="4"/>
        <v>0</v>
      </c>
      <c r="I89" s="251"/>
    </row>
    <row r="90" spans="1:25" ht="31.5" x14ac:dyDescent="0.25">
      <c r="A90" s="254">
        <f t="shared" si="3"/>
        <v>84</v>
      </c>
      <c r="B90" s="616" t="s">
        <v>1314</v>
      </c>
      <c r="C90" s="668">
        <v>833744.25</v>
      </c>
      <c r="D90" s="668">
        <v>320.31</v>
      </c>
      <c r="E90" s="668">
        <v>435511.27</v>
      </c>
      <c r="F90" s="668">
        <v>249.95</v>
      </c>
      <c r="G90" s="669">
        <f t="shared" si="4"/>
        <v>-398232.98</v>
      </c>
      <c r="H90" s="670">
        <f t="shared" si="4"/>
        <v>-70.360000000000014</v>
      </c>
      <c r="I90" s="251"/>
      <c r="J90" s="255"/>
    </row>
    <row r="91" spans="1:25" ht="31.5" x14ac:dyDescent="0.25">
      <c r="A91" s="254">
        <f t="shared" si="3"/>
        <v>85</v>
      </c>
      <c r="B91" s="344" t="s">
        <v>1322</v>
      </c>
      <c r="C91" s="666">
        <f>SUM(C92:C101)</f>
        <v>1798504.6</v>
      </c>
      <c r="D91" s="666">
        <f>SUM(D92:D101)</f>
        <v>978</v>
      </c>
      <c r="E91" s="666">
        <f>SUM(E92:E101)</f>
        <v>1950956.7799999998</v>
      </c>
      <c r="F91" s="666">
        <f>SUM(F92:F101)</f>
        <v>2113.89</v>
      </c>
      <c r="G91" s="666">
        <f t="shared" si="4"/>
        <v>152452.1799999997</v>
      </c>
      <c r="H91" s="667">
        <f t="shared" si="4"/>
        <v>1135.8899999999999</v>
      </c>
      <c r="I91" s="251"/>
    </row>
    <row r="92" spans="1:25" ht="31.5" customHeight="1" x14ac:dyDescent="0.25">
      <c r="A92" s="514">
        <f t="shared" si="3"/>
        <v>86</v>
      </c>
      <c r="B92" s="515" t="s">
        <v>1057</v>
      </c>
      <c r="C92" s="668">
        <v>485467.95</v>
      </c>
      <c r="D92" s="668">
        <v>0</v>
      </c>
      <c r="E92" s="668">
        <v>471743.66</v>
      </c>
      <c r="F92" s="668">
        <v>0</v>
      </c>
      <c r="G92" s="669">
        <f t="shared" si="4"/>
        <v>-13724.290000000037</v>
      </c>
      <c r="H92" s="670">
        <f t="shared" si="4"/>
        <v>0</v>
      </c>
      <c r="I92" s="271"/>
      <c r="J92" s="260"/>
      <c r="K92" s="260"/>
      <c r="L92" s="260"/>
    </row>
    <row r="93" spans="1:25" ht="31.5" x14ac:dyDescent="0.25">
      <c r="A93" s="512">
        <f t="shared" si="3"/>
        <v>87</v>
      </c>
      <c r="B93" s="513" t="s">
        <v>1066</v>
      </c>
      <c r="C93" s="668">
        <v>229967.64</v>
      </c>
      <c r="D93" s="668">
        <v>778</v>
      </c>
      <c r="E93" s="668">
        <v>213123.32</v>
      </c>
      <c r="F93" s="668">
        <v>863.89</v>
      </c>
      <c r="G93" s="669">
        <f t="shared" si="4"/>
        <v>-16844.320000000007</v>
      </c>
      <c r="H93" s="670">
        <f t="shared" si="4"/>
        <v>85.889999999999986</v>
      </c>
      <c r="I93" s="272"/>
      <c r="J93" s="273"/>
      <c r="K93" s="273"/>
      <c r="L93" s="273"/>
      <c r="M93" s="273"/>
      <c r="N93" s="273"/>
      <c r="O93" s="273"/>
      <c r="P93" s="273"/>
      <c r="Q93" s="273"/>
      <c r="R93" s="273"/>
      <c r="S93" s="273"/>
      <c r="T93" s="273"/>
      <c r="U93" s="273"/>
      <c r="V93" s="273"/>
      <c r="W93" s="273"/>
      <c r="X93" s="273"/>
      <c r="Y93" s="273"/>
    </row>
    <row r="94" spans="1:25" ht="31.5" x14ac:dyDescent="0.25">
      <c r="A94" s="514" t="s">
        <v>592</v>
      </c>
      <c r="B94" s="516" t="s">
        <v>1058</v>
      </c>
      <c r="C94" s="668">
        <v>198928</v>
      </c>
      <c r="D94" s="668">
        <v>0</v>
      </c>
      <c r="E94" s="668">
        <v>201521</v>
      </c>
      <c r="F94" s="668">
        <v>0</v>
      </c>
      <c r="G94" s="669">
        <f>E94-C94</f>
        <v>2593</v>
      </c>
      <c r="H94" s="670">
        <f>F94-D94</f>
        <v>0</v>
      </c>
      <c r="I94" s="255"/>
    </row>
    <row r="95" spans="1:25" ht="31.5" x14ac:dyDescent="0.25">
      <c r="A95" s="514" t="s">
        <v>1055</v>
      </c>
      <c r="B95" s="516" t="s">
        <v>1059</v>
      </c>
      <c r="C95" s="668">
        <v>175504</v>
      </c>
      <c r="D95" s="668">
        <v>0</v>
      </c>
      <c r="E95" s="668">
        <v>246916</v>
      </c>
      <c r="F95" s="668">
        <v>0</v>
      </c>
      <c r="G95" s="669">
        <f>E95-C95</f>
        <v>71412</v>
      </c>
      <c r="H95" s="670">
        <f>F95-D95</f>
        <v>0</v>
      </c>
      <c r="I95" s="255"/>
    </row>
    <row r="96" spans="1:25" ht="15.75" customHeight="1" x14ac:dyDescent="0.25">
      <c r="A96" s="254">
        <f>A93+1</f>
        <v>88</v>
      </c>
      <c r="B96" s="348" t="s">
        <v>707</v>
      </c>
      <c r="C96" s="668">
        <v>0</v>
      </c>
      <c r="D96" s="668">
        <v>200</v>
      </c>
      <c r="E96" s="668">
        <v>2205.9499999999998</v>
      </c>
      <c r="F96" s="668">
        <v>1250</v>
      </c>
      <c r="G96" s="669">
        <f t="shared" si="4"/>
        <v>2205.9499999999998</v>
      </c>
      <c r="H96" s="670">
        <f t="shared" si="4"/>
        <v>1050</v>
      </c>
      <c r="I96" s="255"/>
    </row>
    <row r="97" spans="1:14" ht="15.75" customHeight="1" x14ac:dyDescent="0.25">
      <c r="A97" s="254">
        <f t="shared" si="3"/>
        <v>89</v>
      </c>
      <c r="B97" s="348" t="s">
        <v>113</v>
      </c>
      <c r="C97" s="668">
        <v>0</v>
      </c>
      <c r="D97" s="668">
        <v>0</v>
      </c>
      <c r="E97" s="668">
        <v>0</v>
      </c>
      <c r="F97" s="668">
        <v>0</v>
      </c>
      <c r="G97" s="669">
        <f t="shared" si="4"/>
        <v>0</v>
      </c>
      <c r="H97" s="670">
        <f t="shared" si="4"/>
        <v>0</v>
      </c>
    </row>
    <row r="98" spans="1:14" ht="15.75" customHeight="1" x14ac:dyDescent="0.25">
      <c r="A98" s="254">
        <f t="shared" si="3"/>
        <v>90</v>
      </c>
      <c r="B98" s="348" t="s">
        <v>114</v>
      </c>
      <c r="C98" s="668">
        <v>669780.01</v>
      </c>
      <c r="D98" s="668">
        <v>0</v>
      </c>
      <c r="E98" s="668">
        <v>773075.85</v>
      </c>
      <c r="F98" s="668">
        <v>0</v>
      </c>
      <c r="G98" s="669">
        <f t="shared" si="4"/>
        <v>103295.83999999997</v>
      </c>
      <c r="H98" s="670">
        <f t="shared" si="4"/>
        <v>0</v>
      </c>
    </row>
    <row r="99" spans="1:14" ht="31.5" x14ac:dyDescent="0.25">
      <c r="A99" s="254">
        <f t="shared" si="3"/>
        <v>91</v>
      </c>
      <c r="B99" s="351" t="s">
        <v>709</v>
      </c>
      <c r="C99" s="668">
        <v>0</v>
      </c>
      <c r="D99" s="668">
        <v>0</v>
      </c>
      <c r="E99" s="668">
        <v>0</v>
      </c>
      <c r="F99" s="668">
        <v>0</v>
      </c>
      <c r="G99" s="669">
        <f t="shared" si="4"/>
        <v>0</v>
      </c>
      <c r="H99" s="670">
        <f t="shared" si="4"/>
        <v>0</v>
      </c>
      <c r="I99" s="261"/>
    </row>
    <row r="100" spans="1:14" ht="40.5" customHeight="1" x14ac:dyDescent="0.25">
      <c r="A100" s="254">
        <f t="shared" si="3"/>
        <v>92</v>
      </c>
      <c r="B100" s="352" t="s">
        <v>1012</v>
      </c>
      <c r="C100" s="668">
        <v>38857</v>
      </c>
      <c r="D100" s="668">
        <v>0</v>
      </c>
      <c r="E100" s="668">
        <v>42371</v>
      </c>
      <c r="F100" s="668">
        <v>0</v>
      </c>
      <c r="G100" s="669">
        <f t="shared" si="4"/>
        <v>3514</v>
      </c>
      <c r="H100" s="670">
        <f t="shared" si="4"/>
        <v>0</v>
      </c>
    </row>
    <row r="101" spans="1:14" ht="16.5" customHeight="1" x14ac:dyDescent="0.25">
      <c r="A101" s="254">
        <f>A100+1</f>
        <v>93</v>
      </c>
      <c r="B101" s="617" t="s">
        <v>1315</v>
      </c>
      <c r="C101" s="668">
        <v>0</v>
      </c>
      <c r="D101" s="668">
        <v>0</v>
      </c>
      <c r="E101" s="668">
        <v>0</v>
      </c>
      <c r="F101" s="668">
        <v>0</v>
      </c>
      <c r="G101" s="669">
        <f t="shared" si="4"/>
        <v>0</v>
      </c>
      <c r="H101" s="670">
        <f t="shared" si="4"/>
        <v>0</v>
      </c>
    </row>
    <row r="102" spans="1:14" ht="16.149999999999999" customHeight="1" x14ac:dyDescent="0.25">
      <c r="A102" s="254">
        <f t="shared" si="3"/>
        <v>94</v>
      </c>
      <c r="B102" s="344" t="s">
        <v>726</v>
      </c>
      <c r="C102" s="668">
        <v>0</v>
      </c>
      <c r="D102" s="668">
        <v>0</v>
      </c>
      <c r="E102" s="668">
        <v>66</v>
      </c>
      <c r="F102" s="668">
        <v>0</v>
      </c>
      <c r="G102" s="669">
        <f t="shared" si="4"/>
        <v>66</v>
      </c>
      <c r="H102" s="670">
        <f t="shared" si="4"/>
        <v>0</v>
      </c>
    </row>
    <row r="103" spans="1:14" ht="16.149999999999999" customHeight="1" x14ac:dyDescent="0.25">
      <c r="A103" s="254">
        <f t="shared" si="3"/>
        <v>95</v>
      </c>
      <c r="B103" s="344" t="s">
        <v>842</v>
      </c>
      <c r="C103" s="668">
        <v>0</v>
      </c>
      <c r="D103" s="668">
        <v>11071.53</v>
      </c>
      <c r="E103" s="668">
        <v>0</v>
      </c>
      <c r="F103" s="668">
        <v>7964.82</v>
      </c>
      <c r="G103" s="669">
        <f t="shared" si="4"/>
        <v>0</v>
      </c>
      <c r="H103" s="670">
        <f t="shared" si="4"/>
        <v>-3106.7100000000009</v>
      </c>
      <c r="I103" s="270"/>
    </row>
    <row r="104" spans="1:14" x14ac:dyDescent="0.25">
      <c r="A104" s="254">
        <f t="shared" si="3"/>
        <v>96</v>
      </c>
      <c r="B104" s="344" t="s">
        <v>727</v>
      </c>
      <c r="C104" s="668">
        <v>0</v>
      </c>
      <c r="D104" s="668">
        <v>10353.280000000001</v>
      </c>
      <c r="E104" s="668">
        <v>0</v>
      </c>
      <c r="F104" s="668">
        <v>6183.68</v>
      </c>
      <c r="G104" s="669">
        <f t="shared" si="4"/>
        <v>0</v>
      </c>
      <c r="H104" s="670">
        <f t="shared" si="4"/>
        <v>-4169.6000000000004</v>
      </c>
    </row>
    <row r="105" spans="1:14" ht="34.5" customHeight="1" thickBot="1" x14ac:dyDescent="0.3">
      <c r="A105" s="299">
        <f t="shared" si="3"/>
        <v>97</v>
      </c>
      <c r="B105" s="353" t="s">
        <v>1331</v>
      </c>
      <c r="C105" s="675">
        <f>C6+C19+C27+C32+C40+C43+C44+C60+C67+C68+C69+C76+C77+C78+C79+C80+C91+C102+C104</f>
        <v>20318453.840000004</v>
      </c>
      <c r="D105" s="675">
        <f>D6+D19+D27+D32+D40+D43+D44+D60+D67+D68+D69+D76+D77+D78+D79+D80+D91+D102+D104</f>
        <v>208475.55999999997</v>
      </c>
      <c r="E105" s="675">
        <f>E6+E19+E27+E32+E40+E43+E44+E60+E67+E68+E69+E76+E77+E78+E79+E80+E91+E102+E104</f>
        <v>22192239.770000003</v>
      </c>
      <c r="F105" s="675">
        <f>F6+F19+F27+F32+F40+F43+F44+F60+F67+F68+F69+F76+F77+F78+F79+F80+F91+F102+F104</f>
        <v>194225.55999999997</v>
      </c>
      <c r="G105" s="675">
        <f>E105-C105</f>
        <v>1873785.9299999997</v>
      </c>
      <c r="H105" s="676">
        <f>F105-D105</f>
        <v>-14250</v>
      </c>
    </row>
    <row r="106" spans="1:14" x14ac:dyDescent="0.25">
      <c r="A106" s="262"/>
      <c r="B106" s="354"/>
      <c r="D106" s="263">
        <f>C105+D105-C104-D104</f>
        <v>20516576.120000001</v>
      </c>
      <c r="E106" s="264"/>
      <c r="F106" s="263">
        <f>E105+F105-E104-F104</f>
        <v>22380281.650000002</v>
      </c>
      <c r="I106" s="265" t="s">
        <v>700</v>
      </c>
    </row>
    <row r="107" spans="1:14" ht="31.5" x14ac:dyDescent="0.25">
      <c r="A107" s="266" t="s">
        <v>657</v>
      </c>
      <c r="B107" s="355" t="s">
        <v>1327</v>
      </c>
    </row>
    <row r="108" spans="1:14" x14ac:dyDescent="0.25">
      <c r="B108" s="355" t="s">
        <v>1065</v>
      </c>
    </row>
    <row r="109" spans="1:14" x14ac:dyDescent="0.25">
      <c r="A109" s="842" t="s">
        <v>1426</v>
      </c>
      <c r="B109" s="842"/>
      <c r="C109" s="842"/>
      <c r="D109" s="842"/>
      <c r="E109" s="842"/>
      <c r="F109" s="842"/>
      <c r="G109" s="842"/>
      <c r="H109" s="842"/>
      <c r="I109" s="842"/>
      <c r="J109" s="842"/>
      <c r="K109" s="842"/>
      <c r="L109" s="842"/>
      <c r="M109" s="842"/>
      <c r="N109" s="842"/>
    </row>
    <row r="975" spans="6:6" x14ac:dyDescent="0.25">
      <c r="F975" s="252" t="s">
        <v>292</v>
      </c>
    </row>
    <row r="994" spans="4:4" x14ac:dyDescent="0.25">
      <c r="D994" s="252" t="s">
        <v>291</v>
      </c>
    </row>
  </sheetData>
  <mergeCells count="8">
    <mergeCell ref="A109:N109"/>
    <mergeCell ref="A1:H1"/>
    <mergeCell ref="A2:H2"/>
    <mergeCell ref="A3:A4"/>
    <mergeCell ref="B3:B4"/>
    <mergeCell ref="C3:D3"/>
    <mergeCell ref="E3:F3"/>
    <mergeCell ref="G3:H3"/>
  </mergeCells>
  <printOptions horizontalCentered="1" verticalCentered="1" gridLines="1"/>
  <pageMargins left="0.19685039370078741" right="0.19685039370078741" top="0.78740157480314965" bottom="0.39370078740157483" header="0.39370078740157483" footer="0.23622047244094491"/>
  <pageSetup paperSize="9" scale="70" fitToWidth="3" fitToHeight="3" orientation="landscape" r:id="rId1"/>
  <headerFooter alignWithMargins="0">
    <oddFooter xml:space="preserve">&amp;C &amp;P z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10">
    <tabColor indexed="42"/>
    <pageSetUpPr fitToPage="1"/>
  </sheetPr>
  <dimension ref="A1:O38"/>
  <sheetViews>
    <sheetView zoomScaleNormal="100" workbookViewId="0">
      <pane xSplit="2" ySplit="6" topLeftCell="C15" activePane="bottomRight" state="frozen"/>
      <selection pane="topRight" activeCell="C1" sqref="C1"/>
      <selection pane="bottomLeft" activeCell="A7" sqref="A7"/>
      <selection pane="bottomRight" activeCell="H25" sqref="H25"/>
    </sheetView>
  </sheetViews>
  <sheetFormatPr defaultColWidth="9.140625" defaultRowHeight="15.75" x14ac:dyDescent="0.2"/>
  <cols>
    <col min="1" max="1" width="5.5703125" style="18" customWidth="1"/>
    <col min="2" max="2" width="65.42578125" style="27" customWidth="1"/>
    <col min="3" max="3" width="14.7109375" style="13" customWidth="1"/>
    <col min="4" max="4" width="14" style="13" customWidth="1"/>
    <col min="5" max="5" width="15.85546875" style="13" customWidth="1"/>
    <col min="6" max="6" width="15.7109375" style="13" customWidth="1"/>
    <col min="7" max="7" width="19.140625" style="13" customWidth="1"/>
    <col min="8" max="8" width="18.7109375" style="13" customWidth="1"/>
    <col min="9" max="9" width="16.28515625" style="13" customWidth="1"/>
    <col min="10" max="10" width="17.7109375" style="13" bestFit="1" customWidth="1"/>
    <col min="11" max="11" width="13.28515625" style="13" customWidth="1"/>
    <col min="12" max="13" width="9.85546875" style="13" customWidth="1"/>
    <col min="14" max="14" width="9.140625" style="13" customWidth="1"/>
    <col min="15" max="16384" width="9.140625" style="13"/>
  </cols>
  <sheetData>
    <row r="1" spans="1:15" s="323" customFormat="1" ht="35.1" customHeight="1" thickBot="1" x14ac:dyDescent="0.25">
      <c r="A1" s="868" t="s">
        <v>1182</v>
      </c>
      <c r="B1" s="869"/>
      <c r="C1" s="869"/>
      <c r="D1" s="869"/>
      <c r="E1" s="869"/>
      <c r="F1" s="869"/>
      <c r="G1" s="869"/>
      <c r="H1" s="869"/>
      <c r="I1" s="869"/>
      <c r="J1" s="869"/>
      <c r="K1" s="869"/>
    </row>
    <row r="2" spans="1:15" s="323" customFormat="1" ht="35.450000000000003" customHeight="1" thickBot="1" x14ac:dyDescent="0.25">
      <c r="A2" s="839" t="s">
        <v>1357</v>
      </c>
      <c r="B2" s="840"/>
      <c r="C2" s="840"/>
      <c r="D2" s="840"/>
      <c r="E2" s="840"/>
      <c r="F2" s="840"/>
      <c r="G2" s="840"/>
      <c r="H2" s="840"/>
      <c r="I2" s="840"/>
      <c r="J2" s="840"/>
      <c r="K2" s="841"/>
      <c r="L2" s="356"/>
      <c r="M2" s="356"/>
      <c r="N2" s="356"/>
    </row>
    <row r="3" spans="1:15" s="323" customFormat="1" ht="32.25" customHeight="1" x14ac:dyDescent="0.2">
      <c r="A3" s="880" t="s">
        <v>142</v>
      </c>
      <c r="B3" s="835" t="s">
        <v>170</v>
      </c>
      <c r="C3" s="835" t="s">
        <v>1183</v>
      </c>
      <c r="D3" s="835"/>
      <c r="E3" s="835"/>
      <c r="F3" s="835"/>
      <c r="G3" s="835" t="s">
        <v>623</v>
      </c>
      <c r="H3" s="875" t="s">
        <v>229</v>
      </c>
      <c r="I3" s="835" t="s">
        <v>625</v>
      </c>
      <c r="J3" s="870" t="s">
        <v>626</v>
      </c>
      <c r="K3" s="877" t="s">
        <v>678</v>
      </c>
      <c r="L3" s="855" t="s">
        <v>735</v>
      </c>
      <c r="M3" s="858" t="s">
        <v>747</v>
      </c>
      <c r="N3" s="861" t="s">
        <v>736</v>
      </c>
      <c r="O3" s="357"/>
    </row>
    <row r="4" spans="1:15" s="323" customFormat="1" ht="34.5" customHeight="1" x14ac:dyDescent="0.2">
      <c r="A4" s="881"/>
      <c r="B4" s="879"/>
      <c r="C4" s="879" t="s">
        <v>168</v>
      </c>
      <c r="D4" s="305" t="s">
        <v>229</v>
      </c>
      <c r="E4" s="879" t="s">
        <v>169</v>
      </c>
      <c r="F4" s="879" t="s">
        <v>125</v>
      </c>
      <c r="G4" s="879"/>
      <c r="H4" s="876"/>
      <c r="I4" s="879"/>
      <c r="J4" s="871"/>
      <c r="K4" s="877"/>
      <c r="L4" s="856"/>
      <c r="M4" s="859"/>
      <c r="N4" s="862"/>
      <c r="O4" s="357"/>
    </row>
    <row r="5" spans="1:15" s="359" customFormat="1" ht="63.75" thickBot="1" x14ac:dyDescent="0.25">
      <c r="A5" s="881"/>
      <c r="B5" s="879"/>
      <c r="C5" s="879"/>
      <c r="D5" s="305" t="s">
        <v>585</v>
      </c>
      <c r="E5" s="879"/>
      <c r="F5" s="879"/>
      <c r="G5" s="879"/>
      <c r="H5" s="305" t="s">
        <v>624</v>
      </c>
      <c r="I5" s="879"/>
      <c r="J5" s="871"/>
      <c r="K5" s="878"/>
      <c r="L5" s="857"/>
      <c r="M5" s="860"/>
      <c r="N5" s="863"/>
      <c r="O5" s="358"/>
    </row>
    <row r="6" spans="1:15" s="363" customFormat="1" ht="18" customHeight="1" thickBot="1" x14ac:dyDescent="0.25">
      <c r="A6" s="360"/>
      <c r="B6" s="309"/>
      <c r="C6" s="325" t="s">
        <v>212</v>
      </c>
      <c r="D6" s="325" t="s">
        <v>213</v>
      </c>
      <c r="E6" s="325" t="s">
        <v>214</v>
      </c>
      <c r="F6" s="325" t="s">
        <v>126</v>
      </c>
      <c r="G6" s="325" t="s">
        <v>215</v>
      </c>
      <c r="H6" s="325" t="s">
        <v>216</v>
      </c>
      <c r="I6" s="325" t="s">
        <v>217</v>
      </c>
      <c r="J6" s="361" t="s">
        <v>127</v>
      </c>
      <c r="K6" s="362" t="s">
        <v>679</v>
      </c>
    </row>
    <row r="7" spans="1:15" s="16" customFormat="1" x14ac:dyDescent="0.2">
      <c r="A7" s="20">
        <v>1</v>
      </c>
      <c r="B7" s="306" t="s">
        <v>208</v>
      </c>
      <c r="C7" s="635">
        <f>SUM(C8:C12)</f>
        <v>266.7</v>
      </c>
      <c r="D7" s="635">
        <f>SUM(D8:D12)</f>
        <v>265.5</v>
      </c>
      <c r="E7" s="635">
        <f>SUM(E8:E12)</f>
        <v>14.1</v>
      </c>
      <c r="F7" s="635">
        <f t="shared" ref="F7:F13" si="0">C7+E7</f>
        <v>280.8</v>
      </c>
      <c r="G7" s="37">
        <f>SUM(G8:G12)</f>
        <v>6544465</v>
      </c>
      <c r="H7" s="37">
        <f>SUM(H8:H12)</f>
        <v>6446817</v>
      </c>
      <c r="I7" s="37">
        <f>SUM(I8:I12)</f>
        <v>866946</v>
      </c>
      <c r="J7" s="78">
        <f t="shared" ref="J7:J13" si="1">G7+I7</f>
        <v>7411411</v>
      </c>
      <c r="K7" s="166">
        <f>IF(F7=0,0,J7/F7/12)</f>
        <v>2199.4928181386513</v>
      </c>
      <c r="L7" s="193">
        <v>1620</v>
      </c>
      <c r="M7" s="194">
        <v>1908</v>
      </c>
      <c r="N7" s="195">
        <v>2344</v>
      </c>
    </row>
    <row r="8" spans="1:15" x14ac:dyDescent="0.2">
      <c r="A8" s="20">
        <v>2</v>
      </c>
      <c r="B8" s="307" t="s">
        <v>1013</v>
      </c>
      <c r="C8" s="637">
        <v>59.7</v>
      </c>
      <c r="D8" s="637">
        <v>59.7</v>
      </c>
      <c r="E8" s="637">
        <v>3.2</v>
      </c>
      <c r="F8" s="635">
        <f t="shared" si="0"/>
        <v>62.900000000000006</v>
      </c>
      <c r="G8" s="76">
        <v>1869812</v>
      </c>
      <c r="H8" s="76">
        <v>1819770</v>
      </c>
      <c r="I8" s="76">
        <v>240163</v>
      </c>
      <c r="J8" s="78">
        <f t="shared" si="1"/>
        <v>2109975</v>
      </c>
      <c r="K8" s="166">
        <f t="shared" ref="K8:K30" si="2">IF(F8=0,0,J8/F8/12)</f>
        <v>2795.4093799682032</v>
      </c>
      <c r="L8" s="196">
        <v>2217</v>
      </c>
      <c r="M8" s="192">
        <v>2523</v>
      </c>
      <c r="N8" s="197">
        <v>3160</v>
      </c>
    </row>
    <row r="9" spans="1:15" x14ac:dyDescent="0.2">
      <c r="A9" s="20">
        <v>3</v>
      </c>
      <c r="B9" s="307" t="s">
        <v>171</v>
      </c>
      <c r="C9" s="637">
        <v>95.5</v>
      </c>
      <c r="D9" s="637">
        <v>95.4</v>
      </c>
      <c r="E9" s="637">
        <v>3.3</v>
      </c>
      <c r="F9" s="635">
        <f t="shared" si="0"/>
        <v>98.8</v>
      </c>
      <c r="G9" s="76">
        <v>2446355</v>
      </c>
      <c r="H9" s="76">
        <v>2428426</v>
      </c>
      <c r="I9" s="76">
        <v>347154</v>
      </c>
      <c r="J9" s="78">
        <f t="shared" si="1"/>
        <v>2793509</v>
      </c>
      <c r="K9" s="166">
        <f t="shared" si="2"/>
        <v>2356.1985492577601</v>
      </c>
      <c r="L9" s="196">
        <v>1782</v>
      </c>
      <c r="M9" s="192">
        <v>2094</v>
      </c>
      <c r="N9" s="197">
        <v>2466</v>
      </c>
    </row>
    <row r="10" spans="1:15" x14ac:dyDescent="0.2">
      <c r="A10" s="20">
        <v>4</v>
      </c>
      <c r="B10" s="307" t="s">
        <v>172</v>
      </c>
      <c r="C10" s="637">
        <v>109</v>
      </c>
      <c r="D10" s="637">
        <v>107.9</v>
      </c>
      <c r="E10" s="637">
        <v>6.7</v>
      </c>
      <c r="F10" s="635">
        <f t="shared" si="0"/>
        <v>115.7</v>
      </c>
      <c r="G10" s="76">
        <v>2189332</v>
      </c>
      <c r="H10" s="76">
        <v>2159655</v>
      </c>
      <c r="I10" s="76">
        <v>255989</v>
      </c>
      <c r="J10" s="78">
        <f t="shared" si="1"/>
        <v>2445321</v>
      </c>
      <c r="K10" s="166">
        <f t="shared" si="2"/>
        <v>1761.2510803802936</v>
      </c>
      <c r="L10" s="196">
        <v>1533</v>
      </c>
      <c r="M10" s="192">
        <v>1669</v>
      </c>
      <c r="N10" s="197">
        <v>1893</v>
      </c>
    </row>
    <row r="11" spans="1:15" x14ac:dyDescent="0.2">
      <c r="A11" s="20">
        <v>5</v>
      </c>
      <c r="B11" s="307" t="s">
        <v>173</v>
      </c>
      <c r="C11" s="637">
        <v>1</v>
      </c>
      <c r="D11" s="637">
        <v>1</v>
      </c>
      <c r="E11" s="637">
        <v>0</v>
      </c>
      <c r="F11" s="635">
        <f t="shared" si="0"/>
        <v>1</v>
      </c>
      <c r="G11" s="76">
        <v>15442</v>
      </c>
      <c r="H11" s="76">
        <v>15442</v>
      </c>
      <c r="I11" s="76">
        <v>2428</v>
      </c>
      <c r="J11" s="78">
        <f t="shared" si="1"/>
        <v>17870</v>
      </c>
      <c r="K11" s="166">
        <f t="shared" si="2"/>
        <v>1489.1666666666667</v>
      </c>
      <c r="L11" s="196">
        <v>1338</v>
      </c>
      <c r="M11" s="192">
        <v>1377</v>
      </c>
      <c r="N11" s="197">
        <v>1419</v>
      </c>
    </row>
    <row r="12" spans="1:15" x14ac:dyDescent="0.2">
      <c r="A12" s="20">
        <v>6</v>
      </c>
      <c r="B12" s="307" t="s">
        <v>174</v>
      </c>
      <c r="C12" s="637">
        <v>1.5</v>
      </c>
      <c r="D12" s="637">
        <v>1.5</v>
      </c>
      <c r="E12" s="637">
        <v>0.9</v>
      </c>
      <c r="F12" s="635">
        <f t="shared" si="0"/>
        <v>2.4</v>
      </c>
      <c r="G12" s="76">
        <v>23524</v>
      </c>
      <c r="H12" s="76">
        <v>23524</v>
      </c>
      <c r="I12" s="76">
        <v>21212</v>
      </c>
      <c r="J12" s="78">
        <f t="shared" si="1"/>
        <v>44736</v>
      </c>
      <c r="K12" s="166">
        <f t="shared" si="2"/>
        <v>1553.3333333333333</v>
      </c>
      <c r="L12" s="196">
        <v>1394</v>
      </c>
      <c r="M12" s="192">
        <v>2196</v>
      </c>
      <c r="N12" s="197">
        <v>2196</v>
      </c>
    </row>
    <row r="13" spans="1:15" x14ac:dyDescent="0.2">
      <c r="A13" s="20">
        <v>7</v>
      </c>
      <c r="B13" s="306" t="s">
        <v>50</v>
      </c>
      <c r="C13" s="637">
        <v>31</v>
      </c>
      <c r="D13" s="637">
        <v>31</v>
      </c>
      <c r="E13" s="637">
        <v>0.3</v>
      </c>
      <c r="F13" s="635">
        <f t="shared" si="0"/>
        <v>31.3</v>
      </c>
      <c r="G13" s="76">
        <v>496536</v>
      </c>
      <c r="H13" s="76">
        <v>495535</v>
      </c>
      <c r="I13" s="76">
        <v>17297</v>
      </c>
      <c r="J13" s="78">
        <f t="shared" si="1"/>
        <v>513833</v>
      </c>
      <c r="K13" s="166">
        <f t="shared" si="2"/>
        <v>1368.0324813631523</v>
      </c>
      <c r="L13" s="196">
        <v>1019</v>
      </c>
      <c r="M13" s="192">
        <v>1210</v>
      </c>
      <c r="N13" s="197">
        <v>1576</v>
      </c>
    </row>
    <row r="14" spans="1:15" x14ac:dyDescent="0.2">
      <c r="A14" s="20"/>
      <c r="B14" s="307" t="s">
        <v>229</v>
      </c>
      <c r="C14" s="638"/>
      <c r="D14" s="638"/>
      <c r="E14" s="638"/>
      <c r="F14" s="639"/>
      <c r="G14" s="77"/>
      <c r="H14" s="77"/>
      <c r="I14" s="77"/>
      <c r="J14" s="142"/>
      <c r="K14" s="166"/>
      <c r="L14" s="196"/>
      <c r="M14" s="192"/>
      <c r="N14" s="197"/>
    </row>
    <row r="15" spans="1:15" x14ac:dyDescent="0.2">
      <c r="A15" s="20">
        <v>8</v>
      </c>
      <c r="B15" s="307" t="s">
        <v>54</v>
      </c>
      <c r="C15" s="637">
        <v>13.2</v>
      </c>
      <c r="D15" s="637">
        <v>13.2</v>
      </c>
      <c r="E15" s="637">
        <v>0.2</v>
      </c>
      <c r="F15" s="635">
        <f t="shared" ref="F15:F21" si="3">C15+E15</f>
        <v>13.399999999999999</v>
      </c>
      <c r="G15" s="76">
        <v>252369</v>
      </c>
      <c r="H15" s="76">
        <v>251369</v>
      </c>
      <c r="I15" s="76">
        <v>11362</v>
      </c>
      <c r="J15" s="78">
        <f t="shared" ref="J15:J21" si="4">G15+I15</f>
        <v>263731</v>
      </c>
      <c r="K15" s="166">
        <f t="shared" si="2"/>
        <v>1640.1181592039802</v>
      </c>
      <c r="L15" s="196">
        <v>1303</v>
      </c>
      <c r="M15" s="192">
        <v>1576</v>
      </c>
      <c r="N15" s="197">
        <v>1844</v>
      </c>
    </row>
    <row r="16" spans="1:15" x14ac:dyDescent="0.2">
      <c r="A16" s="20">
        <v>9</v>
      </c>
      <c r="B16" s="306" t="s">
        <v>209</v>
      </c>
      <c r="C16" s="635">
        <f>SUM(C17:C19)</f>
        <v>98.5</v>
      </c>
      <c r="D16" s="635">
        <f>SUM(D17:D19)</f>
        <v>98.5</v>
      </c>
      <c r="E16" s="635">
        <f>SUM(E17:E19)</f>
        <v>1.3</v>
      </c>
      <c r="F16" s="635">
        <f t="shared" si="3"/>
        <v>99.8</v>
      </c>
      <c r="G16" s="37">
        <f>SUM(G17:G19)</f>
        <v>1876638</v>
      </c>
      <c r="H16" s="37">
        <f>SUM(H17:H19)</f>
        <v>1866539</v>
      </c>
      <c r="I16" s="37">
        <f>SUM(I17:I19)</f>
        <v>149394</v>
      </c>
      <c r="J16" s="78">
        <f t="shared" si="4"/>
        <v>2026032</v>
      </c>
      <c r="K16" s="166">
        <f t="shared" si="2"/>
        <v>1691.7434869739479</v>
      </c>
      <c r="L16" s="196">
        <v>1152</v>
      </c>
      <c r="M16" s="192">
        <v>1358</v>
      </c>
      <c r="N16" s="197">
        <v>1885</v>
      </c>
    </row>
    <row r="17" spans="1:14" x14ac:dyDescent="0.2">
      <c r="A17" s="20">
        <v>10</v>
      </c>
      <c r="B17" s="307" t="s">
        <v>175</v>
      </c>
      <c r="C17" s="637">
        <v>41.1</v>
      </c>
      <c r="D17" s="637">
        <v>41.1</v>
      </c>
      <c r="E17" s="637">
        <v>0.1</v>
      </c>
      <c r="F17" s="635">
        <f t="shared" si="3"/>
        <v>41.2</v>
      </c>
      <c r="G17" s="76">
        <v>919461</v>
      </c>
      <c r="H17" s="76">
        <v>918862</v>
      </c>
      <c r="I17" s="76">
        <v>34659</v>
      </c>
      <c r="J17" s="78">
        <f t="shared" si="4"/>
        <v>954120</v>
      </c>
      <c r="K17" s="166">
        <f t="shared" si="2"/>
        <v>1929.8543689320386</v>
      </c>
      <c r="L17" s="196">
        <v>1251</v>
      </c>
      <c r="M17" s="192">
        <v>1431</v>
      </c>
      <c r="N17" s="197">
        <v>2066</v>
      </c>
    </row>
    <row r="18" spans="1:14" x14ac:dyDescent="0.2">
      <c r="A18" s="20">
        <v>11</v>
      </c>
      <c r="B18" s="307" t="s">
        <v>128</v>
      </c>
      <c r="C18" s="637">
        <v>57.4</v>
      </c>
      <c r="D18" s="637">
        <v>57.4</v>
      </c>
      <c r="E18" s="637">
        <v>1.2</v>
      </c>
      <c r="F18" s="635">
        <f t="shared" si="3"/>
        <v>58.6</v>
      </c>
      <c r="G18" s="76">
        <v>957177</v>
      </c>
      <c r="H18" s="76">
        <v>947677</v>
      </c>
      <c r="I18" s="76">
        <v>114735</v>
      </c>
      <c r="J18" s="78">
        <f t="shared" si="4"/>
        <v>1071912</v>
      </c>
      <c r="K18" s="166">
        <f t="shared" si="2"/>
        <v>1524.334470989761</v>
      </c>
      <c r="L18" s="196">
        <v>1083</v>
      </c>
      <c r="M18" s="192">
        <v>1251</v>
      </c>
      <c r="N18" s="197">
        <v>1681</v>
      </c>
    </row>
    <row r="19" spans="1:14" x14ac:dyDescent="0.2">
      <c r="A19" s="20">
        <v>12</v>
      </c>
      <c r="B19" s="307" t="s">
        <v>116</v>
      </c>
      <c r="C19" s="637">
        <v>0</v>
      </c>
      <c r="D19" s="637">
        <v>0</v>
      </c>
      <c r="E19" s="637">
        <v>0</v>
      </c>
      <c r="F19" s="635">
        <f t="shared" si="3"/>
        <v>0</v>
      </c>
      <c r="G19" s="76">
        <v>0</v>
      </c>
      <c r="H19" s="76">
        <v>0</v>
      </c>
      <c r="I19" s="76">
        <v>0</v>
      </c>
      <c r="J19" s="78">
        <f t="shared" si="4"/>
        <v>0</v>
      </c>
      <c r="K19" s="166">
        <f t="shared" si="2"/>
        <v>0</v>
      </c>
      <c r="L19" s="196">
        <v>0</v>
      </c>
      <c r="M19" s="192">
        <v>0</v>
      </c>
      <c r="N19" s="197">
        <v>0</v>
      </c>
    </row>
    <row r="20" spans="1:14" x14ac:dyDescent="0.2">
      <c r="A20" s="20">
        <v>13</v>
      </c>
      <c r="B20" s="306" t="s">
        <v>206</v>
      </c>
      <c r="C20" s="637">
        <v>8.5</v>
      </c>
      <c r="D20" s="637">
        <v>8.1</v>
      </c>
      <c r="E20" s="637">
        <v>2.1</v>
      </c>
      <c r="F20" s="635">
        <f t="shared" si="3"/>
        <v>10.6</v>
      </c>
      <c r="G20" s="76">
        <v>188795</v>
      </c>
      <c r="H20" s="76">
        <v>182635</v>
      </c>
      <c r="I20" s="76">
        <v>59209</v>
      </c>
      <c r="J20" s="78">
        <f t="shared" si="4"/>
        <v>248004</v>
      </c>
      <c r="K20" s="166">
        <f t="shared" si="2"/>
        <v>1949.7169811320755</v>
      </c>
      <c r="L20" s="196">
        <v>1744</v>
      </c>
      <c r="M20" s="192">
        <v>1818</v>
      </c>
      <c r="N20" s="197">
        <v>1911</v>
      </c>
    </row>
    <row r="21" spans="1:14" ht="31.5" x14ac:dyDescent="0.2">
      <c r="A21" s="20">
        <v>14</v>
      </c>
      <c r="B21" s="306" t="s">
        <v>51</v>
      </c>
      <c r="C21" s="637">
        <v>39.200000000000003</v>
      </c>
      <c r="D21" s="637">
        <v>39.200000000000003</v>
      </c>
      <c r="E21" s="637">
        <v>0.2</v>
      </c>
      <c r="F21" s="635">
        <f t="shared" si="3"/>
        <v>39.400000000000006</v>
      </c>
      <c r="G21" s="76">
        <v>435341</v>
      </c>
      <c r="H21" s="76">
        <v>435341</v>
      </c>
      <c r="I21" s="76">
        <v>2885</v>
      </c>
      <c r="J21" s="78">
        <f t="shared" si="4"/>
        <v>438226</v>
      </c>
      <c r="K21" s="166">
        <f t="shared" si="2"/>
        <v>926.87394247038901</v>
      </c>
      <c r="L21" s="196">
        <v>828</v>
      </c>
      <c r="M21" s="192">
        <v>893</v>
      </c>
      <c r="N21" s="197">
        <v>1132</v>
      </c>
    </row>
    <row r="22" spans="1:14" ht="47.25" x14ac:dyDescent="0.2">
      <c r="A22" s="20">
        <v>15</v>
      </c>
      <c r="B22" s="306" t="s">
        <v>247</v>
      </c>
      <c r="C22" s="635">
        <f>SUM(C23:C26)</f>
        <v>0</v>
      </c>
      <c r="D22" s="635">
        <f>SUM(D23:D26)</f>
        <v>0</v>
      </c>
      <c r="E22" s="635">
        <f>SUM(E23:E26)</f>
        <v>0</v>
      </c>
      <c r="F22" s="635">
        <f>SUM(F27:F27)</f>
        <v>0</v>
      </c>
      <c r="G22" s="37">
        <f>SUM(G23:G26)</f>
        <v>0</v>
      </c>
      <c r="H22" s="37">
        <f>SUM(H23:H26)</f>
        <v>0</v>
      </c>
      <c r="I22" s="37">
        <f>SUM(I23:I26)</f>
        <v>0</v>
      </c>
      <c r="J22" s="78">
        <f>SUM(J23:J26)</f>
        <v>0</v>
      </c>
      <c r="K22" s="166">
        <f t="shared" si="2"/>
        <v>0</v>
      </c>
      <c r="L22" s="226" t="s">
        <v>240</v>
      </c>
      <c r="M22" s="19" t="s">
        <v>240</v>
      </c>
      <c r="N22" s="229" t="s">
        <v>240</v>
      </c>
    </row>
    <row r="23" spans="1:14" x14ac:dyDescent="0.2">
      <c r="A23" s="20" t="s">
        <v>207</v>
      </c>
      <c r="B23" s="641" t="s">
        <v>1402</v>
      </c>
      <c r="C23" s="637">
        <v>0</v>
      </c>
      <c r="D23" s="637">
        <v>0</v>
      </c>
      <c r="E23" s="637">
        <v>0</v>
      </c>
      <c r="F23" s="635">
        <f t="shared" ref="F23:F29" si="5">C23+E23</f>
        <v>0</v>
      </c>
      <c r="G23" s="76">
        <v>0</v>
      </c>
      <c r="H23" s="76">
        <v>0</v>
      </c>
      <c r="I23" s="76">
        <v>0</v>
      </c>
      <c r="J23" s="78">
        <f>G23+I23</f>
        <v>0</v>
      </c>
      <c r="K23" s="166">
        <f t="shared" si="2"/>
        <v>0</v>
      </c>
      <c r="L23" s="226" t="s">
        <v>240</v>
      </c>
      <c r="M23" s="19" t="s">
        <v>240</v>
      </c>
      <c r="N23" s="229" t="s">
        <v>240</v>
      </c>
    </row>
    <row r="24" spans="1:14" x14ac:dyDescent="0.2">
      <c r="A24" s="20" t="s">
        <v>299</v>
      </c>
      <c r="B24" s="641" t="s">
        <v>1402</v>
      </c>
      <c r="C24" s="637">
        <v>0</v>
      </c>
      <c r="D24" s="637">
        <v>0</v>
      </c>
      <c r="E24" s="637">
        <v>0</v>
      </c>
      <c r="F24" s="635">
        <f t="shared" si="5"/>
        <v>0</v>
      </c>
      <c r="G24" s="76">
        <v>0</v>
      </c>
      <c r="H24" s="76">
        <v>0</v>
      </c>
      <c r="I24" s="76">
        <v>0</v>
      </c>
      <c r="J24" s="78">
        <f>G24+I24</f>
        <v>0</v>
      </c>
      <c r="K24" s="166">
        <f t="shared" si="2"/>
        <v>0</v>
      </c>
      <c r="L24" s="226" t="s">
        <v>240</v>
      </c>
      <c r="M24" s="19" t="s">
        <v>240</v>
      </c>
      <c r="N24" s="229" t="s">
        <v>240</v>
      </c>
    </row>
    <row r="25" spans="1:14" x14ac:dyDescent="0.2">
      <c r="A25" s="20" t="s">
        <v>300</v>
      </c>
      <c r="B25" s="641" t="s">
        <v>1402</v>
      </c>
      <c r="C25" s="637">
        <v>0</v>
      </c>
      <c r="D25" s="637">
        <v>0</v>
      </c>
      <c r="E25" s="637">
        <v>0</v>
      </c>
      <c r="F25" s="635">
        <f t="shared" si="5"/>
        <v>0</v>
      </c>
      <c r="G25" s="76">
        <v>0</v>
      </c>
      <c r="H25" s="76">
        <v>0</v>
      </c>
      <c r="I25" s="76">
        <v>0</v>
      </c>
      <c r="J25" s="78">
        <f>G25+I25</f>
        <v>0</v>
      </c>
      <c r="K25" s="166">
        <f t="shared" si="2"/>
        <v>0</v>
      </c>
      <c r="L25" s="226" t="s">
        <v>240</v>
      </c>
      <c r="M25" s="19" t="s">
        <v>240</v>
      </c>
      <c r="N25" s="229" t="s">
        <v>240</v>
      </c>
    </row>
    <row r="26" spans="1:14" ht="16.5" customHeight="1" x14ac:dyDescent="0.2">
      <c r="A26" s="20" t="s">
        <v>301</v>
      </c>
      <c r="B26" s="641" t="s">
        <v>1402</v>
      </c>
      <c r="C26" s="637">
        <v>0</v>
      </c>
      <c r="D26" s="637">
        <v>0</v>
      </c>
      <c r="E26" s="637">
        <v>0</v>
      </c>
      <c r="F26" s="635">
        <f t="shared" si="5"/>
        <v>0</v>
      </c>
      <c r="G26" s="76">
        <v>0</v>
      </c>
      <c r="H26" s="76">
        <v>0</v>
      </c>
      <c r="I26" s="76">
        <v>0</v>
      </c>
      <c r="J26" s="78">
        <f>G26+I26</f>
        <v>0</v>
      </c>
      <c r="K26" s="166">
        <f t="shared" si="2"/>
        <v>0</v>
      </c>
      <c r="L26" s="226" t="s">
        <v>240</v>
      </c>
      <c r="M26" s="19" t="s">
        <v>240</v>
      </c>
      <c r="N26" s="229" t="s">
        <v>240</v>
      </c>
    </row>
    <row r="27" spans="1:14" x14ac:dyDescent="0.2">
      <c r="A27" s="20"/>
      <c r="B27" s="307"/>
      <c r="C27" s="638"/>
      <c r="D27" s="638"/>
      <c r="E27" s="638"/>
      <c r="F27" s="639">
        <f t="shared" si="5"/>
        <v>0</v>
      </c>
      <c r="G27" s="77"/>
      <c r="H27" s="77"/>
      <c r="I27" s="77"/>
      <c r="J27" s="142"/>
      <c r="K27" s="166"/>
      <c r="L27" s="227"/>
      <c r="M27" s="192"/>
      <c r="N27" s="228"/>
    </row>
    <row r="28" spans="1:14" x14ac:dyDescent="0.2">
      <c r="A28" s="20">
        <v>16</v>
      </c>
      <c r="B28" s="306" t="s">
        <v>52</v>
      </c>
      <c r="C28" s="637">
        <v>7.9</v>
      </c>
      <c r="D28" s="637">
        <v>7.9</v>
      </c>
      <c r="E28" s="637">
        <v>4.4000000000000004</v>
      </c>
      <c r="F28" s="635">
        <f t="shared" si="5"/>
        <v>12.3</v>
      </c>
      <c r="G28" s="76">
        <v>105496</v>
      </c>
      <c r="H28" s="76">
        <v>105496</v>
      </c>
      <c r="I28" s="76">
        <v>75739</v>
      </c>
      <c r="J28" s="78">
        <f>G28+I28</f>
        <v>181235</v>
      </c>
      <c r="K28" s="166">
        <f t="shared" si="2"/>
        <v>1227.8794037940379</v>
      </c>
      <c r="L28" s="196">
        <v>910</v>
      </c>
      <c r="M28" s="192">
        <v>1138</v>
      </c>
      <c r="N28" s="197">
        <v>1380</v>
      </c>
    </row>
    <row r="29" spans="1:14" x14ac:dyDescent="0.2">
      <c r="A29" s="20">
        <v>17</v>
      </c>
      <c r="B29" s="306" t="s">
        <v>53</v>
      </c>
      <c r="C29" s="637">
        <v>0</v>
      </c>
      <c r="D29" s="637">
        <v>0</v>
      </c>
      <c r="E29" s="637">
        <v>8.1</v>
      </c>
      <c r="F29" s="635">
        <f t="shared" si="5"/>
        <v>8.1</v>
      </c>
      <c r="G29" s="76">
        <v>0</v>
      </c>
      <c r="H29" s="76">
        <v>0</v>
      </c>
      <c r="I29" s="76">
        <v>104947</v>
      </c>
      <c r="J29" s="78">
        <f>G29+I29</f>
        <v>104947</v>
      </c>
      <c r="K29" s="166">
        <f t="shared" si="2"/>
        <v>1079.701646090535</v>
      </c>
      <c r="L29" s="196">
        <v>808</v>
      </c>
      <c r="M29" s="192">
        <v>992</v>
      </c>
      <c r="N29" s="197">
        <v>1370</v>
      </c>
    </row>
    <row r="30" spans="1:14" ht="16.5" thickBot="1" x14ac:dyDescent="0.25">
      <c r="A30" s="21">
        <v>18</v>
      </c>
      <c r="B30" s="308" t="s">
        <v>248</v>
      </c>
      <c r="C30" s="640">
        <f t="shared" ref="C30:J30" si="6">C7+C13+C16+C20+C21+C28+C29</f>
        <v>451.79999999999995</v>
      </c>
      <c r="D30" s="640">
        <f t="shared" si="6"/>
        <v>450.2</v>
      </c>
      <c r="E30" s="640">
        <f t="shared" si="6"/>
        <v>30.5</v>
      </c>
      <c r="F30" s="640">
        <f t="shared" si="6"/>
        <v>482.30000000000013</v>
      </c>
      <c r="G30" s="38">
        <f t="shared" si="6"/>
        <v>9647271</v>
      </c>
      <c r="H30" s="38">
        <f t="shared" si="6"/>
        <v>9532363</v>
      </c>
      <c r="I30" s="38">
        <f t="shared" si="6"/>
        <v>1276417</v>
      </c>
      <c r="J30" s="79">
        <f t="shared" si="6"/>
        <v>10923688</v>
      </c>
      <c r="K30" s="167">
        <f t="shared" si="2"/>
        <v>1887.4296772409973</v>
      </c>
      <c r="L30" s="198">
        <v>1402</v>
      </c>
      <c r="M30" s="199">
        <v>1723</v>
      </c>
      <c r="N30" s="200">
        <v>2179</v>
      </c>
    </row>
    <row r="31" spans="1:14" ht="16.5" thickBot="1" x14ac:dyDescent="0.25">
      <c r="A31" s="12"/>
      <c r="B31" s="12"/>
      <c r="C31" s="15"/>
      <c r="D31" s="12"/>
      <c r="E31" s="12"/>
      <c r="F31" s="15"/>
      <c r="G31" s="15"/>
      <c r="H31" s="15"/>
      <c r="I31" s="15"/>
      <c r="J31" s="15"/>
    </row>
    <row r="32" spans="1:14" ht="16.5" thickBot="1" x14ac:dyDescent="0.3">
      <c r="A32" s="872" t="s">
        <v>10</v>
      </c>
      <c r="B32" s="873"/>
      <c r="C32" s="873"/>
      <c r="D32" s="873"/>
      <c r="E32" s="873"/>
      <c r="F32" s="873"/>
      <c r="G32" s="873"/>
      <c r="H32" s="873"/>
      <c r="I32" s="873"/>
      <c r="J32" s="874"/>
      <c r="L32" s="230" t="s">
        <v>737</v>
      </c>
      <c r="M32" s="231"/>
      <c r="N32" s="232"/>
    </row>
    <row r="33" spans="1:14" x14ac:dyDescent="0.25">
      <c r="A33" s="865" t="s">
        <v>680</v>
      </c>
      <c r="B33" s="866"/>
      <c r="C33" s="866"/>
      <c r="D33" s="866"/>
      <c r="E33" s="866"/>
      <c r="F33" s="866"/>
      <c r="G33" s="866"/>
      <c r="H33" s="866"/>
      <c r="I33" s="866"/>
      <c r="J33" s="867"/>
    </row>
    <row r="34" spans="1:14" ht="50.25" customHeight="1" x14ac:dyDescent="0.2">
      <c r="B34" s="864" t="s">
        <v>1042</v>
      </c>
      <c r="C34" s="864"/>
      <c r="D34" s="864"/>
      <c r="E34" s="864"/>
      <c r="F34" s="864"/>
      <c r="G34" s="864"/>
      <c r="H34" s="864"/>
      <c r="I34" s="864"/>
      <c r="J34" s="864"/>
    </row>
    <row r="35" spans="1:14" x14ac:dyDescent="0.2">
      <c r="B35" s="240" t="s">
        <v>605</v>
      </c>
      <c r="C35" s="241"/>
      <c r="D35" s="241"/>
      <c r="E35" s="241"/>
      <c r="F35" s="241"/>
      <c r="G35" s="241"/>
      <c r="H35" s="241"/>
      <c r="I35" s="241"/>
      <c r="J35" s="241"/>
    </row>
    <row r="36" spans="1:14" x14ac:dyDescent="0.2">
      <c r="B36" s="240" t="s">
        <v>606</v>
      </c>
      <c r="C36" s="241"/>
      <c r="D36" s="241"/>
      <c r="E36" s="241"/>
      <c r="F36" s="241"/>
      <c r="G36" s="241"/>
      <c r="H36" s="241"/>
      <c r="I36" s="241"/>
      <c r="J36" s="241"/>
    </row>
    <row r="37" spans="1:14" x14ac:dyDescent="0.2">
      <c r="B37" s="240" t="s">
        <v>607</v>
      </c>
      <c r="C37" s="241"/>
      <c r="D37" s="241"/>
      <c r="E37" s="241"/>
      <c r="F37" s="241"/>
      <c r="G37" s="241"/>
      <c r="H37" s="241"/>
      <c r="I37" s="241"/>
      <c r="J37" s="241"/>
    </row>
    <row r="38" spans="1:14" x14ac:dyDescent="0.2">
      <c r="A38" s="842" t="s">
        <v>1403</v>
      </c>
      <c r="B38" s="842"/>
      <c r="C38" s="842"/>
      <c r="D38" s="842"/>
      <c r="E38" s="842"/>
      <c r="F38" s="842"/>
      <c r="G38" s="842"/>
      <c r="H38" s="842"/>
      <c r="I38" s="842"/>
      <c r="J38" s="842"/>
      <c r="K38" s="842"/>
      <c r="L38" s="842"/>
      <c r="M38" s="842"/>
      <c r="N38" s="842"/>
    </row>
  </sheetData>
  <mergeCells count="20">
    <mergeCell ref="A1:K1"/>
    <mergeCell ref="A2:K2"/>
    <mergeCell ref="J3:J5"/>
    <mergeCell ref="A32:J32"/>
    <mergeCell ref="C3:F3"/>
    <mergeCell ref="H3:H4"/>
    <mergeCell ref="K3:K5"/>
    <mergeCell ref="G3:G5"/>
    <mergeCell ref="I3:I5"/>
    <mergeCell ref="C4:C5"/>
    <mergeCell ref="E4:E5"/>
    <mergeCell ref="F4:F5"/>
    <mergeCell ref="B3:B5"/>
    <mergeCell ref="A3:A5"/>
    <mergeCell ref="A38:N38"/>
    <mergeCell ref="L3:L5"/>
    <mergeCell ref="M3:M5"/>
    <mergeCell ref="N3:N5"/>
    <mergeCell ref="B34:J34"/>
    <mergeCell ref="A33:J33"/>
  </mergeCells>
  <phoneticPr fontId="0" type="noConversion"/>
  <printOptions gridLines="1"/>
  <pageMargins left="0.47244094488188981" right="0.31496062992125984" top="0.74803149606299213" bottom="0.39370078740157483" header="0.51181102362204722" footer="0.27559055118110237"/>
  <pageSetup paperSize="9" scale="57" orientation="landscape" r:id="rId1"/>
  <headerFooter alignWithMargins="0"/>
  <ignoredErrors>
    <ignoredError sqref="F7:F30 J22:J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7"/>
  <sheetViews>
    <sheetView zoomScaleNormal="100" workbookViewId="0">
      <pane xSplit="2" ySplit="6" topLeftCell="C19" activePane="bottomRight" state="frozen"/>
      <selection pane="topRight" activeCell="C1" sqref="C1"/>
      <selection pane="bottomLeft" activeCell="A7" sqref="A7"/>
      <selection pane="bottomRight" activeCell="M25" sqref="M25"/>
    </sheetView>
  </sheetViews>
  <sheetFormatPr defaultColWidth="9.140625" defaultRowHeight="15.75" x14ac:dyDescent="0.2"/>
  <cols>
    <col min="1" max="1" width="5.5703125" style="18" customWidth="1"/>
    <col min="2" max="2" width="60.28515625" style="27" customWidth="1"/>
    <col min="3" max="3" width="14.7109375" style="13" customWidth="1"/>
    <col min="4" max="4" width="14" style="13" customWidth="1"/>
    <col min="5" max="5" width="15.85546875" style="13" customWidth="1"/>
    <col min="6" max="6" width="15.7109375" style="13" customWidth="1"/>
    <col min="7" max="7" width="19.140625" style="13" customWidth="1"/>
    <col min="8" max="8" width="18.7109375" style="13" customWidth="1"/>
    <col min="9" max="9" width="16.28515625" style="13" customWidth="1"/>
    <col min="10" max="10" width="17.7109375" style="13" bestFit="1" customWidth="1"/>
    <col min="11" max="11" width="13.28515625" style="13" customWidth="1"/>
    <col min="12" max="12" width="12.42578125" style="13" customWidth="1"/>
    <col min="13" max="13" width="9.7109375" style="13" customWidth="1"/>
    <col min="14" max="14" width="9" style="13" customWidth="1"/>
    <col min="15" max="15" width="8.7109375" style="13" customWidth="1"/>
    <col min="16" max="16384" width="9.140625" style="13"/>
  </cols>
  <sheetData>
    <row r="1" spans="1:15" s="323" customFormat="1" ht="35.1" customHeight="1" thickBot="1" x14ac:dyDescent="0.25">
      <c r="A1" s="891" t="s">
        <v>1184</v>
      </c>
      <c r="B1" s="892"/>
      <c r="C1" s="892"/>
      <c r="D1" s="892"/>
      <c r="E1" s="892"/>
      <c r="F1" s="892"/>
      <c r="G1" s="892"/>
      <c r="H1" s="892"/>
      <c r="I1" s="892"/>
      <c r="J1" s="892"/>
      <c r="K1" s="892"/>
    </row>
    <row r="2" spans="1:15" s="323" customFormat="1" ht="35.450000000000003" customHeight="1" thickBot="1" x14ac:dyDescent="0.25">
      <c r="A2" s="839" t="s">
        <v>1357</v>
      </c>
      <c r="B2" s="840"/>
      <c r="C2" s="840"/>
      <c r="D2" s="840"/>
      <c r="E2" s="840"/>
      <c r="F2" s="840"/>
      <c r="G2" s="840"/>
      <c r="H2" s="840"/>
      <c r="I2" s="840"/>
      <c r="J2" s="840"/>
      <c r="K2" s="840"/>
      <c r="L2" s="365" t="s">
        <v>693</v>
      </c>
      <c r="M2" s="366"/>
      <c r="N2" s="366"/>
      <c r="O2" s="366"/>
    </row>
    <row r="3" spans="1:15" s="323" customFormat="1" ht="21" customHeight="1" x14ac:dyDescent="0.2">
      <c r="A3" s="880" t="s">
        <v>142</v>
      </c>
      <c r="B3" s="893" t="s">
        <v>746</v>
      </c>
      <c r="C3" s="835" t="s">
        <v>1185</v>
      </c>
      <c r="D3" s="835"/>
      <c r="E3" s="835"/>
      <c r="F3" s="835"/>
      <c r="G3" s="835" t="s">
        <v>623</v>
      </c>
      <c r="H3" s="875" t="s">
        <v>229</v>
      </c>
      <c r="I3" s="835" t="s">
        <v>625</v>
      </c>
      <c r="J3" s="870" t="s">
        <v>626</v>
      </c>
      <c r="K3" s="895" t="s">
        <v>694</v>
      </c>
      <c r="L3" s="888" t="s">
        <v>774</v>
      </c>
      <c r="M3" s="855" t="s">
        <v>735</v>
      </c>
      <c r="N3" s="858" t="s">
        <v>747</v>
      </c>
      <c r="O3" s="861" t="s">
        <v>736</v>
      </c>
    </row>
    <row r="4" spans="1:15" s="323" customFormat="1" ht="34.5" customHeight="1" x14ac:dyDescent="0.2">
      <c r="A4" s="881"/>
      <c r="B4" s="894"/>
      <c r="C4" s="879" t="s">
        <v>695</v>
      </c>
      <c r="D4" s="305" t="s">
        <v>229</v>
      </c>
      <c r="E4" s="879" t="s">
        <v>697</v>
      </c>
      <c r="F4" s="879" t="s">
        <v>698</v>
      </c>
      <c r="G4" s="879"/>
      <c r="H4" s="876"/>
      <c r="I4" s="879"/>
      <c r="J4" s="871"/>
      <c r="K4" s="895"/>
      <c r="L4" s="888"/>
      <c r="M4" s="856"/>
      <c r="N4" s="859"/>
      <c r="O4" s="862"/>
    </row>
    <row r="5" spans="1:15" s="359" customFormat="1" ht="63.75" thickBot="1" x14ac:dyDescent="0.25">
      <c r="A5" s="881"/>
      <c r="B5" s="894"/>
      <c r="C5" s="879"/>
      <c r="D5" s="367" t="s">
        <v>696</v>
      </c>
      <c r="E5" s="879"/>
      <c r="F5" s="879"/>
      <c r="G5" s="879"/>
      <c r="H5" s="305" t="s">
        <v>624</v>
      </c>
      <c r="I5" s="879"/>
      <c r="J5" s="871"/>
      <c r="K5" s="896"/>
      <c r="L5" s="889"/>
      <c r="M5" s="857"/>
      <c r="N5" s="860"/>
      <c r="O5" s="863"/>
    </row>
    <row r="6" spans="1:15" s="363" customFormat="1" ht="18" customHeight="1" thickBot="1" x14ac:dyDescent="0.25">
      <c r="A6" s="360"/>
      <c r="B6" s="309"/>
      <c r="C6" s="325" t="s">
        <v>212</v>
      </c>
      <c r="D6" s="325" t="s">
        <v>213</v>
      </c>
      <c r="E6" s="325" t="s">
        <v>214</v>
      </c>
      <c r="F6" s="325" t="s">
        <v>126</v>
      </c>
      <c r="G6" s="325" t="s">
        <v>215</v>
      </c>
      <c r="H6" s="325" t="s">
        <v>216</v>
      </c>
      <c r="I6" s="325" t="s">
        <v>217</v>
      </c>
      <c r="J6" s="361" t="s">
        <v>127</v>
      </c>
      <c r="K6" s="368" t="s">
        <v>679</v>
      </c>
      <c r="L6" s="369" t="s">
        <v>596</v>
      </c>
      <c r="M6" s="370"/>
      <c r="N6" s="370"/>
      <c r="O6" s="370"/>
    </row>
    <row r="7" spans="1:15" s="16" customFormat="1" x14ac:dyDescent="0.2">
      <c r="A7" s="20">
        <v>1</v>
      </c>
      <c r="B7" s="306" t="s">
        <v>208</v>
      </c>
      <c r="C7" s="635">
        <f>SUM(C8:C12)</f>
        <v>137.61000000000001</v>
      </c>
      <c r="D7" s="635">
        <f>SUM(D8:D12)</f>
        <v>136.47300000000001</v>
      </c>
      <c r="E7" s="635">
        <f>SUM(E8:E12)</f>
        <v>9.9590000000000014</v>
      </c>
      <c r="F7" s="635">
        <f t="shared" ref="F7:F13" si="0">C7+E7</f>
        <v>147.56900000000002</v>
      </c>
      <c r="G7" s="37">
        <f>SUM(G8:G12)</f>
        <v>3431970</v>
      </c>
      <c r="H7" s="37">
        <f>SUM(H8:H12)</f>
        <v>3385957</v>
      </c>
      <c r="I7" s="37">
        <f>SUM(I8:I12)</f>
        <v>476866</v>
      </c>
      <c r="J7" s="78">
        <f t="shared" ref="J7:J13" si="1">G7+I7</f>
        <v>3908836</v>
      </c>
      <c r="K7" s="166">
        <f>IF(F7=0,0,J7/F7/12)</f>
        <v>2207.3493303697478</v>
      </c>
      <c r="L7" s="233">
        <f>IF('T6-Zamestnanci_a_mzdy'!F7-'T6a-Zamestnanci_a_mzdy (ženy)'!F7=0,0,('T6-Zamestnanci_a_mzdy'!J7-'T6a-Zamestnanci_a_mzdy (ženy)'!J7)/('T6-Zamestnanci_a_mzdy'!F7-'T6a-Zamestnanci_a_mzdy (ženy)'!F7)/12)</f>
        <v>2190.7908069443297</v>
      </c>
      <c r="M7" s="203">
        <v>1645</v>
      </c>
      <c r="N7" s="204">
        <v>1954</v>
      </c>
      <c r="O7" s="205">
        <v>2376</v>
      </c>
    </row>
    <row r="8" spans="1:15" x14ac:dyDescent="0.2">
      <c r="A8" s="20">
        <v>2</v>
      </c>
      <c r="B8" s="307" t="s">
        <v>1013</v>
      </c>
      <c r="C8" s="637">
        <v>23.34</v>
      </c>
      <c r="D8" s="637">
        <v>23.34</v>
      </c>
      <c r="E8" s="637">
        <v>1.5740000000000001</v>
      </c>
      <c r="F8" s="635">
        <f t="shared" si="0"/>
        <v>24.914000000000001</v>
      </c>
      <c r="G8" s="76">
        <v>704054</v>
      </c>
      <c r="H8" s="76">
        <v>693254</v>
      </c>
      <c r="I8" s="76">
        <v>92505</v>
      </c>
      <c r="J8" s="78">
        <f t="shared" si="1"/>
        <v>796559</v>
      </c>
      <c r="K8" s="166">
        <f t="shared" ref="K8:K30" si="2">IF(F8=0,0,J8/F8/12)</f>
        <v>2664.3620721950174</v>
      </c>
      <c r="L8" s="233">
        <f>IF('T6-Zamestnanci_a_mzdy'!F8-'T6a-Zamestnanci_a_mzdy (ženy)'!F8=0,0,('T6-Zamestnanci_a_mzdy'!J8-'T6a-Zamestnanci_a_mzdy (ženy)'!J8)/('T6-Zamestnanci_a_mzdy'!F8-'T6a-Zamestnanci_a_mzdy (ženy)'!F8)/12)</f>
        <v>2881.3597992242753</v>
      </c>
      <c r="M8" s="206">
        <v>2217</v>
      </c>
      <c r="N8" s="207">
        <v>2629</v>
      </c>
      <c r="O8" s="208">
        <v>3065</v>
      </c>
    </row>
    <row r="9" spans="1:15" x14ac:dyDescent="0.2">
      <c r="A9" s="20">
        <v>3</v>
      </c>
      <c r="B9" s="307" t="s">
        <v>171</v>
      </c>
      <c r="C9" s="637">
        <v>48.19</v>
      </c>
      <c r="D9" s="637">
        <v>48.052999999999997</v>
      </c>
      <c r="E9" s="637">
        <v>2.645</v>
      </c>
      <c r="F9" s="635">
        <f t="shared" si="0"/>
        <v>50.835000000000001</v>
      </c>
      <c r="G9" s="76">
        <v>1353764</v>
      </c>
      <c r="H9" s="76">
        <v>1343799</v>
      </c>
      <c r="I9" s="76">
        <v>205917</v>
      </c>
      <c r="J9" s="78">
        <f t="shared" si="1"/>
        <v>1559681</v>
      </c>
      <c r="K9" s="166">
        <f t="shared" si="2"/>
        <v>2556.7702698272187</v>
      </c>
      <c r="L9" s="233">
        <f>IF('T6-Zamestnanci_a_mzdy'!F9-'T6a-Zamestnanci_a_mzdy (ženy)'!F9=0,0,('T6-Zamestnanci_a_mzdy'!J9-'T6a-Zamestnanci_a_mzdy (ženy)'!J9)/('T6-Zamestnanci_a_mzdy'!F9-'T6a-Zamestnanci_a_mzdy (ženy)'!F9)/12)</f>
        <v>2143.6255603043887</v>
      </c>
      <c r="M9" s="206">
        <v>1954</v>
      </c>
      <c r="N9" s="207">
        <v>2249</v>
      </c>
      <c r="O9" s="208">
        <v>2637</v>
      </c>
    </row>
    <row r="10" spans="1:15" x14ac:dyDescent="0.2">
      <c r="A10" s="20">
        <v>4</v>
      </c>
      <c r="B10" s="307" t="s">
        <v>172</v>
      </c>
      <c r="C10" s="637">
        <v>65.281999999999996</v>
      </c>
      <c r="D10" s="637">
        <v>64.281999999999996</v>
      </c>
      <c r="E10" s="637">
        <v>4.9880000000000004</v>
      </c>
      <c r="F10" s="635">
        <f t="shared" si="0"/>
        <v>70.27</v>
      </c>
      <c r="G10" s="76">
        <v>1362862</v>
      </c>
      <c r="H10" s="76">
        <v>1337614</v>
      </c>
      <c r="I10" s="76">
        <v>157200</v>
      </c>
      <c r="J10" s="78">
        <f t="shared" si="1"/>
        <v>1520062</v>
      </c>
      <c r="K10" s="166">
        <f t="shared" si="2"/>
        <v>1802.6445614534416</v>
      </c>
      <c r="L10" s="233">
        <f>IF('T6-Zamestnanci_a_mzdy'!F10-'T6a-Zamestnanci_a_mzdy (ženy)'!F10=0,0,('T6-Zamestnanci_a_mzdy'!J10-'T6a-Zamestnanci_a_mzdy (ženy)'!J10)/('T6-Zamestnanci_a_mzdy'!F10-'T6a-Zamestnanci_a_mzdy (ženy)'!F10)/12)</f>
        <v>1697.2246679873797</v>
      </c>
      <c r="M10" s="206">
        <v>1563</v>
      </c>
      <c r="N10" s="207">
        <v>1702</v>
      </c>
      <c r="O10" s="208">
        <v>1948</v>
      </c>
    </row>
    <row r="11" spans="1:15" x14ac:dyDescent="0.2">
      <c r="A11" s="20">
        <v>5</v>
      </c>
      <c r="B11" s="307" t="s">
        <v>173</v>
      </c>
      <c r="C11" s="637">
        <v>0.79800000000000004</v>
      </c>
      <c r="D11" s="637">
        <v>0.79800000000000004</v>
      </c>
      <c r="E11" s="637">
        <v>0</v>
      </c>
      <c r="F11" s="635">
        <f t="shared" si="0"/>
        <v>0.79800000000000004</v>
      </c>
      <c r="G11" s="76">
        <v>11290</v>
      </c>
      <c r="H11" s="76">
        <v>11290</v>
      </c>
      <c r="I11" s="76">
        <v>2188</v>
      </c>
      <c r="J11" s="78">
        <f t="shared" si="1"/>
        <v>13478</v>
      </c>
      <c r="K11" s="166">
        <f t="shared" si="2"/>
        <v>1407.4770258980786</v>
      </c>
      <c r="L11" s="233">
        <f>IF('T6-Zamestnanci_a_mzdy'!F11-'T6a-Zamestnanci_a_mzdy (ženy)'!F11=0,0,('T6-Zamestnanci_a_mzdy'!J11-'T6a-Zamestnanci_a_mzdy (ženy)'!J11)/('T6-Zamestnanci_a_mzdy'!F11-'T6a-Zamestnanci_a_mzdy (ženy)'!F11)/12)</f>
        <v>1811.8811881188121</v>
      </c>
      <c r="M11" s="206">
        <v>1338</v>
      </c>
      <c r="N11" s="207">
        <v>1377</v>
      </c>
      <c r="O11" s="208">
        <v>1377</v>
      </c>
    </row>
    <row r="12" spans="1:15" x14ac:dyDescent="0.2">
      <c r="A12" s="20">
        <v>6</v>
      </c>
      <c r="B12" s="307" t="s">
        <v>174</v>
      </c>
      <c r="C12" s="637">
        <v>0</v>
      </c>
      <c r="D12" s="637">
        <v>0</v>
      </c>
      <c r="E12" s="637">
        <v>0.752</v>
      </c>
      <c r="F12" s="635">
        <f t="shared" si="0"/>
        <v>0.752</v>
      </c>
      <c r="G12" s="76">
        <v>0</v>
      </c>
      <c r="H12" s="76">
        <v>0</v>
      </c>
      <c r="I12" s="76">
        <v>19056</v>
      </c>
      <c r="J12" s="78">
        <f t="shared" si="1"/>
        <v>19056</v>
      </c>
      <c r="K12" s="166">
        <f t="shared" si="2"/>
        <v>2111.7021276595747</v>
      </c>
      <c r="L12" s="233">
        <f>IF('T6-Zamestnanci_a_mzdy'!F12-'T6a-Zamestnanci_a_mzdy (ženy)'!F12=0,0,('T6-Zamestnanci_a_mzdy'!J12-'T6a-Zamestnanci_a_mzdy (ženy)'!J12)/('T6-Zamestnanci_a_mzdy'!F12-'T6a-Zamestnanci_a_mzdy (ženy)'!F12)/12)</f>
        <v>1298.5436893203885</v>
      </c>
      <c r="M12" s="206">
        <v>1444</v>
      </c>
      <c r="N12" s="207">
        <v>2196</v>
      </c>
      <c r="O12" s="208">
        <v>2196</v>
      </c>
    </row>
    <row r="13" spans="1:15" x14ac:dyDescent="0.2">
      <c r="A13" s="20">
        <v>7</v>
      </c>
      <c r="B13" s="306" t="s">
        <v>50</v>
      </c>
      <c r="C13" s="637">
        <v>17.145</v>
      </c>
      <c r="D13" s="637">
        <v>17.145</v>
      </c>
      <c r="E13" s="637">
        <v>0.255</v>
      </c>
      <c r="F13" s="635">
        <f t="shared" si="0"/>
        <v>17.399999999999999</v>
      </c>
      <c r="G13" s="76">
        <v>254372</v>
      </c>
      <c r="H13" s="76">
        <v>254372</v>
      </c>
      <c r="I13" s="76">
        <v>7251</v>
      </c>
      <c r="J13" s="78">
        <f t="shared" si="1"/>
        <v>261623</v>
      </c>
      <c r="K13" s="166">
        <f t="shared" si="2"/>
        <v>1252.9837164750959</v>
      </c>
      <c r="L13" s="233">
        <f>IF('T6-Zamestnanci_a_mzdy'!F13-'T6a-Zamestnanci_a_mzdy (ženy)'!F13=0,0,('T6-Zamestnanci_a_mzdy'!J13-'T6a-Zamestnanci_a_mzdy (ženy)'!J13)/('T6-Zamestnanci_a_mzdy'!F13-'T6a-Zamestnanci_a_mzdy (ženy)'!F13)/12)</f>
        <v>1512.0503597122299</v>
      </c>
      <c r="M13" s="206">
        <v>997</v>
      </c>
      <c r="N13" s="207">
        <v>1113</v>
      </c>
      <c r="O13" s="208">
        <v>1299</v>
      </c>
    </row>
    <row r="14" spans="1:15" x14ac:dyDescent="0.2">
      <c r="A14" s="20"/>
      <c r="B14" s="307" t="s">
        <v>229</v>
      </c>
      <c r="C14" s="638"/>
      <c r="D14" s="638"/>
      <c r="E14" s="638"/>
      <c r="F14" s="639"/>
      <c r="G14" s="77"/>
      <c r="H14" s="77"/>
      <c r="I14" s="77"/>
      <c r="J14" s="142"/>
      <c r="K14" s="142"/>
      <c r="L14" s="233"/>
      <c r="M14" s="206"/>
      <c r="N14" s="207"/>
      <c r="O14" s="208"/>
    </row>
    <row r="15" spans="1:15" x14ac:dyDescent="0.2">
      <c r="A15" s="20">
        <v>8</v>
      </c>
      <c r="B15" s="307" t="s">
        <v>54</v>
      </c>
      <c r="C15" s="637">
        <v>2</v>
      </c>
      <c r="D15" s="637">
        <v>2</v>
      </c>
      <c r="E15" s="637">
        <v>0</v>
      </c>
      <c r="F15" s="635">
        <f t="shared" ref="F15:F21" si="3">C15+E15</f>
        <v>2</v>
      </c>
      <c r="G15" s="76">
        <v>44406</v>
      </c>
      <c r="H15" s="76">
        <v>44406</v>
      </c>
      <c r="I15" s="76">
        <v>1600</v>
      </c>
      <c r="J15" s="78">
        <f t="shared" ref="J15:J21" si="4">G15+I15</f>
        <v>46006</v>
      </c>
      <c r="K15" s="166">
        <f t="shared" si="2"/>
        <v>1916.9166666666667</v>
      </c>
      <c r="L15" s="233">
        <f>IF('T6-Zamestnanci_a_mzdy'!F15-'T6a-Zamestnanci_a_mzdy (ženy)'!F15=0,0,('T6-Zamestnanci_a_mzdy'!J15-'T6a-Zamestnanci_a_mzdy (ženy)'!J15)/('T6-Zamestnanci_a_mzdy'!F15-'T6a-Zamestnanci_a_mzdy (ženy)'!F15)/12)</f>
        <v>1591.5570175438597</v>
      </c>
      <c r="M15" s="206">
        <v>1576</v>
      </c>
      <c r="N15" s="207">
        <v>1576</v>
      </c>
      <c r="O15" s="208">
        <v>2258</v>
      </c>
    </row>
    <row r="16" spans="1:15" x14ac:dyDescent="0.2">
      <c r="A16" s="20">
        <v>9</v>
      </c>
      <c r="B16" s="306" t="s">
        <v>209</v>
      </c>
      <c r="C16" s="635">
        <f>SUM(C17:C19)</f>
        <v>89.730999999999995</v>
      </c>
      <c r="D16" s="635">
        <f>SUM(D17:D19)</f>
        <v>89.730999999999995</v>
      </c>
      <c r="E16" s="635">
        <f>SUM(E17:E19)</f>
        <v>1.399</v>
      </c>
      <c r="F16" s="635">
        <f t="shared" si="3"/>
        <v>91.13</v>
      </c>
      <c r="G16" s="37">
        <f>SUM(G17:G19)</f>
        <v>1595676</v>
      </c>
      <c r="H16" s="37">
        <f>SUM(H17:H19)</f>
        <v>1585576</v>
      </c>
      <c r="I16" s="37">
        <f>SUM(I17:I19)</f>
        <v>143653</v>
      </c>
      <c r="J16" s="78">
        <f t="shared" si="4"/>
        <v>1739329</v>
      </c>
      <c r="K16" s="166">
        <f t="shared" si="2"/>
        <v>1590.5199531804383</v>
      </c>
      <c r="L16" s="233">
        <f>IF('T6-Zamestnanci_a_mzdy'!F16-'T6a-Zamestnanci_a_mzdy (ženy)'!F16=0,0,('T6-Zamestnanci_a_mzdy'!J16-'T6a-Zamestnanci_a_mzdy (ženy)'!J16)/('T6-Zamestnanci_a_mzdy'!F16-'T6a-Zamestnanci_a_mzdy (ženy)'!F16)/12)</f>
        <v>2755.6997308727405</v>
      </c>
      <c r="M16" s="206">
        <v>1147</v>
      </c>
      <c r="N16" s="207">
        <v>1318</v>
      </c>
      <c r="O16" s="208">
        <v>1812</v>
      </c>
    </row>
    <row r="17" spans="1:15" x14ac:dyDescent="0.2">
      <c r="A17" s="20">
        <v>10</v>
      </c>
      <c r="B17" s="307" t="s">
        <v>175</v>
      </c>
      <c r="C17" s="637">
        <v>34.417000000000002</v>
      </c>
      <c r="D17" s="637">
        <v>34.417000000000002</v>
      </c>
      <c r="E17" s="637">
        <v>0.10299999999999999</v>
      </c>
      <c r="F17" s="635">
        <f t="shared" si="3"/>
        <v>34.520000000000003</v>
      </c>
      <c r="G17" s="76">
        <v>672150</v>
      </c>
      <c r="H17" s="76">
        <v>671550</v>
      </c>
      <c r="I17" s="76">
        <v>29186</v>
      </c>
      <c r="J17" s="78">
        <f t="shared" si="4"/>
        <v>701336</v>
      </c>
      <c r="K17" s="166">
        <f t="shared" si="2"/>
        <v>1693.0668211664733</v>
      </c>
      <c r="L17" s="233">
        <f>IF('T6-Zamestnanci_a_mzdy'!F17-'T6a-Zamestnanci_a_mzdy (ženy)'!F17=0,0,('T6-Zamestnanci_a_mzdy'!J17-'T6a-Zamestnanci_a_mzdy (ženy)'!J17)/('T6-Zamestnanci_a_mzdy'!F17-'T6a-Zamestnanci_a_mzdy (ženy)'!F17)/12)</f>
        <v>3153.4930139720559</v>
      </c>
      <c r="M17" s="206">
        <v>1217</v>
      </c>
      <c r="N17" s="207">
        <v>1358</v>
      </c>
      <c r="O17" s="208">
        <v>2010</v>
      </c>
    </row>
    <row r="18" spans="1:15" x14ac:dyDescent="0.2">
      <c r="A18" s="20">
        <v>11</v>
      </c>
      <c r="B18" s="307" t="s">
        <v>128</v>
      </c>
      <c r="C18" s="637">
        <v>55.314</v>
      </c>
      <c r="D18" s="637">
        <v>55.314</v>
      </c>
      <c r="E18" s="637">
        <v>1.296</v>
      </c>
      <c r="F18" s="635">
        <f t="shared" si="3"/>
        <v>56.61</v>
      </c>
      <c r="G18" s="76">
        <v>923526</v>
      </c>
      <c r="H18" s="76">
        <v>914026</v>
      </c>
      <c r="I18" s="76">
        <v>114467</v>
      </c>
      <c r="J18" s="78">
        <f t="shared" si="4"/>
        <v>1037993</v>
      </c>
      <c r="K18" s="166">
        <f t="shared" si="2"/>
        <v>1527.9882824000472</v>
      </c>
      <c r="L18" s="233">
        <f>IF('T6-Zamestnanci_a_mzdy'!F18-'T6a-Zamestnanci_a_mzdy (ženy)'!F18=0,0,('T6-Zamestnanci_a_mzdy'!J18-'T6a-Zamestnanci_a_mzdy (ženy)'!J18)/('T6-Zamestnanci_a_mzdy'!F18-'T6a-Zamestnanci_a_mzdy (ženy)'!F18)/12)</f>
        <v>1420.3936348408697</v>
      </c>
      <c r="M18" s="206">
        <v>1079</v>
      </c>
      <c r="N18" s="207">
        <v>1251</v>
      </c>
      <c r="O18" s="208">
        <v>1626</v>
      </c>
    </row>
    <row r="19" spans="1:15" x14ac:dyDescent="0.2">
      <c r="A19" s="20">
        <v>12</v>
      </c>
      <c r="B19" s="307" t="s">
        <v>116</v>
      </c>
      <c r="C19" s="637">
        <v>0</v>
      </c>
      <c r="D19" s="637">
        <v>0</v>
      </c>
      <c r="E19" s="637">
        <v>0</v>
      </c>
      <c r="F19" s="635">
        <f t="shared" si="3"/>
        <v>0</v>
      </c>
      <c r="G19" s="76">
        <v>0</v>
      </c>
      <c r="H19" s="76">
        <v>0</v>
      </c>
      <c r="I19" s="76">
        <v>0</v>
      </c>
      <c r="J19" s="78">
        <f t="shared" si="4"/>
        <v>0</v>
      </c>
      <c r="K19" s="166">
        <f t="shared" si="2"/>
        <v>0</v>
      </c>
      <c r="L19" s="233">
        <f>IF('T6-Zamestnanci_a_mzdy'!F19-'T6a-Zamestnanci_a_mzdy (ženy)'!F19=0,0,('T6-Zamestnanci_a_mzdy'!J19-'T6a-Zamestnanci_a_mzdy (ženy)'!J19)/('T6-Zamestnanci_a_mzdy'!F19-'T6a-Zamestnanci_a_mzdy (ženy)'!F19)/12)</f>
        <v>0</v>
      </c>
      <c r="M19" s="206">
        <v>0</v>
      </c>
      <c r="N19" s="207">
        <v>0</v>
      </c>
      <c r="O19" s="208">
        <v>0</v>
      </c>
    </row>
    <row r="20" spans="1:15" x14ac:dyDescent="0.2">
      <c r="A20" s="20">
        <v>13</v>
      </c>
      <c r="B20" s="306" t="s">
        <v>206</v>
      </c>
      <c r="C20" s="637">
        <v>5.1779999999999999</v>
      </c>
      <c r="D20" s="637">
        <v>5.1779999999999999</v>
      </c>
      <c r="E20" s="637">
        <v>1.929</v>
      </c>
      <c r="F20" s="635">
        <f t="shared" si="3"/>
        <v>7.1070000000000002</v>
      </c>
      <c r="G20" s="76">
        <v>113071</v>
      </c>
      <c r="H20" s="76">
        <v>113071</v>
      </c>
      <c r="I20" s="76">
        <v>55729</v>
      </c>
      <c r="J20" s="78">
        <f t="shared" si="4"/>
        <v>168800</v>
      </c>
      <c r="K20" s="166">
        <f t="shared" si="2"/>
        <v>1979.2692650438532</v>
      </c>
      <c r="L20" s="233">
        <f>IF('T6-Zamestnanci_a_mzdy'!F20-'T6a-Zamestnanci_a_mzdy (ženy)'!F20=0,0,('T6-Zamestnanci_a_mzdy'!J20-'T6a-Zamestnanci_a_mzdy (ženy)'!J20)/('T6-Zamestnanci_a_mzdy'!F20-'T6a-Zamestnanci_a_mzdy (ženy)'!F20)/12)</f>
        <v>1889.5887012119481</v>
      </c>
      <c r="M20" s="206">
        <v>1744</v>
      </c>
      <c r="N20" s="207">
        <v>1829</v>
      </c>
      <c r="O20" s="208">
        <v>1911</v>
      </c>
    </row>
    <row r="21" spans="1:15" ht="31.5" x14ac:dyDescent="0.2">
      <c r="A21" s="20">
        <v>14</v>
      </c>
      <c r="B21" s="306" t="s">
        <v>51</v>
      </c>
      <c r="C21" s="637">
        <v>19.082999999999998</v>
      </c>
      <c r="D21" s="637">
        <v>19.082999999999998</v>
      </c>
      <c r="E21" s="637">
        <v>8.5000000000000006E-2</v>
      </c>
      <c r="F21" s="635">
        <f t="shared" si="3"/>
        <v>19.167999999999999</v>
      </c>
      <c r="G21" s="76">
        <v>189099</v>
      </c>
      <c r="H21" s="76">
        <v>189099</v>
      </c>
      <c r="I21" s="76">
        <v>1030</v>
      </c>
      <c r="J21" s="78">
        <f t="shared" si="4"/>
        <v>190129</v>
      </c>
      <c r="K21" s="166">
        <f t="shared" si="2"/>
        <v>826.59032415136335</v>
      </c>
      <c r="L21" s="233">
        <f>IF('T6-Zamestnanci_a_mzdy'!F21-'T6a-Zamestnanci_a_mzdy (ženy)'!F21=0,0,('T6-Zamestnanci_a_mzdy'!J21-'T6a-Zamestnanci_a_mzdy (ženy)'!J21)/('T6-Zamestnanci_a_mzdy'!F21-'T6a-Zamestnanci_a_mzdy (ženy)'!F21)/12)</f>
        <v>1021.8836496638984</v>
      </c>
      <c r="M21" s="206">
        <v>783</v>
      </c>
      <c r="N21" s="207">
        <v>846</v>
      </c>
      <c r="O21" s="208">
        <v>859</v>
      </c>
    </row>
    <row r="22" spans="1:15" ht="47.25" x14ac:dyDescent="0.2">
      <c r="A22" s="20">
        <v>15</v>
      </c>
      <c r="B22" s="306" t="s">
        <v>247</v>
      </c>
      <c r="C22" s="635">
        <f>SUM(C23:C26)</f>
        <v>0</v>
      </c>
      <c r="D22" s="635">
        <f>SUM(D23:D26)</f>
        <v>0</v>
      </c>
      <c r="E22" s="635">
        <f>SUM(E23:E26)</f>
        <v>0</v>
      </c>
      <c r="F22" s="635">
        <f>SUM(F27:F27)</f>
        <v>0</v>
      </c>
      <c r="G22" s="37">
        <f>SUM(G23:G26)</f>
        <v>0</v>
      </c>
      <c r="H22" s="37">
        <f>SUM(H23:H26)</f>
        <v>0</v>
      </c>
      <c r="I22" s="37">
        <f>SUM(I23:I26)</f>
        <v>0</v>
      </c>
      <c r="J22" s="78">
        <f>SUM(J23:J26)</f>
        <v>0</v>
      </c>
      <c r="K22" s="166">
        <f t="shared" si="2"/>
        <v>0</v>
      </c>
      <c r="L22" s="233">
        <f>IF('T6-Zamestnanci_a_mzdy'!F22-'T6a-Zamestnanci_a_mzdy (ženy)'!F22=0,0,('T6-Zamestnanci_a_mzdy'!J22-'T6a-Zamestnanci_a_mzdy (ženy)'!J22)/('T6-Zamestnanci_a_mzdy'!F22-'T6a-Zamestnanci_a_mzdy (ženy)'!F22)/12)</f>
        <v>0</v>
      </c>
      <c r="M22" s="235" t="s">
        <v>240</v>
      </c>
      <c r="N22" s="224" t="s">
        <v>240</v>
      </c>
      <c r="O22" s="238" t="s">
        <v>240</v>
      </c>
    </row>
    <row r="23" spans="1:15" x14ac:dyDescent="0.2">
      <c r="A23" s="20" t="s">
        <v>207</v>
      </c>
      <c r="B23" s="641" t="s">
        <v>1402</v>
      </c>
      <c r="C23" s="637">
        <v>0</v>
      </c>
      <c r="D23" s="637">
        <v>0</v>
      </c>
      <c r="E23" s="637">
        <v>0</v>
      </c>
      <c r="F23" s="635">
        <f t="shared" ref="F23:F29" si="5">C23+E23</f>
        <v>0</v>
      </c>
      <c r="G23" s="76">
        <v>0</v>
      </c>
      <c r="H23" s="76">
        <v>0</v>
      </c>
      <c r="I23" s="76">
        <v>0</v>
      </c>
      <c r="J23" s="78">
        <f>G23+I23</f>
        <v>0</v>
      </c>
      <c r="K23" s="166">
        <f t="shared" si="2"/>
        <v>0</v>
      </c>
      <c r="L23" s="233">
        <f>IF('T6-Zamestnanci_a_mzdy'!F23-'T6a-Zamestnanci_a_mzdy (ženy)'!F23=0,0,('T6-Zamestnanci_a_mzdy'!J23-'T6a-Zamestnanci_a_mzdy (ženy)'!J23)/('T6-Zamestnanci_a_mzdy'!F23-'T6a-Zamestnanci_a_mzdy (ženy)'!F23)/12)</f>
        <v>0</v>
      </c>
      <c r="M23" s="235" t="s">
        <v>240</v>
      </c>
      <c r="N23" s="224" t="s">
        <v>240</v>
      </c>
      <c r="O23" s="238" t="s">
        <v>240</v>
      </c>
    </row>
    <row r="24" spans="1:15" x14ac:dyDescent="0.2">
      <c r="A24" s="20" t="s">
        <v>299</v>
      </c>
      <c r="B24" s="641" t="s">
        <v>1402</v>
      </c>
      <c r="C24" s="637">
        <v>0</v>
      </c>
      <c r="D24" s="637">
        <v>0</v>
      </c>
      <c r="E24" s="637">
        <v>0</v>
      </c>
      <c r="F24" s="635">
        <f t="shared" si="5"/>
        <v>0</v>
      </c>
      <c r="G24" s="76">
        <v>0</v>
      </c>
      <c r="H24" s="76">
        <v>0</v>
      </c>
      <c r="I24" s="76">
        <v>0</v>
      </c>
      <c r="J24" s="78">
        <f>G24+I24</f>
        <v>0</v>
      </c>
      <c r="K24" s="166">
        <f t="shared" si="2"/>
        <v>0</v>
      </c>
      <c r="L24" s="233">
        <f>IF('T6-Zamestnanci_a_mzdy'!F24-'T6a-Zamestnanci_a_mzdy (ženy)'!F24=0,0,('T6-Zamestnanci_a_mzdy'!J24-'T6a-Zamestnanci_a_mzdy (ženy)'!J24)/('T6-Zamestnanci_a_mzdy'!F24-'T6a-Zamestnanci_a_mzdy (ženy)'!F24)/12)</f>
        <v>0</v>
      </c>
      <c r="M24" s="235" t="s">
        <v>240</v>
      </c>
      <c r="N24" s="224" t="s">
        <v>240</v>
      </c>
      <c r="O24" s="238" t="s">
        <v>240</v>
      </c>
    </row>
    <row r="25" spans="1:15" x14ac:dyDescent="0.2">
      <c r="A25" s="20" t="s">
        <v>300</v>
      </c>
      <c r="B25" s="641" t="s">
        <v>1402</v>
      </c>
      <c r="C25" s="637">
        <v>0</v>
      </c>
      <c r="D25" s="637">
        <v>0</v>
      </c>
      <c r="E25" s="637">
        <v>0</v>
      </c>
      <c r="F25" s="635">
        <f t="shared" si="5"/>
        <v>0</v>
      </c>
      <c r="G25" s="76">
        <v>0</v>
      </c>
      <c r="H25" s="76">
        <v>0</v>
      </c>
      <c r="I25" s="76">
        <v>0</v>
      </c>
      <c r="J25" s="78">
        <f>G25+I25</f>
        <v>0</v>
      </c>
      <c r="K25" s="166">
        <f t="shared" si="2"/>
        <v>0</v>
      </c>
      <c r="L25" s="233">
        <f>IF('T6-Zamestnanci_a_mzdy'!F25-'T6a-Zamestnanci_a_mzdy (ženy)'!F25=0,0,('T6-Zamestnanci_a_mzdy'!J25-'T6a-Zamestnanci_a_mzdy (ženy)'!J25)/('T6-Zamestnanci_a_mzdy'!F25-'T6a-Zamestnanci_a_mzdy (ženy)'!F25)/12)</f>
        <v>0</v>
      </c>
      <c r="M25" s="235" t="s">
        <v>240</v>
      </c>
      <c r="N25" s="224" t="s">
        <v>240</v>
      </c>
      <c r="O25" s="238" t="s">
        <v>240</v>
      </c>
    </row>
    <row r="26" spans="1:15" ht="16.5" customHeight="1" x14ac:dyDescent="0.2">
      <c r="A26" s="20" t="s">
        <v>301</v>
      </c>
      <c r="B26" s="641" t="s">
        <v>1402</v>
      </c>
      <c r="C26" s="637">
        <v>0</v>
      </c>
      <c r="D26" s="637">
        <v>0</v>
      </c>
      <c r="E26" s="637">
        <v>0</v>
      </c>
      <c r="F26" s="635">
        <f t="shared" si="5"/>
        <v>0</v>
      </c>
      <c r="G26" s="76">
        <v>0</v>
      </c>
      <c r="H26" s="76">
        <v>0</v>
      </c>
      <c r="I26" s="76">
        <v>0</v>
      </c>
      <c r="J26" s="78">
        <f>G26+I26</f>
        <v>0</v>
      </c>
      <c r="K26" s="166">
        <f t="shared" si="2"/>
        <v>0</v>
      </c>
      <c r="L26" s="233">
        <f>IF('T6-Zamestnanci_a_mzdy'!F26-'T6a-Zamestnanci_a_mzdy (ženy)'!F26=0,0,('T6-Zamestnanci_a_mzdy'!J26-'T6a-Zamestnanci_a_mzdy (ženy)'!J26)/('T6-Zamestnanci_a_mzdy'!F26-'T6a-Zamestnanci_a_mzdy (ženy)'!F26)/12)</f>
        <v>0</v>
      </c>
      <c r="M26" s="235" t="s">
        <v>240</v>
      </c>
      <c r="N26" s="224" t="s">
        <v>240</v>
      </c>
      <c r="O26" s="238" t="s">
        <v>240</v>
      </c>
    </row>
    <row r="27" spans="1:15" x14ac:dyDescent="0.2">
      <c r="A27" s="20"/>
      <c r="B27" s="307"/>
      <c r="C27" s="638"/>
      <c r="D27" s="638"/>
      <c r="E27" s="638"/>
      <c r="F27" s="639">
        <f t="shared" si="5"/>
        <v>0</v>
      </c>
      <c r="G27" s="77"/>
      <c r="H27" s="77"/>
      <c r="I27" s="77"/>
      <c r="J27" s="142"/>
      <c r="K27" s="142"/>
      <c r="L27" s="233"/>
      <c r="M27" s="236"/>
      <c r="N27" s="207"/>
      <c r="O27" s="237"/>
    </row>
    <row r="28" spans="1:15" x14ac:dyDescent="0.2">
      <c r="A28" s="20">
        <v>16</v>
      </c>
      <c r="B28" s="306" t="s">
        <v>52</v>
      </c>
      <c r="C28" s="637">
        <v>3.9950000000000001</v>
      </c>
      <c r="D28" s="637">
        <v>3.9950000000000001</v>
      </c>
      <c r="E28" s="637">
        <v>2.004</v>
      </c>
      <c r="F28" s="635">
        <f t="shared" si="5"/>
        <v>5.9990000000000006</v>
      </c>
      <c r="G28" s="76">
        <v>42326</v>
      </c>
      <c r="H28" s="76">
        <v>42326</v>
      </c>
      <c r="I28" s="76">
        <v>29750</v>
      </c>
      <c r="J28" s="78">
        <f>G28+I28</f>
        <v>72076</v>
      </c>
      <c r="K28" s="166">
        <f t="shared" si="2"/>
        <v>1001.2224259598821</v>
      </c>
      <c r="L28" s="233">
        <f>IF('T6-Zamestnanci_a_mzdy'!F28-'T6a-Zamestnanci_a_mzdy (ženy)'!F28=0,0,('T6-Zamestnanci_a_mzdy'!J28-'T6a-Zamestnanci_a_mzdy (ženy)'!J28)/('T6-Zamestnanci_a_mzdy'!F28-'T6a-Zamestnanci_a_mzdy (ženy)'!F28)/12)</f>
        <v>1443.6729619637092</v>
      </c>
      <c r="M28" s="206">
        <v>787</v>
      </c>
      <c r="N28" s="207">
        <v>839</v>
      </c>
      <c r="O28" s="208">
        <v>1242</v>
      </c>
    </row>
    <row r="29" spans="1:15" x14ac:dyDescent="0.2">
      <c r="A29" s="20">
        <v>17</v>
      </c>
      <c r="B29" s="306" t="s">
        <v>53</v>
      </c>
      <c r="C29" s="637">
        <v>0</v>
      </c>
      <c r="D29" s="637">
        <v>0</v>
      </c>
      <c r="E29" s="637">
        <v>7.0659999999999998</v>
      </c>
      <c r="F29" s="635">
        <f t="shared" si="5"/>
        <v>7.0659999999999998</v>
      </c>
      <c r="G29" s="76">
        <v>0</v>
      </c>
      <c r="H29" s="76">
        <v>0</v>
      </c>
      <c r="I29" s="76">
        <v>90367</v>
      </c>
      <c r="J29" s="78">
        <f>G29+I29</f>
        <v>90367</v>
      </c>
      <c r="K29" s="166">
        <f t="shared" si="2"/>
        <v>1065.7491272761581</v>
      </c>
      <c r="L29" s="233">
        <f>IF('T6-Zamestnanci_a_mzdy'!F29-'T6a-Zamestnanci_a_mzdy (ženy)'!F29=0,0,('T6-Zamestnanci_a_mzdy'!J29-'T6a-Zamestnanci_a_mzdy (ženy)'!J29)/('T6-Zamestnanci_a_mzdy'!F29-'T6a-Zamestnanci_a_mzdy (ženy)'!F29)/12)</f>
        <v>1175.0483558994199</v>
      </c>
      <c r="M29" s="206">
        <v>808</v>
      </c>
      <c r="N29" s="207">
        <v>992</v>
      </c>
      <c r="O29" s="208">
        <v>1195</v>
      </c>
    </row>
    <row r="30" spans="1:15" ht="16.5" thickBot="1" x14ac:dyDescent="0.25">
      <c r="A30" s="21">
        <v>18</v>
      </c>
      <c r="B30" s="308" t="s">
        <v>248</v>
      </c>
      <c r="C30" s="640">
        <f t="shared" ref="C30:J30" si="6">C7+C13+C16+C20+C21+C28+C29</f>
        <v>272.74200000000002</v>
      </c>
      <c r="D30" s="640">
        <f t="shared" si="6"/>
        <v>271.60500000000002</v>
      </c>
      <c r="E30" s="640">
        <f t="shared" si="6"/>
        <v>22.697000000000003</v>
      </c>
      <c r="F30" s="640">
        <f t="shared" si="6"/>
        <v>295.43900000000008</v>
      </c>
      <c r="G30" s="38">
        <f t="shared" si="6"/>
        <v>5626514</v>
      </c>
      <c r="H30" s="38">
        <f t="shared" si="6"/>
        <v>5570401</v>
      </c>
      <c r="I30" s="38">
        <f t="shared" si="6"/>
        <v>804646</v>
      </c>
      <c r="J30" s="79">
        <f t="shared" si="6"/>
        <v>6431160</v>
      </c>
      <c r="K30" s="167">
        <f t="shared" si="2"/>
        <v>1814.0123680353638</v>
      </c>
      <c r="L30" s="234">
        <f>IF('T6-Zamestnanci_a_mzdy'!F30-'T6a-Zamestnanci_a_mzdy (ženy)'!F30=0,0,('T6-Zamestnanci_a_mzdy'!J30-'T6a-Zamestnanci_a_mzdy (ženy)'!J30)/('T6-Zamestnanci_a_mzdy'!F30-'T6a-Zamestnanci_a_mzdy (ženy)'!F30)/12)</f>
        <v>2003.5070631824365</v>
      </c>
      <c r="M30" s="209">
        <v>1377</v>
      </c>
      <c r="N30" s="210">
        <v>1744</v>
      </c>
      <c r="O30" s="211">
        <v>2227</v>
      </c>
    </row>
    <row r="31" spans="1:15" x14ac:dyDescent="0.2">
      <c r="A31" s="12"/>
      <c r="B31" s="12"/>
      <c r="C31" s="15"/>
      <c r="D31" s="12"/>
      <c r="E31" s="12"/>
      <c r="F31" s="15"/>
      <c r="G31" s="15"/>
      <c r="H31" s="15"/>
      <c r="I31" s="15"/>
      <c r="J31" s="15"/>
      <c r="L31" s="212"/>
      <c r="M31" s="212"/>
      <c r="N31" s="212"/>
      <c r="O31" s="212"/>
    </row>
    <row r="32" spans="1:15" x14ac:dyDescent="0.25">
      <c r="A32" s="882" t="s">
        <v>10</v>
      </c>
      <c r="B32" s="883"/>
      <c r="C32" s="883"/>
      <c r="D32" s="883"/>
      <c r="E32" s="883"/>
      <c r="F32" s="883"/>
      <c r="G32" s="883"/>
      <c r="H32" s="883"/>
      <c r="I32" s="883"/>
      <c r="J32" s="884"/>
      <c r="L32" s="212"/>
      <c r="M32" s="212"/>
      <c r="N32" s="212"/>
      <c r="O32" s="212"/>
    </row>
    <row r="33" spans="1:15" x14ac:dyDescent="0.25">
      <c r="A33" s="885" t="s">
        <v>680</v>
      </c>
      <c r="B33" s="886"/>
      <c r="C33" s="886"/>
      <c r="D33" s="886"/>
      <c r="E33" s="886"/>
      <c r="F33" s="886"/>
      <c r="G33" s="886"/>
      <c r="H33" s="886"/>
      <c r="I33" s="886"/>
      <c r="J33" s="887"/>
      <c r="L33" s="212"/>
      <c r="M33" s="213" t="s">
        <v>737</v>
      </c>
      <c r="N33" s="212"/>
      <c r="O33" s="212"/>
    </row>
    <row r="34" spans="1:15" ht="50.25" customHeight="1" x14ac:dyDescent="0.2">
      <c r="A34" s="371"/>
      <c r="B34" s="890" t="s">
        <v>1042</v>
      </c>
      <c r="C34" s="890"/>
      <c r="D34" s="890"/>
      <c r="E34" s="890"/>
      <c r="F34" s="890"/>
      <c r="G34" s="890"/>
      <c r="H34" s="890"/>
      <c r="I34" s="890"/>
      <c r="J34" s="890"/>
      <c r="L34" s="212"/>
      <c r="M34" s="212"/>
      <c r="N34" s="212"/>
      <c r="O34" s="212"/>
    </row>
    <row r="35" spans="1:15" x14ac:dyDescent="0.2">
      <c r="A35" s="371"/>
      <c r="B35" s="372" t="s">
        <v>605</v>
      </c>
      <c r="C35" s="373"/>
      <c r="D35" s="373"/>
      <c r="E35" s="373"/>
      <c r="F35" s="373"/>
      <c r="G35" s="373"/>
      <c r="H35" s="373"/>
      <c r="I35" s="373"/>
      <c r="J35" s="373"/>
      <c r="L35" s="212"/>
      <c r="M35" s="212"/>
      <c r="N35" s="212"/>
      <c r="O35" s="212"/>
    </row>
    <row r="36" spans="1:15" x14ac:dyDescent="0.2">
      <c r="A36" s="371"/>
      <c r="B36" s="372" t="s">
        <v>606</v>
      </c>
      <c r="C36" s="373"/>
      <c r="D36" s="373"/>
      <c r="E36" s="373"/>
      <c r="F36" s="373"/>
      <c r="G36" s="373"/>
      <c r="H36" s="373"/>
      <c r="I36" s="373"/>
      <c r="J36" s="373"/>
    </row>
    <row r="37" spans="1:15" x14ac:dyDescent="0.2">
      <c r="A37" s="371"/>
      <c r="B37" s="372" t="s">
        <v>607</v>
      </c>
      <c r="C37" s="373"/>
      <c r="D37" s="373"/>
      <c r="E37" s="373"/>
      <c r="F37" s="373"/>
      <c r="G37" s="373"/>
      <c r="H37" s="373"/>
      <c r="I37" s="373"/>
      <c r="J37" s="373"/>
    </row>
  </sheetData>
  <mergeCells count="20">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 ref="N3:N5"/>
    <mergeCell ref="O3:O5"/>
    <mergeCell ref="A32:J32"/>
    <mergeCell ref="A33:J33"/>
    <mergeCell ref="L3:L5"/>
  </mergeCells>
  <printOptions gridLines="1"/>
  <pageMargins left="0.2" right="0.19" top="0.8" bottom="0.39370078740157483" header="0.51181102362204722" footer="0.27559055118110237"/>
  <pageSetup paperSize="9" scale="5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N11"/>
  <sheetViews>
    <sheetView zoomScaleNormal="100" workbookViewId="0">
      <pane xSplit="2" ySplit="4" topLeftCell="C5" activePane="bottomRight" state="frozen"/>
      <selection pane="topRight" activeCell="C1" sqref="C1"/>
      <selection pane="bottomLeft" activeCell="A7" sqref="A7"/>
      <selection pane="bottomRight" activeCell="J9" sqref="J9"/>
    </sheetView>
  </sheetViews>
  <sheetFormatPr defaultColWidth="9.140625" defaultRowHeight="15.75" x14ac:dyDescent="0.25"/>
  <cols>
    <col min="1" max="1" width="9.140625" style="80"/>
    <col min="2" max="2" width="69.7109375" style="80" customWidth="1"/>
    <col min="3" max="3" width="18" style="80" bestFit="1" customWidth="1"/>
    <col min="4" max="4" width="20.28515625" style="80" bestFit="1" customWidth="1"/>
    <col min="5" max="5" width="26.42578125" style="80" customWidth="1"/>
    <col min="6" max="16384" width="9.140625" style="80"/>
  </cols>
  <sheetData>
    <row r="1" spans="1:14" s="374" customFormat="1" ht="39.75" customHeight="1" thickBot="1" x14ac:dyDescent="0.3">
      <c r="A1" s="897" t="s">
        <v>1186</v>
      </c>
      <c r="B1" s="898"/>
      <c r="C1" s="898"/>
      <c r="D1" s="898"/>
      <c r="E1" s="899"/>
    </row>
    <row r="2" spans="1:14" s="374" customFormat="1" ht="44.25" customHeight="1" thickBot="1" x14ac:dyDescent="0.3">
      <c r="A2" s="900" t="s">
        <v>1360</v>
      </c>
      <c r="B2" s="901"/>
      <c r="C2" s="901"/>
      <c r="D2" s="901"/>
      <c r="E2" s="902"/>
    </row>
    <row r="3" spans="1:14" s="374" customFormat="1" ht="65.25" customHeight="1" x14ac:dyDescent="0.25">
      <c r="A3" s="375" t="s">
        <v>142</v>
      </c>
      <c r="B3" s="376" t="s">
        <v>254</v>
      </c>
      <c r="C3" s="377" t="s">
        <v>729</v>
      </c>
      <c r="D3" s="377" t="s">
        <v>745</v>
      </c>
      <c r="E3" s="378" t="s">
        <v>654</v>
      </c>
    </row>
    <row r="4" spans="1:14" s="374" customFormat="1" ht="26.25" customHeight="1" x14ac:dyDescent="0.25">
      <c r="A4" s="379"/>
      <c r="B4" s="380"/>
      <c r="C4" s="381" t="s">
        <v>212</v>
      </c>
      <c r="D4" s="381" t="s">
        <v>213</v>
      </c>
      <c r="E4" s="382" t="s">
        <v>728</v>
      </c>
    </row>
    <row r="5" spans="1:14" ht="35.25" customHeight="1" thickBot="1" x14ac:dyDescent="0.3">
      <c r="A5" s="187">
        <v>1</v>
      </c>
      <c r="B5" s="383" t="s">
        <v>824</v>
      </c>
      <c r="C5" s="188">
        <v>185952</v>
      </c>
      <c r="D5" s="188">
        <v>112087</v>
      </c>
      <c r="E5" s="189">
        <f>C5+D5</f>
        <v>298039</v>
      </c>
    </row>
    <row r="6" spans="1:14" ht="30.75" customHeight="1" thickTop="1" x14ac:dyDescent="0.25">
      <c r="A6" s="186">
        <v>2</v>
      </c>
      <c r="B6" s="384" t="s">
        <v>1187</v>
      </c>
      <c r="C6" s="190">
        <v>184</v>
      </c>
      <c r="D6" s="190">
        <v>109</v>
      </c>
      <c r="E6" s="191">
        <f>C6+D6</f>
        <v>293</v>
      </c>
    </row>
    <row r="7" spans="1:14" ht="31.5" customHeight="1" thickBot="1" x14ac:dyDescent="0.3">
      <c r="A7" s="126">
        <v>3</v>
      </c>
      <c r="B7" s="385" t="s">
        <v>305</v>
      </c>
      <c r="C7" s="677">
        <f>IF(C6=0,0,+C5/C6)</f>
        <v>1010.6086956521739</v>
      </c>
      <c r="D7" s="677">
        <f>IF(D6=0,0,+D5/D6)</f>
        <v>1028.3211009174313</v>
      </c>
      <c r="E7" s="678">
        <f>IF(E6=0,0,+E5/E6)</f>
        <v>1017.19795221843</v>
      </c>
    </row>
    <row r="9" spans="1:14" s="374" customFormat="1" ht="31.5" customHeight="1" x14ac:dyDescent="0.25">
      <c r="A9" s="903" t="s">
        <v>1014</v>
      </c>
      <c r="B9" s="904"/>
      <c r="C9" s="904"/>
      <c r="D9" s="904"/>
      <c r="E9" s="905"/>
    </row>
    <row r="10" spans="1:14" s="374" customFormat="1" x14ac:dyDescent="0.25">
      <c r="A10" s="842" t="s">
        <v>1404</v>
      </c>
      <c r="B10" s="842"/>
      <c r="C10" s="842"/>
      <c r="D10" s="842"/>
      <c r="E10" s="842"/>
      <c r="F10" s="842"/>
      <c r="G10" s="842"/>
      <c r="H10" s="842"/>
      <c r="I10" s="842"/>
      <c r="J10" s="842"/>
      <c r="K10" s="842"/>
      <c r="L10" s="842"/>
      <c r="M10" s="842"/>
      <c r="N10" s="842"/>
    </row>
    <row r="11" spans="1:14" s="374" customFormat="1" x14ac:dyDescent="0.25"/>
  </sheetData>
  <mergeCells count="4">
    <mergeCell ref="A1:E1"/>
    <mergeCell ref="A2:E2"/>
    <mergeCell ref="A9:E9"/>
    <mergeCell ref="A10:N10"/>
  </mergeCells>
  <pageMargins left="0.45" right="0.33" top="0.74803149606299213" bottom="0.74803149606299213" header="0.31496062992125984" footer="0.31496062992125984"/>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12">
    <tabColor indexed="42"/>
    <pageSetUpPr fitToPage="1"/>
  </sheetPr>
  <dimension ref="A1:G16"/>
  <sheetViews>
    <sheetView zoomScaleNormal="100" workbookViewId="0">
      <pane xSplit="2" ySplit="5" topLeftCell="C6" activePane="bottomRight" state="frozen"/>
      <selection pane="topRight" activeCell="C1" sqref="C1"/>
      <selection pane="bottomLeft" activeCell="A6" sqref="A6"/>
      <selection pane="bottomRight" activeCell="J7" sqref="J7"/>
    </sheetView>
  </sheetViews>
  <sheetFormatPr defaultColWidth="9.140625" defaultRowHeight="15.75" x14ac:dyDescent="0.2"/>
  <cols>
    <col min="1" max="1" width="8.140625" style="13" customWidth="1"/>
    <col min="2" max="2" width="100.85546875" style="42" customWidth="1"/>
    <col min="3" max="3" width="17.28515625" style="13" customWidth="1"/>
    <col min="4" max="4" width="17.140625" style="13" customWidth="1"/>
    <col min="5" max="5" width="15.7109375" style="13" customWidth="1"/>
    <col min="6" max="6" width="18" style="13" customWidth="1"/>
    <col min="7" max="16384" width="9.140625" style="13"/>
  </cols>
  <sheetData>
    <row r="1" spans="1:7" s="323" customFormat="1" ht="50.1" customHeight="1" thickBot="1" x14ac:dyDescent="0.25">
      <c r="A1" s="912" t="s">
        <v>1188</v>
      </c>
      <c r="B1" s="913"/>
      <c r="C1" s="913"/>
      <c r="D1" s="913"/>
      <c r="E1" s="913"/>
      <c r="F1" s="914"/>
      <c r="G1" s="371"/>
    </row>
    <row r="2" spans="1:7" s="323" customFormat="1" ht="36.75" customHeight="1" x14ac:dyDescent="0.2">
      <c r="A2" s="839" t="s">
        <v>1359</v>
      </c>
      <c r="B2" s="923"/>
      <c r="C2" s="924" t="s">
        <v>1092</v>
      </c>
      <c r="D2" s="924"/>
      <c r="E2" s="924"/>
      <c r="F2" s="925"/>
    </row>
    <row r="3" spans="1:7" s="323" customFormat="1" ht="15.75" customHeight="1" x14ac:dyDescent="0.2">
      <c r="A3" s="921" t="s">
        <v>142</v>
      </c>
      <c r="B3" s="919" t="s">
        <v>254</v>
      </c>
      <c r="C3" s="915">
        <v>2022</v>
      </c>
      <c r="D3" s="916"/>
      <c r="E3" s="917">
        <v>2023</v>
      </c>
      <c r="F3" s="918"/>
    </row>
    <row r="4" spans="1:7" s="323" customFormat="1" ht="69" customHeight="1" x14ac:dyDescent="0.2">
      <c r="A4" s="922"/>
      <c r="B4" s="920"/>
      <c r="C4" s="536" t="s">
        <v>627</v>
      </c>
      <c r="D4" s="536" t="s">
        <v>130</v>
      </c>
      <c r="E4" s="536" t="s">
        <v>627</v>
      </c>
      <c r="F4" s="537" t="s">
        <v>204</v>
      </c>
    </row>
    <row r="5" spans="1:7" s="323" customFormat="1" x14ac:dyDescent="0.2">
      <c r="A5" s="386"/>
      <c r="B5" s="387"/>
      <c r="C5" s="390" t="s">
        <v>212</v>
      </c>
      <c r="D5" s="390" t="s">
        <v>213</v>
      </c>
      <c r="E5" s="390" t="s">
        <v>214</v>
      </c>
      <c r="F5" s="322" t="s">
        <v>221</v>
      </c>
    </row>
    <row r="6" spans="1:7" ht="38.25" customHeight="1" x14ac:dyDescent="0.2">
      <c r="A6" s="20">
        <v>1</v>
      </c>
      <c r="B6" s="315" t="s">
        <v>1093</v>
      </c>
      <c r="C6" s="679">
        <v>160480</v>
      </c>
      <c r="D6" s="680" t="s">
        <v>240</v>
      </c>
      <c r="E6" s="679">
        <v>181070</v>
      </c>
      <c r="F6" s="681" t="s">
        <v>240</v>
      </c>
    </row>
    <row r="7" spans="1:7" ht="38.25" customHeight="1" x14ac:dyDescent="0.2">
      <c r="A7" s="20">
        <f>A6+1</f>
        <v>2</v>
      </c>
      <c r="B7" s="315" t="s">
        <v>1094</v>
      </c>
      <c r="C7" s="680" t="s">
        <v>240</v>
      </c>
      <c r="D7" s="682">
        <v>827</v>
      </c>
      <c r="E7" s="680" t="s">
        <v>240</v>
      </c>
      <c r="F7" s="683">
        <v>783</v>
      </c>
    </row>
    <row r="8" spans="1:7" ht="38.25" customHeight="1" x14ac:dyDescent="0.2">
      <c r="A8" s="20">
        <f>A7+1</f>
        <v>3</v>
      </c>
      <c r="B8" s="315" t="s">
        <v>1095</v>
      </c>
      <c r="C8" s="680" t="s">
        <v>240</v>
      </c>
      <c r="D8" s="682">
        <v>115</v>
      </c>
      <c r="E8" s="680" t="s">
        <v>240</v>
      </c>
      <c r="F8" s="683">
        <v>115</v>
      </c>
    </row>
    <row r="9" spans="1:7" ht="35.25" customHeight="1" x14ac:dyDescent="0.2">
      <c r="A9" s="20">
        <f>A8+1</f>
        <v>4</v>
      </c>
      <c r="B9" s="388" t="s">
        <v>1084</v>
      </c>
      <c r="C9" s="679">
        <v>131759.37</v>
      </c>
      <c r="D9" s="680" t="s">
        <v>240</v>
      </c>
      <c r="E9" s="684">
        <f>+C11</f>
        <v>173971.37</v>
      </c>
      <c r="F9" s="681" t="s">
        <v>240</v>
      </c>
    </row>
    <row r="10" spans="1:7" ht="36" customHeight="1" x14ac:dyDescent="0.2">
      <c r="A10" s="20">
        <f>A9+1</f>
        <v>5</v>
      </c>
      <c r="B10" s="388" t="s">
        <v>1096</v>
      </c>
      <c r="C10" s="679">
        <v>202692</v>
      </c>
      <c r="D10" s="680" t="s">
        <v>240</v>
      </c>
      <c r="E10" s="685">
        <v>241977</v>
      </c>
      <c r="F10" s="681" t="s">
        <v>240</v>
      </c>
    </row>
    <row r="11" spans="1:7" ht="33" customHeight="1" x14ac:dyDescent="0.2">
      <c r="A11" s="20">
        <v>6</v>
      </c>
      <c r="B11" s="388" t="s">
        <v>181</v>
      </c>
      <c r="C11" s="78">
        <f>+C9+C10-C6</f>
        <v>173971.37</v>
      </c>
      <c r="D11" s="680" t="s">
        <v>240</v>
      </c>
      <c r="E11" s="684">
        <f>+E9+E10-E6</f>
        <v>234878.37</v>
      </c>
      <c r="F11" s="681" t="s">
        <v>240</v>
      </c>
    </row>
    <row r="12" spans="1:7" ht="36" customHeight="1" thickBot="1" x14ac:dyDescent="0.25">
      <c r="A12" s="21">
        <v>7</v>
      </c>
      <c r="B12" s="389" t="s">
        <v>1043</v>
      </c>
      <c r="C12" s="79">
        <f>IF(C6=0,0,C6/D7)</f>
        <v>194.05078597339784</v>
      </c>
      <c r="D12" s="686" t="s">
        <v>240</v>
      </c>
      <c r="E12" s="79">
        <f>IF(E6=0,0,E6/F7)</f>
        <v>231.25159642401022</v>
      </c>
      <c r="F12" s="687" t="s">
        <v>240</v>
      </c>
    </row>
    <row r="13" spans="1:7" x14ac:dyDescent="0.2">
      <c r="B13" s="15"/>
    </row>
    <row r="14" spans="1:7" s="323" customFormat="1" x14ac:dyDescent="0.2">
      <c r="A14" s="909" t="s">
        <v>1097</v>
      </c>
      <c r="B14" s="910"/>
      <c r="C14" s="910"/>
      <c r="D14" s="910"/>
      <c r="E14" s="910"/>
      <c r="F14" s="911"/>
    </row>
    <row r="15" spans="1:7" s="323" customFormat="1" x14ac:dyDescent="0.2">
      <c r="A15" s="906" t="s">
        <v>1098</v>
      </c>
      <c r="B15" s="907"/>
      <c r="C15" s="907"/>
      <c r="D15" s="907"/>
      <c r="E15" s="907"/>
      <c r="F15" s="908"/>
    </row>
    <row r="16" spans="1:7" x14ac:dyDescent="0.2">
      <c r="A16" s="842" t="s">
        <v>1405</v>
      </c>
      <c r="B16" s="842"/>
      <c r="C16" s="842"/>
      <c r="D16" s="842"/>
      <c r="E16" s="842"/>
      <c r="F16" s="842"/>
    </row>
  </sheetData>
  <mergeCells count="10">
    <mergeCell ref="A16:F16"/>
    <mergeCell ref="A15:F15"/>
    <mergeCell ref="A14:F14"/>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7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CC"/>
    <pageSetUpPr fitToPage="1"/>
  </sheetPr>
  <dimension ref="A1:G15"/>
  <sheetViews>
    <sheetView zoomScaleNormal="100" workbookViewId="0">
      <pane xSplit="2" ySplit="5" topLeftCell="C6" activePane="bottomRight" state="frozen"/>
      <selection pane="topRight" activeCell="C1" sqref="C1"/>
      <selection pane="bottomLeft" activeCell="A6" sqref="A6"/>
      <selection pane="bottomRight" activeCell="J10" sqref="J10"/>
    </sheetView>
  </sheetViews>
  <sheetFormatPr defaultColWidth="9.140625" defaultRowHeight="15.75" x14ac:dyDescent="0.2"/>
  <cols>
    <col min="1" max="1" width="8.140625" style="13" customWidth="1"/>
    <col min="2" max="2" width="93.140625" style="42" customWidth="1"/>
    <col min="3" max="3" width="17.28515625" style="13" customWidth="1"/>
    <col min="4" max="4" width="17.140625" style="13" customWidth="1"/>
    <col min="5" max="5" width="15.7109375" style="13" customWidth="1"/>
    <col min="6" max="6" width="18" style="13" customWidth="1"/>
    <col min="7" max="16384" width="9.140625" style="13"/>
  </cols>
  <sheetData>
    <row r="1" spans="1:7" s="323" customFormat="1" ht="50.1" customHeight="1" thickBot="1" x14ac:dyDescent="0.25">
      <c r="A1" s="912" t="s">
        <v>1189</v>
      </c>
      <c r="B1" s="913"/>
      <c r="C1" s="913"/>
      <c r="D1" s="913"/>
      <c r="E1" s="913"/>
      <c r="F1" s="914"/>
      <c r="G1" s="371"/>
    </row>
    <row r="2" spans="1:7" s="323" customFormat="1" ht="36.75" customHeight="1" x14ac:dyDescent="0.2">
      <c r="A2" s="839" t="s">
        <v>1358</v>
      </c>
      <c r="B2" s="923"/>
      <c r="C2" s="924" t="s">
        <v>847</v>
      </c>
      <c r="D2" s="924"/>
      <c r="E2" s="924"/>
      <c r="F2" s="925"/>
    </row>
    <row r="3" spans="1:7" s="323" customFormat="1" ht="15.6" customHeight="1" x14ac:dyDescent="0.2">
      <c r="A3" s="921" t="s">
        <v>142</v>
      </c>
      <c r="B3" s="919" t="s">
        <v>254</v>
      </c>
      <c r="C3" s="915">
        <v>2022</v>
      </c>
      <c r="D3" s="916"/>
      <c r="E3" s="917">
        <v>2023</v>
      </c>
      <c r="F3" s="918"/>
    </row>
    <row r="4" spans="1:7" s="323" customFormat="1" ht="69" customHeight="1" x14ac:dyDescent="0.2">
      <c r="A4" s="922"/>
      <c r="B4" s="920"/>
      <c r="C4" s="536" t="s">
        <v>627</v>
      </c>
      <c r="D4" s="536" t="s">
        <v>848</v>
      </c>
      <c r="E4" s="536" t="s">
        <v>627</v>
      </c>
      <c r="F4" s="537" t="s">
        <v>1100</v>
      </c>
    </row>
    <row r="5" spans="1:7" s="323" customFormat="1" x14ac:dyDescent="0.2">
      <c r="A5" s="386"/>
      <c r="B5" s="387"/>
      <c r="C5" s="390" t="s">
        <v>212</v>
      </c>
      <c r="D5" s="390" t="s">
        <v>213</v>
      </c>
      <c r="E5" s="390" t="s">
        <v>214</v>
      </c>
      <c r="F5" s="322" t="s">
        <v>221</v>
      </c>
    </row>
    <row r="6" spans="1:7" ht="38.25" customHeight="1" x14ac:dyDescent="0.2">
      <c r="A6" s="20">
        <v>1</v>
      </c>
      <c r="B6" s="46" t="s">
        <v>1085</v>
      </c>
      <c r="C6" s="688">
        <v>48600</v>
      </c>
      <c r="D6" s="680" t="s">
        <v>240</v>
      </c>
      <c r="E6" s="679">
        <v>40000</v>
      </c>
      <c r="F6" s="681" t="s">
        <v>240</v>
      </c>
    </row>
    <row r="7" spans="1:7" ht="38.25" customHeight="1" x14ac:dyDescent="0.2">
      <c r="A7" s="20">
        <f>A6+1</f>
        <v>2</v>
      </c>
      <c r="B7" s="46" t="s">
        <v>1086</v>
      </c>
      <c r="C7" s="680" t="s">
        <v>240</v>
      </c>
      <c r="D7" s="688">
        <v>251</v>
      </c>
      <c r="E7" s="689" t="s">
        <v>240</v>
      </c>
      <c r="F7" s="683">
        <v>200</v>
      </c>
    </row>
    <row r="8" spans="1:7" ht="38.25" customHeight="1" x14ac:dyDescent="0.2">
      <c r="A8" s="20">
        <f>A7+1</f>
        <v>3</v>
      </c>
      <c r="B8" s="46" t="s">
        <v>1087</v>
      </c>
      <c r="C8" s="680" t="s">
        <v>240</v>
      </c>
      <c r="D8" s="688">
        <v>60</v>
      </c>
      <c r="E8" s="689" t="s">
        <v>240</v>
      </c>
      <c r="F8" s="683">
        <v>50</v>
      </c>
    </row>
    <row r="9" spans="1:7" ht="33" customHeight="1" x14ac:dyDescent="0.2">
      <c r="A9" s="20">
        <f>A8+1</f>
        <v>4</v>
      </c>
      <c r="B9" s="539" t="s">
        <v>1084</v>
      </c>
      <c r="C9" s="688">
        <v>0</v>
      </c>
      <c r="D9" s="680" t="s">
        <v>240</v>
      </c>
      <c r="E9" s="684">
        <f>+C11</f>
        <v>40000</v>
      </c>
      <c r="F9" s="681" t="s">
        <v>240</v>
      </c>
    </row>
    <row r="10" spans="1:7" ht="33.75" customHeight="1" x14ac:dyDescent="0.2">
      <c r="A10" s="20">
        <f>A9+1</f>
        <v>5</v>
      </c>
      <c r="B10" s="539" t="s">
        <v>1088</v>
      </c>
      <c r="C10" s="688">
        <v>88600</v>
      </c>
      <c r="D10" s="680" t="s">
        <v>240</v>
      </c>
      <c r="E10" s="685">
        <v>0</v>
      </c>
      <c r="F10" s="681" t="s">
        <v>240</v>
      </c>
    </row>
    <row r="11" spans="1:7" ht="33.75" customHeight="1" thickBot="1" x14ac:dyDescent="0.25">
      <c r="A11" s="21">
        <v>6</v>
      </c>
      <c r="B11" s="540" t="s">
        <v>181</v>
      </c>
      <c r="C11" s="690">
        <f>C9+C10-C6</f>
        <v>40000</v>
      </c>
      <c r="D11" s="686" t="s">
        <v>240</v>
      </c>
      <c r="E11" s="690">
        <f>E9+E10-E6</f>
        <v>0</v>
      </c>
      <c r="F11" s="687" t="s">
        <v>240</v>
      </c>
    </row>
    <row r="12" spans="1:7" ht="15.75" customHeight="1" x14ac:dyDescent="0.2">
      <c r="B12" s="15"/>
    </row>
    <row r="13" spans="1:7" x14ac:dyDescent="0.2">
      <c r="A13" s="929" t="s">
        <v>1089</v>
      </c>
      <c r="B13" s="930"/>
      <c r="C13" s="930"/>
      <c r="D13" s="930"/>
      <c r="E13" s="930"/>
      <c r="F13" s="931"/>
    </row>
    <row r="14" spans="1:7" x14ac:dyDescent="0.2">
      <c r="A14" s="926" t="s">
        <v>1090</v>
      </c>
      <c r="B14" s="927"/>
      <c r="C14" s="927"/>
      <c r="D14" s="927"/>
      <c r="E14" s="927"/>
      <c r="F14" s="928"/>
    </row>
    <row r="15" spans="1:7" x14ac:dyDescent="0.2">
      <c r="A15" s="842" t="s">
        <v>1405</v>
      </c>
      <c r="B15" s="842"/>
      <c r="C15" s="842"/>
      <c r="D15" s="842"/>
      <c r="E15" s="842"/>
      <c r="F15" s="842"/>
    </row>
  </sheetData>
  <mergeCells count="10">
    <mergeCell ref="A15:F15"/>
    <mergeCell ref="A14:F14"/>
    <mergeCell ref="A13:F13"/>
    <mergeCell ref="A1:F1"/>
    <mergeCell ref="A2:B2"/>
    <mergeCell ref="C2:F2"/>
    <mergeCell ref="A3:A4"/>
    <mergeCell ref="B3:B4"/>
    <mergeCell ref="C3:D3"/>
    <mergeCell ref="E3:F3"/>
  </mergeCells>
  <pageMargins left="0.5" right="0.39" top="0.98425196850393704" bottom="0.98425196850393704" header="0.51181102362204722" footer="0.51181102362204722"/>
  <pageSetup paperSize="9" scale="8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árok13">
    <tabColor indexed="42"/>
    <pageSetUpPr fitToPage="1"/>
  </sheetPr>
  <dimension ref="A1:N22"/>
  <sheetViews>
    <sheetView zoomScaleNormal="100" workbookViewId="0">
      <pane xSplit="2" ySplit="5" topLeftCell="C6" activePane="bottomRight" state="frozen"/>
      <selection pane="topRight" activeCell="C1" sqref="C1"/>
      <selection pane="bottomLeft" activeCell="A6" sqref="A6"/>
      <selection pane="bottomRight" activeCell="J9" sqref="J9"/>
    </sheetView>
  </sheetViews>
  <sheetFormatPr defaultColWidth="9.140625" defaultRowHeight="12.75" x14ac:dyDescent="0.2"/>
  <cols>
    <col min="1" max="1" width="8.28515625" style="45" customWidth="1"/>
    <col min="2" max="2" width="77.7109375" style="45" customWidth="1"/>
    <col min="3" max="3" width="14.7109375" style="45" customWidth="1"/>
    <col min="4" max="4" width="14.85546875" style="45" customWidth="1"/>
    <col min="5" max="6" width="14.7109375" style="45" customWidth="1"/>
    <col min="7" max="16384" width="9.140625" style="45"/>
  </cols>
  <sheetData>
    <row r="1" spans="1:8" s="391" customFormat="1" ht="50.1" customHeight="1" x14ac:dyDescent="0.2">
      <c r="A1" s="936" t="s">
        <v>1190</v>
      </c>
      <c r="B1" s="937"/>
      <c r="C1" s="937"/>
      <c r="D1" s="937"/>
      <c r="E1" s="937"/>
      <c r="F1" s="938"/>
      <c r="H1" s="392"/>
    </row>
    <row r="2" spans="1:8" s="391" customFormat="1" ht="33" customHeight="1" x14ac:dyDescent="0.2">
      <c r="A2" s="941" t="s">
        <v>1356</v>
      </c>
      <c r="B2" s="942"/>
      <c r="C2" s="942"/>
      <c r="D2" s="942"/>
      <c r="E2" s="942"/>
      <c r="F2" s="943"/>
    </row>
    <row r="3" spans="1:8" s="391" customFormat="1" ht="18.75" customHeight="1" x14ac:dyDescent="0.2">
      <c r="A3" s="921" t="s">
        <v>142</v>
      </c>
      <c r="B3" s="879" t="s">
        <v>254</v>
      </c>
      <c r="C3" s="879" t="s">
        <v>649</v>
      </c>
      <c r="D3" s="879"/>
      <c r="E3" s="879" t="s">
        <v>268</v>
      </c>
      <c r="F3" s="940"/>
    </row>
    <row r="4" spans="1:8" s="391" customFormat="1" ht="18.75" customHeight="1" x14ac:dyDescent="0.2">
      <c r="A4" s="939"/>
      <c r="B4" s="879"/>
      <c r="C4" s="367">
        <v>2022</v>
      </c>
      <c r="D4" s="367">
        <v>2023</v>
      </c>
      <c r="E4" s="305">
        <v>2022</v>
      </c>
      <c r="F4" s="329">
        <v>2023</v>
      </c>
    </row>
    <row r="5" spans="1:8" s="391" customFormat="1" ht="15.75" x14ac:dyDescent="0.2">
      <c r="A5" s="324"/>
      <c r="B5" s="393"/>
      <c r="C5" s="367" t="s">
        <v>212</v>
      </c>
      <c r="D5" s="367" t="s">
        <v>213</v>
      </c>
      <c r="E5" s="390" t="s">
        <v>214</v>
      </c>
      <c r="F5" s="395" t="s">
        <v>221</v>
      </c>
    </row>
    <row r="6" spans="1:8" ht="31.5" x14ac:dyDescent="0.2">
      <c r="A6" s="20">
        <v>1</v>
      </c>
      <c r="B6" s="306" t="s">
        <v>593</v>
      </c>
      <c r="C6" s="691" t="s">
        <v>240</v>
      </c>
      <c r="D6" s="691" t="s">
        <v>240</v>
      </c>
      <c r="E6" s="651">
        <v>316</v>
      </c>
      <c r="F6" s="692">
        <v>316</v>
      </c>
    </row>
    <row r="7" spans="1:8" ht="37.5" x14ac:dyDescent="0.2">
      <c r="A7" s="20">
        <f>A6+1</f>
        <v>2</v>
      </c>
      <c r="B7" s="309" t="s">
        <v>261</v>
      </c>
      <c r="C7" s="691" t="s">
        <v>240</v>
      </c>
      <c r="D7" s="691" t="s">
        <v>240</v>
      </c>
      <c r="E7" s="651">
        <v>2606</v>
      </c>
      <c r="F7" s="692">
        <v>2600</v>
      </c>
    </row>
    <row r="8" spans="1:8" ht="15.75" x14ac:dyDescent="0.2">
      <c r="A8" s="20">
        <v>3</v>
      </c>
      <c r="B8" s="315" t="s">
        <v>202</v>
      </c>
      <c r="C8" s="691" t="s">
        <v>240</v>
      </c>
      <c r="D8" s="691" t="s">
        <v>240</v>
      </c>
      <c r="E8" s="37">
        <f>E7/12</f>
        <v>217.16666666666666</v>
      </c>
      <c r="F8" s="650">
        <f>F7/12</f>
        <v>216.66666666666666</v>
      </c>
    </row>
    <row r="9" spans="1:8" ht="31.5" x14ac:dyDescent="0.2">
      <c r="A9" s="20">
        <f t="shared" ref="A9:A18" si="0">A8+1</f>
        <v>4</v>
      </c>
      <c r="B9" s="309" t="s">
        <v>270</v>
      </c>
      <c r="C9" s="30">
        <v>241575.5</v>
      </c>
      <c r="D9" s="693">
        <v>233764</v>
      </c>
      <c r="E9" s="691" t="s">
        <v>240</v>
      </c>
      <c r="F9" s="694" t="s">
        <v>240</v>
      </c>
    </row>
    <row r="10" spans="1:8" ht="31.5" x14ac:dyDescent="0.2">
      <c r="A10" s="20">
        <f t="shared" si="0"/>
        <v>5</v>
      </c>
      <c r="B10" s="309" t="s">
        <v>285</v>
      </c>
      <c r="C10" s="30">
        <v>0</v>
      </c>
      <c r="D10" s="30">
        <v>0</v>
      </c>
      <c r="E10" s="30">
        <v>0</v>
      </c>
      <c r="F10" s="662">
        <v>0</v>
      </c>
    </row>
    <row r="11" spans="1:8" ht="31.5" x14ac:dyDescent="0.2">
      <c r="A11" s="20">
        <f t="shared" si="0"/>
        <v>6</v>
      </c>
      <c r="B11" s="311" t="s">
        <v>725</v>
      </c>
      <c r="C11" s="651">
        <v>305181</v>
      </c>
      <c r="D11" s="651">
        <v>251664</v>
      </c>
      <c r="E11" s="691" t="s">
        <v>240</v>
      </c>
      <c r="F11" s="694" t="s">
        <v>240</v>
      </c>
    </row>
    <row r="12" spans="1:8" ht="15.75" x14ac:dyDescent="0.2">
      <c r="A12" s="20">
        <f t="shared" si="0"/>
        <v>7</v>
      </c>
      <c r="B12" s="309" t="s">
        <v>269</v>
      </c>
      <c r="C12" s="30">
        <v>5725.16</v>
      </c>
      <c r="D12" s="30">
        <v>3080.54</v>
      </c>
      <c r="E12" s="691" t="s">
        <v>240</v>
      </c>
      <c r="F12" s="694" t="s">
        <v>240</v>
      </c>
    </row>
    <row r="13" spans="1:8" ht="15.75" x14ac:dyDescent="0.2">
      <c r="A13" s="20">
        <f t="shared" si="0"/>
        <v>8</v>
      </c>
      <c r="B13" s="309" t="s">
        <v>286</v>
      </c>
      <c r="C13" s="37">
        <f>SUM(C9:C12)</f>
        <v>552481.66</v>
      </c>
      <c r="D13" s="37">
        <f>SUM(D9:D12)</f>
        <v>488508.54</v>
      </c>
      <c r="E13" s="691" t="s">
        <v>240</v>
      </c>
      <c r="F13" s="694" t="s">
        <v>240</v>
      </c>
    </row>
    <row r="14" spans="1:8" ht="15.75" x14ac:dyDescent="0.2">
      <c r="A14" s="20">
        <f t="shared" si="0"/>
        <v>9</v>
      </c>
      <c r="B14" s="309" t="s">
        <v>1017</v>
      </c>
      <c r="C14" s="37">
        <f>C15+C16</f>
        <v>411148.32999999996</v>
      </c>
      <c r="D14" s="37">
        <f>D15+D16</f>
        <v>494660.02</v>
      </c>
      <c r="E14" s="691" t="s">
        <v>240</v>
      </c>
      <c r="F14" s="694" t="s">
        <v>240</v>
      </c>
      <c r="G14" s="391"/>
      <c r="H14" s="391"/>
    </row>
    <row r="15" spans="1:8" ht="15.75" x14ac:dyDescent="0.2">
      <c r="A15" s="20">
        <f t="shared" si="0"/>
        <v>10</v>
      </c>
      <c r="B15" s="364" t="s">
        <v>916</v>
      </c>
      <c r="C15" s="30">
        <v>196665.59</v>
      </c>
      <c r="D15" s="30">
        <v>305573.27</v>
      </c>
      <c r="E15" s="691" t="s">
        <v>240</v>
      </c>
      <c r="F15" s="694" t="s">
        <v>240</v>
      </c>
      <c r="G15" s="391"/>
      <c r="H15" s="391"/>
    </row>
    <row r="16" spans="1:8" ht="15.75" x14ac:dyDescent="0.2">
      <c r="A16" s="20">
        <f t="shared" si="0"/>
        <v>11</v>
      </c>
      <c r="B16" s="364" t="s">
        <v>917</v>
      </c>
      <c r="C16" s="30">
        <v>214482.74</v>
      </c>
      <c r="D16" s="30">
        <v>189086.75</v>
      </c>
      <c r="E16" s="691" t="s">
        <v>240</v>
      </c>
      <c r="F16" s="694" t="s">
        <v>240</v>
      </c>
      <c r="G16" s="391"/>
      <c r="H16" s="391"/>
    </row>
    <row r="17" spans="1:14" ht="31.5" x14ac:dyDescent="0.2">
      <c r="A17" s="20">
        <f t="shared" si="0"/>
        <v>12</v>
      </c>
      <c r="B17" s="309" t="s">
        <v>287</v>
      </c>
      <c r="C17" s="37">
        <f>+C13-C14</f>
        <v>141333.33000000007</v>
      </c>
      <c r="D17" s="37">
        <f>+D13-D14</f>
        <v>-6151.4800000000396</v>
      </c>
      <c r="E17" s="691" t="s">
        <v>240</v>
      </c>
      <c r="F17" s="694" t="s">
        <v>240</v>
      </c>
      <c r="G17" s="391"/>
      <c r="H17" s="391"/>
    </row>
    <row r="18" spans="1:14" ht="16.5" thickBot="1" x14ac:dyDescent="0.25">
      <c r="A18" s="21">
        <f t="shared" si="0"/>
        <v>13</v>
      </c>
      <c r="B18" s="394" t="s">
        <v>288</v>
      </c>
      <c r="C18" s="38">
        <f>IF(E8=0,0,C14/E8)</f>
        <v>1893.2386646201073</v>
      </c>
      <c r="D18" s="38">
        <f>IF(F8=0,0,D14/F8)</f>
        <v>2283.0462461538464</v>
      </c>
      <c r="E18" s="695" t="s">
        <v>240</v>
      </c>
      <c r="F18" s="696" t="s">
        <v>240</v>
      </c>
      <c r="G18" s="391"/>
      <c r="H18" s="391"/>
    </row>
    <row r="19" spans="1:14" x14ac:dyDescent="0.2">
      <c r="G19" s="391"/>
      <c r="H19" s="391"/>
    </row>
    <row r="20" spans="1:14" s="391" customFormat="1" ht="15.75" customHeight="1" x14ac:dyDescent="0.2">
      <c r="A20" s="909" t="s">
        <v>1015</v>
      </c>
      <c r="B20" s="910"/>
      <c r="C20" s="910"/>
      <c r="D20" s="910"/>
      <c r="E20" s="910"/>
      <c r="F20" s="911"/>
    </row>
    <row r="21" spans="1:14" s="391" customFormat="1" ht="31.5" customHeight="1" x14ac:dyDescent="0.2">
      <c r="A21" s="933" t="s">
        <v>1016</v>
      </c>
      <c r="B21" s="934"/>
      <c r="C21" s="934"/>
      <c r="D21" s="934"/>
      <c r="E21" s="934"/>
      <c r="F21" s="935"/>
    </row>
    <row r="22" spans="1:14" ht="55.5" customHeight="1" x14ac:dyDescent="0.2">
      <c r="A22" s="932" t="s">
        <v>1424</v>
      </c>
      <c r="B22" s="932"/>
      <c r="C22" s="932"/>
      <c r="D22" s="932"/>
      <c r="E22" s="932"/>
      <c r="F22" s="932"/>
      <c r="G22" s="647"/>
      <c r="H22" s="647"/>
      <c r="I22" s="647"/>
      <c r="J22" s="647"/>
      <c r="K22" s="647"/>
      <c r="L22" s="647"/>
      <c r="M22" s="647"/>
      <c r="N22" s="647"/>
    </row>
  </sheetData>
  <mergeCells count="9">
    <mergeCell ref="A22:F22"/>
    <mergeCell ref="A21:F21"/>
    <mergeCell ref="A1:F1"/>
    <mergeCell ref="A3:A4"/>
    <mergeCell ref="B3:B4"/>
    <mergeCell ref="C3:D3"/>
    <mergeCell ref="E3:F3"/>
    <mergeCell ref="A2:F2"/>
    <mergeCell ref="A20:F20"/>
  </mergeCells>
  <phoneticPr fontId="6" type="noConversion"/>
  <pageMargins left="0.66" right="0.45" top="0.98425196850393704" bottom="0.77" header="0.51181102362204722" footer="0.51181102362204722"/>
  <pageSetup paperSize="9" scale="8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2"/>
  </sheetPr>
  <dimension ref="A1:F30"/>
  <sheetViews>
    <sheetView zoomScaleNormal="100" workbookViewId="0">
      <pane xSplit="2" ySplit="1" topLeftCell="C2" activePane="bottomRight" state="frozen"/>
      <selection pane="topRight" activeCell="C1" sqref="C1"/>
      <selection pane="bottomLeft" activeCell="A5" sqref="A5"/>
      <selection pane="bottomRight" activeCell="F11" sqref="F11"/>
    </sheetView>
  </sheetViews>
  <sheetFormatPr defaultColWidth="9.140625" defaultRowHeight="15.75" x14ac:dyDescent="0.25"/>
  <cols>
    <col min="1" max="1" width="8.140625" style="116" customWidth="1"/>
    <col min="2" max="2" width="94" style="122" customWidth="1"/>
    <col min="3" max="4" width="18.7109375" style="116" customWidth="1"/>
    <col min="5" max="5" width="18.5703125" style="116" customWidth="1"/>
    <col min="6" max="16384" width="9.140625" style="116"/>
  </cols>
  <sheetData>
    <row r="1" spans="1:6" s="121" customFormat="1" ht="45.75" customHeight="1" thickBot="1" x14ac:dyDescent="0.3">
      <c r="A1" s="947" t="s">
        <v>1191</v>
      </c>
      <c r="B1" s="948"/>
      <c r="C1" s="948"/>
      <c r="D1" s="949"/>
      <c r="F1" s="116"/>
    </row>
    <row r="2" spans="1:6" s="121" customFormat="1" x14ac:dyDescent="0.25">
      <c r="A2" s="950" t="s">
        <v>1356</v>
      </c>
      <c r="B2" s="951"/>
      <c r="C2" s="951"/>
      <c r="D2" s="952"/>
    </row>
    <row r="3" spans="1:6" s="121" customFormat="1" ht="31.5" x14ac:dyDescent="0.25">
      <c r="A3" s="522" t="s">
        <v>142</v>
      </c>
      <c r="B3" s="523" t="s">
        <v>254</v>
      </c>
      <c r="C3" s="524">
        <v>2022</v>
      </c>
      <c r="D3" s="525">
        <v>2023</v>
      </c>
    </row>
    <row r="4" spans="1:6" x14ac:dyDescent="0.25">
      <c r="A4" s="526"/>
      <c r="B4" s="527"/>
      <c r="C4" s="528" t="s">
        <v>212</v>
      </c>
      <c r="D4" s="529" t="s">
        <v>213</v>
      </c>
      <c r="F4" s="546"/>
    </row>
    <row r="5" spans="1:6" ht="18.75" x14ac:dyDescent="0.25">
      <c r="A5" s="117">
        <v>1</v>
      </c>
      <c r="B5" s="530" t="s">
        <v>1077</v>
      </c>
      <c r="C5" s="697">
        <f>+C6+C9</f>
        <v>72585.8</v>
      </c>
      <c r="D5" s="698">
        <f>D6+D9</f>
        <v>67808.399999999994</v>
      </c>
      <c r="F5" s="546"/>
    </row>
    <row r="6" spans="1:6" x14ac:dyDescent="0.25">
      <c r="A6" s="117">
        <f t="shared" ref="A6:A13" si="0">A5+1</f>
        <v>2</v>
      </c>
      <c r="B6" s="530" t="s">
        <v>273</v>
      </c>
      <c r="C6" s="697">
        <f>+C7+C8</f>
        <v>45971.9</v>
      </c>
      <c r="D6" s="698">
        <f>+D7+D8</f>
        <v>39156.9</v>
      </c>
      <c r="F6" s="546"/>
    </row>
    <row r="7" spans="1:6" x14ac:dyDescent="0.25">
      <c r="A7" s="117">
        <f t="shared" si="0"/>
        <v>3</v>
      </c>
      <c r="B7" s="531" t="s">
        <v>271</v>
      </c>
      <c r="C7" s="699">
        <v>45971.9</v>
      </c>
      <c r="D7" s="700">
        <v>39156.9</v>
      </c>
      <c r="F7" s="546"/>
    </row>
    <row r="8" spans="1:6" x14ac:dyDescent="0.25">
      <c r="A8" s="117">
        <f t="shared" si="0"/>
        <v>4</v>
      </c>
      <c r="B8" s="531" t="s">
        <v>272</v>
      </c>
      <c r="C8" s="699">
        <v>0</v>
      </c>
      <c r="D8" s="700">
        <v>0</v>
      </c>
      <c r="F8" s="546"/>
    </row>
    <row r="9" spans="1:6" x14ac:dyDescent="0.25">
      <c r="A9" s="117">
        <f t="shared" si="0"/>
        <v>5</v>
      </c>
      <c r="B9" s="530" t="s">
        <v>182</v>
      </c>
      <c r="C9" s="701">
        <f>+C10+C11-C12</f>
        <v>26613.9</v>
      </c>
      <c r="D9" s="702">
        <f>+D10+D11-D12</f>
        <v>28651.5</v>
      </c>
      <c r="F9" s="546"/>
    </row>
    <row r="10" spans="1:6" ht="31.5" x14ac:dyDescent="0.25">
      <c r="A10" s="117">
        <f t="shared" si="0"/>
        <v>6</v>
      </c>
      <c r="B10" s="531" t="s">
        <v>132</v>
      </c>
      <c r="C10" s="699">
        <v>44375.83</v>
      </c>
      <c r="D10" s="702">
        <f>+C12</f>
        <v>29811.93</v>
      </c>
      <c r="F10" s="546"/>
    </row>
    <row r="11" spans="1:6" x14ac:dyDescent="0.25">
      <c r="A11" s="117">
        <f t="shared" si="0"/>
        <v>7</v>
      </c>
      <c r="B11" s="531" t="s">
        <v>159</v>
      </c>
      <c r="C11" s="699">
        <v>12050</v>
      </c>
      <c r="D11" s="700">
        <v>18738</v>
      </c>
      <c r="F11" s="546"/>
    </row>
    <row r="12" spans="1:6" x14ac:dyDescent="0.25">
      <c r="A12" s="117">
        <f t="shared" si="0"/>
        <v>8</v>
      </c>
      <c r="B12" s="531" t="s">
        <v>632</v>
      </c>
      <c r="C12" s="701">
        <f>C10+C11-C22</f>
        <v>29811.93</v>
      </c>
      <c r="D12" s="702">
        <f>D10+D11-D22</f>
        <v>19898.43</v>
      </c>
      <c r="F12" s="546"/>
    </row>
    <row r="13" spans="1:6" ht="31.5" x14ac:dyDescent="0.25">
      <c r="A13" s="117">
        <f t="shared" si="0"/>
        <v>9</v>
      </c>
      <c r="B13" s="530" t="s">
        <v>633</v>
      </c>
      <c r="C13" s="703">
        <v>72585.8</v>
      </c>
      <c r="D13" s="704">
        <v>67808.399999999994</v>
      </c>
      <c r="F13" s="546"/>
    </row>
    <row r="14" spans="1:6" x14ac:dyDescent="0.25">
      <c r="A14" s="117"/>
      <c r="B14" s="532" t="s">
        <v>229</v>
      </c>
      <c r="C14" s="705"/>
      <c r="D14" s="706"/>
      <c r="F14" s="546"/>
    </row>
    <row r="15" spans="1:6" ht="18.75" x14ac:dyDescent="0.25">
      <c r="A15" s="117">
        <f>A13+1</f>
        <v>10</v>
      </c>
      <c r="B15" s="533" t="s">
        <v>1078</v>
      </c>
      <c r="C15" s="699">
        <v>72585.8</v>
      </c>
      <c r="D15" s="700">
        <v>67808.399999999994</v>
      </c>
      <c r="F15" s="546"/>
    </row>
    <row r="16" spans="1:6" ht="31.5" x14ac:dyDescent="0.25">
      <c r="A16" s="117">
        <f t="shared" ref="A16:A23" si="1">+A15+1</f>
        <v>11</v>
      </c>
      <c r="B16" s="530" t="s">
        <v>634</v>
      </c>
      <c r="C16" s="697">
        <f>C5-C13</f>
        <v>0</v>
      </c>
      <c r="D16" s="698">
        <f>D5-D13</f>
        <v>0</v>
      </c>
      <c r="F16" s="546"/>
    </row>
    <row r="17" spans="1:6" x14ac:dyDescent="0.25">
      <c r="A17" s="117">
        <f t="shared" si="1"/>
        <v>12</v>
      </c>
      <c r="B17" s="530" t="s">
        <v>1080</v>
      </c>
      <c r="C17" s="697">
        <f>C18+C19+C20+C21</f>
        <v>18265</v>
      </c>
      <c r="D17" s="698">
        <f>D18+D19+D20+D21</f>
        <v>19101</v>
      </c>
      <c r="F17" s="546"/>
    </row>
    <row r="18" spans="1:6" ht="18.75" x14ac:dyDescent="0.25">
      <c r="A18" s="535">
        <f t="shared" si="1"/>
        <v>13</v>
      </c>
      <c r="B18" s="548" t="s">
        <v>1234</v>
      </c>
      <c r="C18" s="707">
        <v>7401</v>
      </c>
      <c r="D18" s="708">
        <v>0</v>
      </c>
      <c r="F18" s="546"/>
    </row>
    <row r="19" spans="1:6" ht="18.75" x14ac:dyDescent="0.25">
      <c r="A19" s="535">
        <f>+A18+1</f>
        <v>14</v>
      </c>
      <c r="B19" s="548" t="s">
        <v>1235</v>
      </c>
      <c r="C19" s="707">
        <v>10090</v>
      </c>
      <c r="D19" s="708">
        <v>13630</v>
      </c>
    </row>
    <row r="20" spans="1:6" ht="18.75" x14ac:dyDescent="0.25">
      <c r="A20" s="535">
        <f t="shared" si="1"/>
        <v>15</v>
      </c>
      <c r="B20" s="548" t="s">
        <v>1236</v>
      </c>
      <c r="C20" s="707">
        <v>435</v>
      </c>
      <c r="D20" s="708">
        <v>0</v>
      </c>
    </row>
    <row r="21" spans="1:6" ht="18.75" x14ac:dyDescent="0.25">
      <c r="A21" s="535">
        <f t="shared" si="1"/>
        <v>16</v>
      </c>
      <c r="B21" s="548" t="s">
        <v>1237</v>
      </c>
      <c r="C21" s="707">
        <v>339</v>
      </c>
      <c r="D21" s="708">
        <v>5471</v>
      </c>
    </row>
    <row r="22" spans="1:6" x14ac:dyDescent="0.25">
      <c r="A22" s="129">
        <f t="shared" si="1"/>
        <v>17</v>
      </c>
      <c r="B22" s="530" t="s">
        <v>644</v>
      </c>
      <c r="C22" s="697">
        <f>(C18*1.4 +C19*1.5+C20*1.4+C21*1.5)</f>
        <v>26613.9</v>
      </c>
      <c r="D22" s="698">
        <f>(D18*1.4+D19*1.5+D20*1.4+D21*1.5)</f>
        <v>28651.5</v>
      </c>
    </row>
    <row r="23" spans="1:6" ht="16.5" thickBot="1" x14ac:dyDescent="0.3">
      <c r="A23" s="130">
        <f t="shared" si="1"/>
        <v>18</v>
      </c>
      <c r="B23" s="534" t="s">
        <v>1083</v>
      </c>
      <c r="C23" s="709">
        <f>IF(C18=0,0,C15/(C18+C19))</f>
        <v>4.1498942313189646</v>
      </c>
      <c r="D23" s="710">
        <f>IF(D18=0,D15/(D18+D19))</f>
        <v>4.9749376375641958</v>
      </c>
    </row>
    <row r="24" spans="1:6" x14ac:dyDescent="0.25">
      <c r="A24" s="118"/>
      <c r="B24" s="119"/>
      <c r="C24" s="120"/>
      <c r="D24" s="120"/>
    </row>
    <row r="25" spans="1:6" x14ac:dyDescent="0.25">
      <c r="A25" s="953" t="s">
        <v>1076</v>
      </c>
      <c r="B25" s="954"/>
      <c r="C25" s="954"/>
      <c r="D25" s="955"/>
    </row>
    <row r="26" spans="1:6" x14ac:dyDescent="0.25">
      <c r="A26" s="956" t="s">
        <v>1079</v>
      </c>
      <c r="B26" s="957"/>
      <c r="C26" s="957"/>
      <c r="D26" s="958"/>
    </row>
    <row r="27" spans="1:6" ht="30.75" customHeight="1" x14ac:dyDescent="0.25">
      <c r="A27" s="959" t="s">
        <v>1081</v>
      </c>
      <c r="B27" s="960"/>
      <c r="C27" s="960"/>
      <c r="D27" s="961"/>
      <c r="E27" s="546"/>
      <c r="F27" s="546"/>
    </row>
    <row r="28" spans="1:6" ht="32.25" customHeight="1" x14ac:dyDescent="0.25">
      <c r="A28" s="944" t="s">
        <v>1082</v>
      </c>
      <c r="B28" s="945"/>
      <c r="C28" s="945"/>
      <c r="D28" s="946"/>
      <c r="E28" s="546"/>
      <c r="F28" s="546"/>
    </row>
    <row r="29" spans="1:6" x14ac:dyDescent="0.25">
      <c r="A29" s="842" t="s">
        <v>1406</v>
      </c>
      <c r="B29" s="842"/>
      <c r="C29" s="842"/>
      <c r="D29" s="842"/>
      <c r="E29" s="842"/>
      <c r="F29" s="842"/>
    </row>
    <row r="30" spans="1:6" x14ac:dyDescent="0.25">
      <c r="A30" s="546"/>
      <c r="B30" s="547"/>
      <c r="C30" s="546"/>
      <c r="D30" s="546"/>
      <c r="E30" s="546"/>
      <c r="F30" s="546"/>
    </row>
  </sheetData>
  <mergeCells count="7">
    <mergeCell ref="A29:F29"/>
    <mergeCell ref="A28:D28"/>
    <mergeCell ref="A1:D1"/>
    <mergeCell ref="A2:D2"/>
    <mergeCell ref="A25:D25"/>
    <mergeCell ref="A26:D26"/>
    <mergeCell ref="A27:D27"/>
  </mergeCells>
  <pageMargins left="0.74803149606299213" right="0.74803149606299213" top="0.59055118110236227" bottom="0.59055118110236227" header="0.51181102362204722" footer="0.51181102362204722"/>
  <pageSetup paperSize="9" scale="8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15">
    <tabColor indexed="42"/>
    <pageSetUpPr fitToPage="1"/>
  </sheetPr>
  <dimension ref="A1:H24"/>
  <sheetViews>
    <sheetView zoomScaleNormal="100" workbookViewId="0">
      <pane xSplit="2" ySplit="5" topLeftCell="C6" activePane="bottomRight" state="frozen"/>
      <selection pane="topRight" activeCell="C1" sqref="C1"/>
      <selection pane="bottomLeft" activeCell="A6" sqref="A6"/>
      <selection pane="bottomRight" activeCell="F8" sqref="F8"/>
    </sheetView>
  </sheetViews>
  <sheetFormatPr defaultColWidth="9.140625" defaultRowHeight="15.75" x14ac:dyDescent="0.25"/>
  <cols>
    <col min="1" max="1" width="9.140625" style="2"/>
    <col min="2" max="2" width="88.7109375" style="6" customWidth="1"/>
    <col min="3" max="3" width="23.42578125" style="2" customWidth="1"/>
    <col min="4" max="4" width="24.42578125" style="2" customWidth="1"/>
    <col min="5" max="5" width="9.140625" style="100"/>
    <col min="6" max="16384" width="9.140625" style="2"/>
  </cols>
  <sheetData>
    <row r="1" spans="1:5" s="400" customFormat="1" ht="50.1" customHeight="1" thickBot="1" x14ac:dyDescent="0.3">
      <c r="A1" s="965" t="s">
        <v>1192</v>
      </c>
      <c r="B1" s="966"/>
      <c r="C1" s="966"/>
      <c r="D1" s="967"/>
      <c r="E1" s="399"/>
    </row>
    <row r="2" spans="1:5" s="400" customFormat="1" ht="27.75" customHeight="1" x14ac:dyDescent="0.25">
      <c r="A2" s="815" t="s">
        <v>1356</v>
      </c>
      <c r="B2" s="816"/>
      <c r="C2" s="816"/>
      <c r="D2" s="817"/>
      <c r="E2" s="399"/>
    </row>
    <row r="3" spans="1:5" s="400" customFormat="1" ht="18.75" customHeight="1" x14ac:dyDescent="0.25">
      <c r="A3" s="833" t="s">
        <v>142</v>
      </c>
      <c r="B3" s="968" t="s">
        <v>254</v>
      </c>
      <c r="C3" s="969" t="s">
        <v>233</v>
      </c>
      <c r="D3" s="970"/>
      <c r="E3" s="399"/>
    </row>
    <row r="4" spans="1:5" s="402" customFormat="1" ht="19.5" customHeight="1" x14ac:dyDescent="0.2">
      <c r="A4" s="833"/>
      <c r="B4" s="968"/>
      <c r="C4" s="325">
        <v>2022</v>
      </c>
      <c r="D4" s="326">
        <v>2023</v>
      </c>
      <c r="E4" s="401"/>
    </row>
    <row r="5" spans="1:5" s="402" customFormat="1" ht="15.75" customHeight="1" x14ac:dyDescent="0.2">
      <c r="A5" s="324"/>
      <c r="B5" s="403"/>
      <c r="C5" s="325" t="s">
        <v>212</v>
      </c>
      <c r="D5" s="326" t="s">
        <v>213</v>
      </c>
      <c r="E5" s="401"/>
    </row>
    <row r="6" spans="1:5" s="4" customFormat="1" x14ac:dyDescent="0.2">
      <c r="A6" s="49">
        <v>1</v>
      </c>
      <c r="B6" s="404" t="s">
        <v>151</v>
      </c>
      <c r="C6" s="711">
        <v>1993808.51</v>
      </c>
      <c r="D6" s="712">
        <v>2680289.92</v>
      </c>
      <c r="E6" s="101"/>
    </row>
    <row r="7" spans="1:5" s="4" customFormat="1" x14ac:dyDescent="0.2">
      <c r="A7" s="49">
        <f t="shared" ref="A7:A20" si="0">A6+1</f>
        <v>2</v>
      </c>
      <c r="B7" s="306" t="s">
        <v>115</v>
      </c>
      <c r="C7" s="28">
        <f>SUM(C8:C13)</f>
        <v>710743.46</v>
      </c>
      <c r="D7" s="29">
        <f>SUM(D8:D13)</f>
        <v>420947.64</v>
      </c>
      <c r="E7" s="101"/>
    </row>
    <row r="8" spans="1:5" s="4" customFormat="1" ht="18.75" x14ac:dyDescent="0.2">
      <c r="A8" s="49">
        <f t="shared" si="0"/>
        <v>3</v>
      </c>
      <c r="B8" s="405" t="s">
        <v>1018</v>
      </c>
      <c r="C8" s="651">
        <v>479997.82</v>
      </c>
      <c r="D8" s="692">
        <v>206960.43</v>
      </c>
      <c r="E8" s="101"/>
    </row>
    <row r="9" spans="1:5" s="4" customFormat="1" x14ac:dyDescent="0.2">
      <c r="A9" s="49">
        <f t="shared" si="0"/>
        <v>4</v>
      </c>
      <c r="B9" s="572" t="s">
        <v>1267</v>
      </c>
      <c r="C9" s="651">
        <v>230745.64</v>
      </c>
      <c r="D9" s="692">
        <v>213987.21</v>
      </c>
      <c r="E9" s="101"/>
    </row>
    <row r="10" spans="1:5" s="4" customFormat="1" x14ac:dyDescent="0.2">
      <c r="A10" s="49">
        <f t="shared" si="0"/>
        <v>5</v>
      </c>
      <c r="B10" s="405" t="s">
        <v>710</v>
      </c>
      <c r="C10" s="651">
        <v>0</v>
      </c>
      <c r="D10" s="692">
        <v>0</v>
      </c>
      <c r="E10" s="101"/>
    </row>
    <row r="11" spans="1:5" s="4" customFormat="1" x14ac:dyDescent="0.2">
      <c r="A11" s="49">
        <f t="shared" si="0"/>
        <v>6</v>
      </c>
      <c r="B11" s="405" t="s">
        <v>293</v>
      </c>
      <c r="C11" s="651">
        <v>0</v>
      </c>
      <c r="D11" s="692">
        <v>0</v>
      </c>
      <c r="E11" s="101"/>
    </row>
    <row r="12" spans="1:5" s="4" customFormat="1" x14ac:dyDescent="0.2">
      <c r="A12" s="49">
        <f t="shared" si="0"/>
        <v>7</v>
      </c>
      <c r="B12" s="405" t="s">
        <v>294</v>
      </c>
      <c r="C12" s="651">
        <v>0</v>
      </c>
      <c r="D12" s="692">
        <v>0</v>
      </c>
      <c r="E12" s="101"/>
    </row>
    <row r="13" spans="1:5" s="4" customFormat="1" ht="19.5" customHeight="1" x14ac:dyDescent="0.2">
      <c r="A13" s="49">
        <f t="shared" si="0"/>
        <v>8</v>
      </c>
      <c r="B13" s="405" t="s">
        <v>295</v>
      </c>
      <c r="C13" s="651">
        <v>0</v>
      </c>
      <c r="D13" s="692">
        <v>0</v>
      </c>
      <c r="E13" s="101"/>
    </row>
    <row r="14" spans="1:5" s="4" customFormat="1" ht="21.75" customHeight="1" x14ac:dyDescent="0.2">
      <c r="A14" s="49">
        <f t="shared" si="0"/>
        <v>9</v>
      </c>
      <c r="B14" s="306" t="s">
        <v>46</v>
      </c>
      <c r="C14" s="28">
        <f>C6+C7</f>
        <v>2704551.9699999997</v>
      </c>
      <c r="D14" s="29">
        <f>D6+D7</f>
        <v>3101237.56</v>
      </c>
      <c r="E14" s="101"/>
    </row>
    <row r="15" spans="1:5" s="4" customFormat="1" ht="27" customHeight="1" x14ac:dyDescent="0.2">
      <c r="A15" s="49">
        <f t="shared" si="0"/>
        <v>10</v>
      </c>
      <c r="B15" s="306" t="s">
        <v>925</v>
      </c>
      <c r="C15" s="711">
        <v>270000</v>
      </c>
      <c r="D15" s="712">
        <v>200000</v>
      </c>
      <c r="E15" s="101"/>
    </row>
    <row r="16" spans="1:5" s="4" customFormat="1" ht="31.5" x14ac:dyDescent="0.2">
      <c r="A16" s="64" t="s">
        <v>598</v>
      </c>
      <c r="B16" s="309" t="s">
        <v>756</v>
      </c>
      <c r="C16" s="711">
        <v>0</v>
      </c>
      <c r="D16" s="712">
        <v>0</v>
      </c>
      <c r="E16" s="101"/>
    </row>
    <row r="17" spans="1:8" s="4" customFormat="1" ht="28.5" customHeight="1" x14ac:dyDescent="0.2">
      <c r="A17" s="49">
        <f>A15+1</f>
        <v>11</v>
      </c>
      <c r="B17" s="306" t="s">
        <v>655</v>
      </c>
      <c r="C17" s="711">
        <v>312855.2</v>
      </c>
      <c r="D17" s="712">
        <v>534471.80000000005</v>
      </c>
      <c r="E17" s="101"/>
    </row>
    <row r="18" spans="1:8" s="4" customFormat="1" ht="23.25" customHeight="1" x14ac:dyDescent="0.2">
      <c r="A18" s="49">
        <f t="shared" si="0"/>
        <v>12</v>
      </c>
      <c r="B18" s="306" t="s">
        <v>193</v>
      </c>
      <c r="C18" s="711">
        <v>0</v>
      </c>
      <c r="D18" s="712">
        <v>0</v>
      </c>
      <c r="E18" s="101"/>
    </row>
    <row r="19" spans="1:8" s="4" customFormat="1" ht="33" customHeight="1" x14ac:dyDescent="0.2">
      <c r="A19" s="49">
        <f t="shared" si="0"/>
        <v>13</v>
      </c>
      <c r="B19" s="306" t="s">
        <v>656</v>
      </c>
      <c r="C19" s="711">
        <v>0</v>
      </c>
      <c r="D19" s="712">
        <v>0</v>
      </c>
      <c r="E19" s="101"/>
    </row>
    <row r="20" spans="1:8" s="4" customFormat="1" ht="21" customHeight="1" thickBot="1" x14ac:dyDescent="0.25">
      <c r="A20" s="50">
        <f t="shared" si="0"/>
        <v>14</v>
      </c>
      <c r="B20" s="308" t="s">
        <v>69</v>
      </c>
      <c r="C20" s="652">
        <f>SUM(C14:C19)</f>
        <v>3287407.17</v>
      </c>
      <c r="D20" s="32">
        <f>SUM(D14:D19)</f>
        <v>3835709.3600000003</v>
      </c>
      <c r="E20" s="101"/>
    </row>
    <row r="21" spans="1:8" ht="9" customHeight="1" x14ac:dyDescent="0.25">
      <c r="E21" s="101"/>
    </row>
    <row r="22" spans="1:8" ht="15.75" customHeight="1" x14ac:dyDescent="0.25">
      <c r="A22" s="929" t="s">
        <v>1019</v>
      </c>
      <c r="B22" s="930"/>
      <c r="C22" s="930"/>
      <c r="D22" s="931"/>
      <c r="E22" s="101"/>
    </row>
    <row r="23" spans="1:8" ht="15.75" customHeight="1" x14ac:dyDescent="0.25">
      <c r="A23" s="962" t="s">
        <v>1020</v>
      </c>
      <c r="B23" s="963"/>
      <c r="C23" s="963"/>
      <c r="D23" s="964"/>
      <c r="E23" s="101"/>
      <c r="F23" s="71"/>
      <c r="G23" s="71"/>
      <c r="H23" s="71"/>
    </row>
    <row r="24" spans="1:8" x14ac:dyDescent="0.25">
      <c r="A24" s="223"/>
      <c r="B24" s="276"/>
    </row>
  </sheetData>
  <mergeCells count="7">
    <mergeCell ref="A23:D23"/>
    <mergeCell ref="A22:D22"/>
    <mergeCell ref="A1:D1"/>
    <mergeCell ref="A3:A4"/>
    <mergeCell ref="B3:B4"/>
    <mergeCell ref="C3:D3"/>
    <mergeCell ref="A2:D2"/>
  </mergeCells>
  <phoneticPr fontId="0" type="noConversion"/>
  <printOptions gridLines="1"/>
  <pageMargins left="0.74803149606299213" right="0.54" top="0.98425196850393704" bottom="0.82" header="0.51181102362204722" footer="0.51181102362204722"/>
  <pageSetup paperSize="9" scale="9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árok16">
    <tabColor indexed="42"/>
    <pageSetUpPr fitToPage="1"/>
  </sheetPr>
  <dimension ref="A1:J83"/>
  <sheetViews>
    <sheetView zoomScaleNormal="100" workbookViewId="0">
      <pane xSplit="2" ySplit="5" topLeftCell="C6" activePane="bottomRight" state="frozen"/>
      <selection pane="topRight" activeCell="C1" sqref="C1"/>
      <selection pane="bottomLeft" activeCell="A6" sqref="A6"/>
      <selection pane="bottomRight" activeCell="M14" sqref="M14"/>
    </sheetView>
  </sheetViews>
  <sheetFormatPr defaultColWidth="9.140625" defaultRowHeight="15.75" x14ac:dyDescent="0.25"/>
  <cols>
    <col min="1" max="1" width="7.42578125" style="2" customWidth="1"/>
    <col min="2" max="2" width="51.5703125" style="6" customWidth="1"/>
    <col min="3" max="3" width="22.28515625" style="6" customWidth="1"/>
    <col min="4" max="4" width="18.140625" style="2" customWidth="1"/>
    <col min="5" max="5" width="18.5703125" style="2" customWidth="1"/>
    <col min="6" max="6" width="16.28515625" style="2" customWidth="1"/>
    <col min="7" max="7" width="11.85546875" style="2" customWidth="1"/>
    <col min="8" max="8" width="15.42578125" style="2" customWidth="1"/>
    <col min="9" max="9" width="19.42578125" style="2" customWidth="1"/>
    <col min="10" max="16384" width="9.140625" style="2"/>
  </cols>
  <sheetData>
    <row r="1" spans="1:10" s="400" customFormat="1" ht="35.1" customHeight="1" thickBot="1" x14ac:dyDescent="0.3">
      <c r="A1" s="974" t="s">
        <v>1193</v>
      </c>
      <c r="B1" s="975"/>
      <c r="C1" s="975"/>
      <c r="D1" s="975"/>
      <c r="E1" s="975"/>
      <c r="F1" s="975"/>
      <c r="G1" s="975"/>
      <c r="H1" s="975"/>
      <c r="I1" s="976"/>
    </row>
    <row r="2" spans="1:10" s="400" customFormat="1" ht="35.1" customHeight="1" x14ac:dyDescent="0.25">
      <c r="A2" s="839" t="s">
        <v>1356</v>
      </c>
      <c r="B2" s="840"/>
      <c r="C2" s="840"/>
      <c r="D2" s="840"/>
      <c r="E2" s="840"/>
      <c r="F2" s="840"/>
      <c r="G2" s="840"/>
      <c r="H2" s="840"/>
      <c r="I2" s="841"/>
    </row>
    <row r="3" spans="1:10" s="402" customFormat="1" ht="35.25" customHeight="1" x14ac:dyDescent="0.2">
      <c r="A3" s="922" t="s">
        <v>142</v>
      </c>
      <c r="B3" s="835" t="s">
        <v>254</v>
      </c>
      <c r="C3" s="979" t="s">
        <v>1194</v>
      </c>
      <c r="D3" s="893" t="s">
        <v>1195</v>
      </c>
      <c r="E3" s="893" t="s">
        <v>1196</v>
      </c>
      <c r="F3" s="893" t="s">
        <v>776</v>
      </c>
      <c r="G3" s="977" t="s">
        <v>166</v>
      </c>
      <c r="H3" s="977" t="s">
        <v>761</v>
      </c>
      <c r="I3" s="972" t="s">
        <v>167</v>
      </c>
    </row>
    <row r="4" spans="1:10" s="402" customFormat="1" ht="72" customHeight="1" x14ac:dyDescent="0.2">
      <c r="A4" s="833"/>
      <c r="B4" s="879"/>
      <c r="C4" s="980"/>
      <c r="D4" s="894"/>
      <c r="E4" s="894"/>
      <c r="F4" s="894"/>
      <c r="G4" s="978"/>
      <c r="H4" s="978"/>
      <c r="I4" s="973"/>
    </row>
    <row r="5" spans="1:10" s="402" customFormat="1" ht="15.75" customHeight="1" x14ac:dyDescent="0.2">
      <c r="A5" s="324"/>
      <c r="B5" s="387"/>
      <c r="C5" s="390" t="s">
        <v>212</v>
      </c>
      <c r="D5" s="390" t="s">
        <v>213</v>
      </c>
      <c r="E5" s="390" t="s">
        <v>214</v>
      </c>
      <c r="F5" s="390" t="s">
        <v>221</v>
      </c>
      <c r="G5" s="390" t="s">
        <v>215</v>
      </c>
      <c r="H5" s="390" t="s">
        <v>216</v>
      </c>
      <c r="I5" s="410" t="s">
        <v>599</v>
      </c>
    </row>
    <row r="6" spans="1:10" s="4" customFormat="1" x14ac:dyDescent="0.2">
      <c r="A6" s="20">
        <v>1</v>
      </c>
      <c r="B6" s="388" t="s">
        <v>290</v>
      </c>
      <c r="C6" s="30">
        <v>0</v>
      </c>
      <c r="D6" s="30">
        <v>0</v>
      </c>
      <c r="E6" s="30">
        <v>42498</v>
      </c>
      <c r="F6" s="30">
        <v>3800</v>
      </c>
      <c r="G6" s="30">
        <v>0</v>
      </c>
      <c r="H6" s="30">
        <v>0</v>
      </c>
      <c r="I6" s="650">
        <f t="shared" ref="I6:I17" si="0">SUM(C6:H6)</f>
        <v>46298</v>
      </c>
    </row>
    <row r="7" spans="1:10" s="4" customFormat="1" x14ac:dyDescent="0.2">
      <c r="A7" s="20"/>
      <c r="B7" s="296" t="s">
        <v>229</v>
      </c>
      <c r="C7" s="30"/>
      <c r="D7" s="30"/>
      <c r="E7" s="30"/>
      <c r="F7" s="30"/>
      <c r="G7" s="30"/>
      <c r="H7" s="30"/>
      <c r="I7" s="650"/>
    </row>
    <row r="8" spans="1:10" s="4" customFormat="1" x14ac:dyDescent="0.2">
      <c r="A8" s="20">
        <v>2</v>
      </c>
      <c r="B8" s="296" t="s">
        <v>47</v>
      </c>
      <c r="C8" s="30">
        <v>0</v>
      </c>
      <c r="D8" s="30">
        <v>0</v>
      </c>
      <c r="E8" s="30">
        <v>0</v>
      </c>
      <c r="F8" s="30">
        <v>3800</v>
      </c>
      <c r="G8" s="30">
        <v>0</v>
      </c>
      <c r="H8" s="30">
        <v>0</v>
      </c>
      <c r="I8" s="650">
        <f t="shared" si="0"/>
        <v>3800</v>
      </c>
    </row>
    <row r="9" spans="1:10" x14ac:dyDescent="0.25">
      <c r="A9" s="20">
        <v>3</v>
      </c>
      <c r="B9" s="388" t="s">
        <v>211</v>
      </c>
      <c r="C9" s="30">
        <v>0</v>
      </c>
      <c r="D9" s="30">
        <v>0</v>
      </c>
      <c r="E9" s="30">
        <v>0</v>
      </c>
      <c r="F9" s="30">
        <v>0</v>
      </c>
      <c r="G9" s="30">
        <v>0</v>
      </c>
      <c r="H9" s="30">
        <v>0</v>
      </c>
      <c r="I9" s="650">
        <f t="shared" si="0"/>
        <v>0</v>
      </c>
    </row>
    <row r="10" spans="1:10" ht="31.5" x14ac:dyDescent="0.25">
      <c r="A10" s="20">
        <v>4</v>
      </c>
      <c r="B10" s="406" t="s">
        <v>759</v>
      </c>
      <c r="C10" s="37">
        <f>SUM(C11:C16)</f>
        <v>0</v>
      </c>
      <c r="D10" s="37">
        <f t="shared" ref="D10:I10" si="1">SUM(D11:D16)</f>
        <v>0</v>
      </c>
      <c r="E10" s="37">
        <f t="shared" si="1"/>
        <v>188463.16</v>
      </c>
      <c r="F10" s="37">
        <f t="shared" si="1"/>
        <v>44755.13</v>
      </c>
      <c r="G10" s="37">
        <f t="shared" si="1"/>
        <v>0</v>
      </c>
      <c r="H10" s="37">
        <f t="shared" si="1"/>
        <v>0</v>
      </c>
      <c r="I10" s="650">
        <f t="shared" si="1"/>
        <v>233218.28999999998</v>
      </c>
    </row>
    <row r="11" spans="1:10" x14ac:dyDescent="0.25">
      <c r="A11" s="20">
        <v>5</v>
      </c>
      <c r="B11" s="314" t="s">
        <v>918</v>
      </c>
      <c r="C11" s="30">
        <v>0</v>
      </c>
      <c r="D11" s="30">
        <v>0</v>
      </c>
      <c r="E11" s="30">
        <v>0</v>
      </c>
      <c r="F11" s="30">
        <v>6235.2</v>
      </c>
      <c r="G11" s="30">
        <v>0</v>
      </c>
      <c r="H11" s="30">
        <v>0</v>
      </c>
      <c r="I11" s="650">
        <f t="shared" si="0"/>
        <v>6235.2</v>
      </c>
      <c r="J11" s="4"/>
    </row>
    <row r="12" spans="1:10" x14ac:dyDescent="0.25">
      <c r="A12" s="20">
        <v>6</v>
      </c>
      <c r="B12" s="314" t="s">
        <v>919</v>
      </c>
      <c r="C12" s="30">
        <v>0</v>
      </c>
      <c r="D12" s="30">
        <v>0</v>
      </c>
      <c r="E12" s="30">
        <v>11785</v>
      </c>
      <c r="F12" s="30">
        <v>0</v>
      </c>
      <c r="G12" s="30">
        <v>0</v>
      </c>
      <c r="H12" s="30">
        <v>0</v>
      </c>
      <c r="I12" s="650">
        <f t="shared" si="0"/>
        <v>11785</v>
      </c>
      <c r="J12" s="4"/>
    </row>
    <row r="13" spans="1:10" x14ac:dyDescent="0.25">
      <c r="A13" s="20">
        <v>7</v>
      </c>
      <c r="B13" s="407" t="s">
        <v>920</v>
      </c>
      <c r="C13" s="30">
        <v>0</v>
      </c>
      <c r="D13" s="30">
        <v>0</v>
      </c>
      <c r="E13" s="30">
        <v>15173.76</v>
      </c>
      <c r="F13" s="30">
        <v>24613.42</v>
      </c>
      <c r="G13" s="30">
        <v>0</v>
      </c>
      <c r="H13" s="30">
        <v>0</v>
      </c>
      <c r="I13" s="650">
        <f t="shared" si="0"/>
        <v>39787.18</v>
      </c>
      <c r="J13" s="4"/>
    </row>
    <row r="14" spans="1:10" ht="31.5" x14ac:dyDescent="0.25">
      <c r="A14" s="20">
        <v>8</v>
      </c>
      <c r="B14" s="314" t="s">
        <v>921</v>
      </c>
      <c r="C14" s="30">
        <v>0</v>
      </c>
      <c r="D14" s="30">
        <v>0</v>
      </c>
      <c r="E14" s="30">
        <v>5952</v>
      </c>
      <c r="F14" s="30">
        <v>6988.8</v>
      </c>
      <c r="G14" s="30">
        <v>0</v>
      </c>
      <c r="H14" s="30">
        <v>0</v>
      </c>
      <c r="I14" s="650">
        <f t="shared" si="0"/>
        <v>12940.8</v>
      </c>
      <c r="J14" s="4"/>
    </row>
    <row r="15" spans="1:10" ht="31.5" x14ac:dyDescent="0.25">
      <c r="A15" s="25">
        <v>9</v>
      </c>
      <c r="B15" s="314" t="s">
        <v>922</v>
      </c>
      <c r="C15" s="30">
        <v>0</v>
      </c>
      <c r="D15" s="30">
        <v>0</v>
      </c>
      <c r="E15" s="30">
        <v>0</v>
      </c>
      <c r="F15" s="30">
        <v>0</v>
      </c>
      <c r="G15" s="30">
        <v>0</v>
      </c>
      <c r="H15" s="30">
        <v>0</v>
      </c>
      <c r="I15" s="650">
        <f t="shared" si="0"/>
        <v>0</v>
      </c>
      <c r="J15" s="4"/>
    </row>
    <row r="16" spans="1:10" x14ac:dyDescent="0.25">
      <c r="A16" s="20">
        <v>10</v>
      </c>
      <c r="B16" s="314" t="s">
        <v>923</v>
      </c>
      <c r="C16" s="30">
        <v>0</v>
      </c>
      <c r="D16" s="30">
        <v>0</v>
      </c>
      <c r="E16" s="30">
        <v>155552.4</v>
      </c>
      <c r="F16" s="30">
        <v>6917.71</v>
      </c>
      <c r="G16" s="30">
        <v>0</v>
      </c>
      <c r="H16" s="30">
        <v>0</v>
      </c>
      <c r="I16" s="650">
        <f t="shared" si="0"/>
        <v>162470.10999999999</v>
      </c>
      <c r="J16" s="4"/>
    </row>
    <row r="17" spans="1:10" x14ac:dyDescent="0.25">
      <c r="A17" s="20">
        <v>11</v>
      </c>
      <c r="B17" s="406" t="s">
        <v>122</v>
      </c>
      <c r="C17" s="30">
        <v>0</v>
      </c>
      <c r="D17" s="30">
        <v>0</v>
      </c>
      <c r="E17" s="30">
        <v>34000</v>
      </c>
      <c r="F17" s="30">
        <v>0</v>
      </c>
      <c r="G17" s="30">
        <v>0</v>
      </c>
      <c r="H17" s="30">
        <v>0</v>
      </c>
      <c r="I17" s="650">
        <f t="shared" si="0"/>
        <v>34000</v>
      </c>
      <c r="J17" s="4"/>
    </row>
    <row r="18" spans="1:10" x14ac:dyDescent="0.25">
      <c r="A18" s="25">
        <v>12</v>
      </c>
      <c r="B18" s="406" t="s">
        <v>123</v>
      </c>
      <c r="C18" s="30">
        <v>0</v>
      </c>
      <c r="D18" s="30">
        <v>0</v>
      </c>
      <c r="E18" s="30">
        <v>150</v>
      </c>
      <c r="F18" s="30">
        <v>14046</v>
      </c>
      <c r="G18" s="30">
        <v>0</v>
      </c>
      <c r="H18" s="30">
        <v>0</v>
      </c>
      <c r="I18" s="650">
        <f t="shared" ref="I18:I23" si="2">SUM(C18:H18)</f>
        <v>14196</v>
      </c>
    </row>
    <row r="19" spans="1:10" x14ac:dyDescent="0.25">
      <c r="A19" s="20">
        <v>13</v>
      </c>
      <c r="B19" s="406" t="s">
        <v>226</v>
      </c>
      <c r="C19" s="30">
        <v>151266.01999999999</v>
      </c>
      <c r="D19" s="30">
        <v>0</v>
      </c>
      <c r="E19" s="30">
        <v>17999.54</v>
      </c>
      <c r="F19" s="30">
        <v>8789.51</v>
      </c>
      <c r="G19" s="30">
        <v>0</v>
      </c>
      <c r="H19" s="30">
        <v>462751.2</v>
      </c>
      <c r="I19" s="650">
        <f t="shared" si="2"/>
        <v>640806.27</v>
      </c>
    </row>
    <row r="20" spans="1:10" x14ac:dyDescent="0.25">
      <c r="A20" s="20">
        <v>14</v>
      </c>
      <c r="B20" s="406" t="s">
        <v>124</v>
      </c>
      <c r="C20" s="30">
        <v>0</v>
      </c>
      <c r="D20" s="30">
        <v>0</v>
      </c>
      <c r="E20" s="30">
        <v>0</v>
      </c>
      <c r="F20" s="30">
        <v>5268</v>
      </c>
      <c r="G20" s="30">
        <v>0</v>
      </c>
      <c r="H20" s="30">
        <v>0</v>
      </c>
      <c r="I20" s="650">
        <f t="shared" si="2"/>
        <v>5268</v>
      </c>
    </row>
    <row r="21" spans="1:10" x14ac:dyDescent="0.25">
      <c r="A21" s="25">
        <v>15</v>
      </c>
      <c r="B21" s="406" t="s">
        <v>234</v>
      </c>
      <c r="C21" s="30">
        <v>0</v>
      </c>
      <c r="D21" s="30">
        <v>0</v>
      </c>
      <c r="E21" s="30">
        <v>0</v>
      </c>
      <c r="F21" s="30">
        <v>0</v>
      </c>
      <c r="G21" s="30">
        <v>0</v>
      </c>
      <c r="H21" s="30">
        <v>0</v>
      </c>
      <c r="I21" s="650">
        <f t="shared" si="2"/>
        <v>0</v>
      </c>
    </row>
    <row r="22" spans="1:10" x14ac:dyDescent="0.25">
      <c r="A22" s="20">
        <v>16</v>
      </c>
      <c r="B22" s="408" t="s">
        <v>742</v>
      </c>
      <c r="C22" s="713">
        <v>0</v>
      </c>
      <c r="D22" s="30">
        <v>0</v>
      </c>
      <c r="E22" s="30">
        <v>0</v>
      </c>
      <c r="F22" s="30">
        <v>0</v>
      </c>
      <c r="G22" s="30">
        <v>0</v>
      </c>
      <c r="H22" s="30">
        <v>0</v>
      </c>
      <c r="I22" s="650">
        <f t="shared" si="2"/>
        <v>0</v>
      </c>
    </row>
    <row r="23" spans="1:10" ht="48" thickBot="1" x14ac:dyDescent="0.3">
      <c r="A23" s="21">
        <v>17</v>
      </c>
      <c r="B23" s="409" t="s">
        <v>760</v>
      </c>
      <c r="C23" s="714">
        <f t="shared" ref="C23:H23" si="3">+C6+C9+C10+C17+C18+C19+C20+C21+C22</f>
        <v>151266.01999999999</v>
      </c>
      <c r="D23" s="715">
        <f t="shared" si="3"/>
        <v>0</v>
      </c>
      <c r="E23" s="715">
        <f t="shared" si="3"/>
        <v>283110.7</v>
      </c>
      <c r="F23" s="715">
        <f t="shared" si="3"/>
        <v>76658.64</v>
      </c>
      <c r="G23" s="715">
        <f t="shared" si="3"/>
        <v>0</v>
      </c>
      <c r="H23" s="715">
        <f t="shared" si="3"/>
        <v>462751.2</v>
      </c>
      <c r="I23" s="716">
        <f t="shared" si="2"/>
        <v>973786.56</v>
      </c>
    </row>
    <row r="24" spans="1:10" s="643" customFormat="1" ht="24.95" customHeight="1" x14ac:dyDescent="0.2">
      <c r="A24" s="971" t="s">
        <v>1407</v>
      </c>
      <c r="B24" s="971"/>
      <c r="C24" s="971"/>
      <c r="D24" s="971"/>
      <c r="E24" s="971"/>
      <c r="F24" s="971"/>
      <c r="G24" s="971"/>
      <c r="H24" s="971"/>
      <c r="I24" s="971"/>
    </row>
    <row r="25" spans="1:10" x14ac:dyDescent="0.25">
      <c r="A25" s="221"/>
      <c r="B25" s="222"/>
      <c r="C25" s="99"/>
      <c r="D25" s="99"/>
      <c r="E25" s="99"/>
      <c r="F25" s="99"/>
      <c r="G25" s="99"/>
      <c r="H25" s="99"/>
      <c r="I25" s="642"/>
    </row>
    <row r="26" spans="1:10" x14ac:dyDescent="0.25">
      <c r="C26" s="99"/>
      <c r="D26" s="99"/>
      <c r="E26" s="99"/>
      <c r="F26" s="99"/>
      <c r="G26" s="99"/>
      <c r="H26" s="99"/>
    </row>
    <row r="27" spans="1:10" x14ac:dyDescent="0.25">
      <c r="C27" s="99"/>
      <c r="D27" s="99"/>
      <c r="E27" s="99"/>
      <c r="F27" s="99"/>
      <c r="G27" s="99"/>
      <c r="H27" s="99"/>
    </row>
    <row r="28" spans="1:10" x14ac:dyDescent="0.25">
      <c r="C28" s="99"/>
      <c r="D28" s="99"/>
      <c r="E28" s="99"/>
      <c r="F28" s="99"/>
      <c r="G28" s="99"/>
      <c r="H28" s="99"/>
    </row>
    <row r="29" spans="1:10" x14ac:dyDescent="0.25">
      <c r="C29" s="99"/>
      <c r="D29" s="99"/>
      <c r="E29" s="99"/>
      <c r="F29" s="99"/>
      <c r="G29" s="99"/>
      <c r="H29" s="99"/>
    </row>
    <row r="30" spans="1:10" x14ac:dyDescent="0.25">
      <c r="C30" s="99"/>
      <c r="D30" s="99"/>
      <c r="E30" s="99"/>
      <c r="F30" s="99"/>
      <c r="G30" s="99"/>
      <c r="H30" s="99"/>
    </row>
    <row r="31" spans="1:10" x14ac:dyDescent="0.25">
      <c r="C31" s="99"/>
      <c r="D31" s="99"/>
      <c r="E31" s="99"/>
      <c r="F31" s="99"/>
      <c r="G31" s="99"/>
      <c r="H31" s="99"/>
    </row>
    <row r="32" spans="1:10" x14ac:dyDescent="0.25">
      <c r="C32" s="99"/>
      <c r="D32" s="99"/>
      <c r="E32" s="99"/>
      <c r="F32" s="99"/>
      <c r="G32" s="99"/>
      <c r="H32" s="99"/>
    </row>
    <row r="33" spans="3:8" x14ac:dyDescent="0.25">
      <c r="C33" s="99"/>
      <c r="D33" s="99"/>
      <c r="E33" s="99"/>
      <c r="F33" s="99"/>
      <c r="G33" s="99"/>
      <c r="H33" s="99"/>
    </row>
    <row r="34" spans="3:8" x14ac:dyDescent="0.25">
      <c r="C34" s="99"/>
      <c r="D34" s="99"/>
      <c r="E34" s="99"/>
      <c r="F34" s="99"/>
      <c r="G34" s="99"/>
      <c r="H34" s="99"/>
    </row>
    <row r="35" spans="3:8" x14ac:dyDescent="0.25">
      <c r="C35" s="99"/>
      <c r="D35" s="99"/>
      <c r="E35" s="99"/>
      <c r="F35" s="99"/>
      <c r="G35" s="99"/>
      <c r="H35" s="99"/>
    </row>
    <row r="36" spans="3:8" x14ac:dyDescent="0.25">
      <c r="C36" s="99"/>
      <c r="D36" s="99"/>
      <c r="E36" s="99"/>
      <c r="F36" s="99"/>
      <c r="G36" s="99"/>
      <c r="H36" s="99"/>
    </row>
    <row r="37" spans="3:8" x14ac:dyDescent="0.25">
      <c r="C37" s="99"/>
      <c r="D37" s="99"/>
      <c r="E37" s="99"/>
      <c r="F37" s="99"/>
      <c r="G37" s="99"/>
      <c r="H37" s="99"/>
    </row>
    <row r="38" spans="3:8" x14ac:dyDescent="0.25">
      <c r="C38" s="99"/>
      <c r="D38" s="99"/>
      <c r="E38" s="99"/>
      <c r="F38" s="99"/>
      <c r="G38" s="99"/>
      <c r="H38" s="99"/>
    </row>
    <row r="39" spans="3:8" x14ac:dyDescent="0.25">
      <c r="C39" s="99"/>
      <c r="D39" s="99"/>
      <c r="E39" s="99"/>
      <c r="F39" s="99"/>
      <c r="G39" s="99"/>
      <c r="H39" s="99"/>
    </row>
    <row r="40" spans="3:8" x14ac:dyDescent="0.25">
      <c r="C40" s="99"/>
      <c r="D40" s="99"/>
      <c r="E40" s="99"/>
      <c r="F40" s="99"/>
      <c r="G40" s="99"/>
      <c r="H40" s="99"/>
    </row>
    <row r="41" spans="3:8" x14ac:dyDescent="0.25">
      <c r="C41" s="99"/>
      <c r="D41" s="99"/>
      <c r="E41" s="99"/>
      <c r="F41" s="99"/>
      <c r="G41" s="99"/>
      <c r="H41" s="99"/>
    </row>
    <row r="42" spans="3:8" x14ac:dyDescent="0.25">
      <c r="C42" s="99"/>
      <c r="D42" s="99"/>
      <c r="E42" s="99"/>
      <c r="F42" s="99"/>
      <c r="G42" s="99"/>
      <c r="H42" s="99"/>
    </row>
    <row r="43" spans="3:8" x14ac:dyDescent="0.25">
      <c r="C43" s="99"/>
      <c r="D43" s="99"/>
      <c r="E43" s="99"/>
      <c r="F43" s="99"/>
      <c r="G43" s="99"/>
      <c r="H43" s="99"/>
    </row>
    <row r="44" spans="3:8" x14ac:dyDescent="0.25">
      <c r="C44" s="99"/>
      <c r="D44" s="99"/>
      <c r="E44" s="99"/>
      <c r="F44" s="99"/>
      <c r="G44" s="99"/>
      <c r="H44" s="99"/>
    </row>
    <row r="45" spans="3:8" x14ac:dyDescent="0.25">
      <c r="C45" s="99"/>
      <c r="D45" s="99"/>
      <c r="E45" s="99"/>
      <c r="F45" s="99"/>
      <c r="G45" s="99"/>
      <c r="H45" s="99"/>
    </row>
    <row r="46" spans="3:8" x14ac:dyDescent="0.25">
      <c r="C46" s="99"/>
      <c r="D46" s="99"/>
      <c r="E46" s="99"/>
      <c r="F46" s="99"/>
      <c r="G46" s="99"/>
      <c r="H46" s="99"/>
    </row>
    <row r="47" spans="3:8" x14ac:dyDescent="0.25">
      <c r="C47" s="99"/>
      <c r="D47" s="99"/>
      <c r="E47" s="99"/>
      <c r="F47" s="99"/>
      <c r="G47" s="99"/>
      <c r="H47" s="99"/>
    </row>
    <row r="48" spans="3:8" x14ac:dyDescent="0.25">
      <c r="C48" s="99"/>
      <c r="D48" s="99"/>
      <c r="E48" s="99"/>
      <c r="F48" s="99"/>
      <c r="G48" s="99"/>
      <c r="H48" s="99"/>
    </row>
    <row r="49" spans="3:8" x14ac:dyDescent="0.25">
      <c r="C49" s="99"/>
      <c r="D49" s="99"/>
      <c r="E49" s="99"/>
      <c r="F49" s="99"/>
      <c r="G49" s="99"/>
      <c r="H49" s="99"/>
    </row>
    <row r="50" spans="3:8" x14ac:dyDescent="0.25">
      <c r="C50" s="99"/>
      <c r="D50" s="99"/>
      <c r="E50" s="99"/>
      <c r="F50" s="99"/>
      <c r="G50" s="99"/>
      <c r="H50" s="99"/>
    </row>
    <row r="51" spans="3:8" x14ac:dyDescent="0.25">
      <c r="C51" s="99"/>
      <c r="D51" s="99"/>
      <c r="E51" s="99"/>
      <c r="F51" s="99"/>
      <c r="G51" s="99"/>
      <c r="H51" s="99"/>
    </row>
    <row r="52" spans="3:8" x14ac:dyDescent="0.25">
      <c r="C52" s="99"/>
      <c r="D52" s="99"/>
      <c r="E52" s="99"/>
      <c r="F52" s="99"/>
      <c r="G52" s="99"/>
      <c r="H52" s="99"/>
    </row>
    <row r="53" spans="3:8" x14ac:dyDescent="0.25">
      <c r="C53" s="99"/>
      <c r="D53" s="99"/>
      <c r="E53" s="99"/>
      <c r="F53" s="99"/>
      <c r="G53" s="99"/>
      <c r="H53" s="99"/>
    </row>
    <row r="54" spans="3:8" x14ac:dyDescent="0.25">
      <c r="C54" s="99"/>
      <c r="D54" s="99"/>
      <c r="E54" s="99"/>
      <c r="F54" s="99"/>
      <c r="G54" s="99"/>
      <c r="H54" s="99"/>
    </row>
    <row r="55" spans="3:8" x14ac:dyDescent="0.25">
      <c r="C55" s="99"/>
      <c r="D55" s="99"/>
      <c r="E55" s="99"/>
      <c r="F55" s="99"/>
      <c r="G55" s="99"/>
      <c r="H55" s="99"/>
    </row>
    <row r="56" spans="3:8" x14ac:dyDescent="0.25">
      <c r="C56" s="99"/>
      <c r="D56" s="99"/>
      <c r="E56" s="99"/>
      <c r="F56" s="99"/>
      <c r="G56" s="99"/>
      <c r="H56" s="99"/>
    </row>
    <row r="57" spans="3:8" x14ac:dyDescent="0.25">
      <c r="C57" s="99"/>
      <c r="D57" s="99"/>
      <c r="E57" s="99"/>
      <c r="F57" s="99"/>
      <c r="G57" s="99"/>
      <c r="H57" s="99"/>
    </row>
    <row r="58" spans="3:8" x14ac:dyDescent="0.25">
      <c r="C58" s="99"/>
      <c r="D58" s="99"/>
      <c r="E58" s="99"/>
      <c r="F58" s="99"/>
      <c r="G58" s="99"/>
      <c r="H58" s="99"/>
    </row>
    <row r="59" spans="3:8" x14ac:dyDescent="0.25">
      <c r="C59" s="99"/>
      <c r="D59" s="99"/>
      <c r="E59" s="99"/>
      <c r="F59" s="99"/>
      <c r="G59" s="99"/>
      <c r="H59" s="99"/>
    </row>
    <row r="60" spans="3:8" x14ac:dyDescent="0.25">
      <c r="C60" s="99"/>
      <c r="D60" s="99"/>
      <c r="E60" s="99"/>
      <c r="F60" s="99"/>
      <c r="G60" s="99"/>
      <c r="H60" s="99"/>
    </row>
    <row r="61" spans="3:8" x14ac:dyDescent="0.25">
      <c r="C61" s="99"/>
      <c r="D61" s="99"/>
      <c r="E61" s="99"/>
      <c r="F61" s="99"/>
      <c r="G61" s="99"/>
      <c r="H61" s="99"/>
    </row>
    <row r="62" spans="3:8" x14ac:dyDescent="0.25">
      <c r="C62" s="99"/>
      <c r="D62" s="99"/>
      <c r="E62" s="99"/>
      <c r="F62" s="99"/>
      <c r="G62" s="99"/>
      <c r="H62" s="99"/>
    </row>
    <row r="63" spans="3:8" x14ac:dyDescent="0.25">
      <c r="C63" s="99"/>
      <c r="D63" s="99"/>
      <c r="E63" s="99"/>
      <c r="F63" s="99"/>
      <c r="G63" s="99"/>
      <c r="H63" s="99"/>
    </row>
    <row r="64" spans="3:8" x14ac:dyDescent="0.25">
      <c r="C64" s="99"/>
      <c r="D64" s="99"/>
      <c r="E64" s="99"/>
      <c r="F64" s="99"/>
      <c r="G64" s="99"/>
      <c r="H64" s="99"/>
    </row>
    <row r="65" spans="3:8" x14ac:dyDescent="0.25">
      <c r="C65" s="99"/>
      <c r="D65" s="99"/>
      <c r="E65" s="99"/>
      <c r="F65" s="99"/>
      <c r="G65" s="99"/>
      <c r="H65" s="99"/>
    </row>
    <row r="66" spans="3:8" x14ac:dyDescent="0.25">
      <c r="C66" s="99"/>
      <c r="D66" s="99"/>
      <c r="E66" s="99"/>
      <c r="F66" s="99"/>
      <c r="G66" s="99"/>
      <c r="H66" s="99"/>
    </row>
    <row r="67" spans="3:8" x14ac:dyDescent="0.25">
      <c r="C67" s="99"/>
      <c r="D67" s="99"/>
      <c r="E67" s="99"/>
      <c r="F67" s="99"/>
      <c r="G67" s="99"/>
      <c r="H67" s="99"/>
    </row>
    <row r="68" spans="3:8" x14ac:dyDescent="0.25">
      <c r="C68" s="99"/>
      <c r="D68" s="99"/>
      <c r="E68" s="99"/>
      <c r="F68" s="99"/>
      <c r="G68" s="99"/>
      <c r="H68" s="99"/>
    </row>
    <row r="69" spans="3:8" x14ac:dyDescent="0.25">
      <c r="C69" s="99"/>
      <c r="D69" s="99"/>
      <c r="E69" s="99"/>
      <c r="F69" s="99"/>
      <c r="G69" s="99"/>
      <c r="H69" s="99"/>
    </row>
    <row r="70" spans="3:8" x14ac:dyDescent="0.25">
      <c r="C70" s="99"/>
      <c r="D70" s="99"/>
      <c r="E70" s="99"/>
      <c r="F70" s="99"/>
      <c r="G70" s="99"/>
      <c r="H70" s="99"/>
    </row>
    <row r="71" spans="3:8" x14ac:dyDescent="0.25">
      <c r="C71" s="99"/>
      <c r="D71" s="99"/>
      <c r="E71" s="99"/>
      <c r="F71" s="99"/>
      <c r="G71" s="99"/>
      <c r="H71" s="99"/>
    </row>
    <row r="72" spans="3:8" x14ac:dyDescent="0.25">
      <c r="C72" s="99"/>
      <c r="D72" s="99"/>
      <c r="E72" s="99"/>
      <c r="F72" s="99"/>
      <c r="G72" s="99"/>
      <c r="H72" s="99"/>
    </row>
    <row r="73" spans="3:8" x14ac:dyDescent="0.25">
      <c r="C73" s="99"/>
      <c r="D73" s="99"/>
      <c r="E73" s="99"/>
      <c r="F73" s="99"/>
      <c r="G73" s="99"/>
      <c r="H73" s="99"/>
    </row>
    <row r="74" spans="3:8" x14ac:dyDescent="0.25">
      <c r="C74" s="99"/>
      <c r="D74" s="99"/>
      <c r="E74" s="99"/>
      <c r="F74" s="99"/>
      <c r="G74" s="99"/>
      <c r="H74" s="99"/>
    </row>
    <row r="75" spans="3:8" x14ac:dyDescent="0.25">
      <c r="C75" s="99"/>
      <c r="D75" s="99"/>
      <c r="E75" s="99"/>
      <c r="F75" s="99"/>
      <c r="G75" s="99"/>
      <c r="H75" s="99"/>
    </row>
    <row r="76" spans="3:8" x14ac:dyDescent="0.25">
      <c r="C76" s="99"/>
      <c r="D76" s="99"/>
      <c r="E76" s="99"/>
      <c r="F76" s="99"/>
      <c r="G76" s="99"/>
      <c r="H76" s="99"/>
    </row>
    <row r="77" spans="3:8" x14ac:dyDescent="0.25">
      <c r="C77" s="99"/>
      <c r="D77" s="99"/>
      <c r="E77" s="99"/>
      <c r="F77" s="99"/>
      <c r="G77" s="99"/>
      <c r="H77" s="99"/>
    </row>
    <row r="78" spans="3:8" x14ac:dyDescent="0.25">
      <c r="C78" s="99"/>
      <c r="D78" s="99"/>
      <c r="E78" s="99"/>
      <c r="F78" s="99"/>
      <c r="G78" s="99"/>
      <c r="H78" s="99"/>
    </row>
    <row r="79" spans="3:8" x14ac:dyDescent="0.25">
      <c r="C79" s="99"/>
      <c r="D79" s="99"/>
      <c r="E79" s="99"/>
      <c r="F79" s="99"/>
      <c r="G79" s="99"/>
      <c r="H79" s="99"/>
    </row>
    <row r="80" spans="3:8" x14ac:dyDescent="0.25">
      <c r="C80" s="99"/>
      <c r="D80" s="99"/>
      <c r="E80" s="99"/>
      <c r="F80" s="99"/>
      <c r="G80" s="99"/>
      <c r="H80" s="99"/>
    </row>
    <row r="81" spans="3:8" x14ac:dyDescent="0.25">
      <c r="C81" s="99"/>
      <c r="D81" s="99"/>
      <c r="E81" s="99"/>
      <c r="F81" s="99"/>
      <c r="G81" s="99"/>
      <c r="H81" s="99"/>
    </row>
    <row r="82" spans="3:8" x14ac:dyDescent="0.25">
      <c r="C82" s="99"/>
      <c r="D82" s="99"/>
      <c r="E82" s="99"/>
      <c r="F82" s="99"/>
      <c r="G82" s="99"/>
      <c r="H82" s="99"/>
    </row>
    <row r="83" spans="3:8" x14ac:dyDescent="0.25">
      <c r="C83" s="99"/>
      <c r="D83" s="99"/>
      <c r="E83" s="99"/>
      <c r="F83" s="99"/>
      <c r="G83" s="99"/>
      <c r="H83" s="99"/>
    </row>
  </sheetData>
  <mergeCells count="12">
    <mergeCell ref="A24:I24"/>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6" orientation="landscape" r:id="rId1"/>
  <headerFooter alignWithMargins="0"/>
  <ignoredErrors>
    <ignoredError sqref="I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tabColor indexed="33"/>
    <pageSetUpPr fitToPage="1"/>
  </sheetPr>
  <dimension ref="A1:C30"/>
  <sheetViews>
    <sheetView topLeftCell="A22" zoomScaleNormal="100" workbookViewId="0">
      <selection activeCell="B34" sqref="B34"/>
    </sheetView>
  </sheetViews>
  <sheetFormatPr defaultColWidth="62.140625" defaultRowHeight="12.75" x14ac:dyDescent="0.2"/>
  <cols>
    <col min="1" max="1" width="17.42578125" customWidth="1"/>
    <col min="2" max="2" width="40.140625" style="63" customWidth="1"/>
    <col min="3" max="3" width="64.42578125" customWidth="1"/>
    <col min="4" max="188" width="9.140625" customWidth="1"/>
  </cols>
  <sheetData>
    <row r="1" spans="1:3" s="70" customFormat="1" ht="48" customHeight="1" thickBot="1" x14ac:dyDescent="0.25">
      <c r="A1" s="803" t="s">
        <v>1128</v>
      </c>
      <c r="B1" s="804"/>
      <c r="C1" s="805"/>
    </row>
    <row r="2" spans="1:3" ht="63" x14ac:dyDescent="0.2">
      <c r="A2" s="801" t="s">
        <v>590</v>
      </c>
      <c r="B2" s="802"/>
      <c r="C2" s="289" t="s">
        <v>1238</v>
      </c>
    </row>
    <row r="3" spans="1:3" ht="31.5" customHeight="1" x14ac:dyDescent="0.2">
      <c r="A3" s="290" t="s">
        <v>236</v>
      </c>
      <c r="B3" s="291" t="s">
        <v>1129</v>
      </c>
      <c r="C3" s="292" t="s">
        <v>304</v>
      </c>
    </row>
    <row r="4" spans="1:3" ht="31.5" customHeight="1" x14ac:dyDescent="0.2">
      <c r="A4" s="290" t="s">
        <v>143</v>
      </c>
      <c r="B4" s="291" t="s">
        <v>1130</v>
      </c>
      <c r="C4" s="292" t="s">
        <v>304</v>
      </c>
    </row>
    <row r="5" spans="1:3" ht="80.45" customHeight="1" x14ac:dyDescent="0.2">
      <c r="A5" s="293" t="s">
        <v>144</v>
      </c>
      <c r="B5" s="300" t="s">
        <v>638</v>
      </c>
      <c r="C5" s="550" t="s">
        <v>1347</v>
      </c>
    </row>
    <row r="6" spans="1:3" ht="98.45" customHeight="1" x14ac:dyDescent="0.2">
      <c r="A6" s="293" t="s">
        <v>145</v>
      </c>
      <c r="B6" s="300" t="s">
        <v>639</v>
      </c>
      <c r="C6" s="550" t="s">
        <v>1348</v>
      </c>
    </row>
    <row r="7" spans="1:3" ht="138" customHeight="1" x14ac:dyDescent="0.2">
      <c r="A7" s="294" t="s">
        <v>146</v>
      </c>
      <c r="B7" s="301" t="s">
        <v>640</v>
      </c>
      <c r="C7" s="550" t="s">
        <v>1349</v>
      </c>
    </row>
    <row r="8" spans="1:3" ht="15.75" x14ac:dyDescent="0.2">
      <c r="A8" s="290" t="s">
        <v>147</v>
      </c>
      <c r="B8" s="300" t="s">
        <v>641</v>
      </c>
      <c r="C8" s="292" t="s">
        <v>304</v>
      </c>
    </row>
    <row r="9" spans="1:3" ht="15.75" x14ac:dyDescent="0.2">
      <c r="A9" s="290" t="s">
        <v>681</v>
      </c>
      <c r="B9" s="302" t="s">
        <v>682</v>
      </c>
      <c r="C9" s="292" t="s">
        <v>304</v>
      </c>
    </row>
    <row r="10" spans="1:3" ht="15.75" x14ac:dyDescent="0.2">
      <c r="A10" s="295" t="s">
        <v>148</v>
      </c>
      <c r="B10" s="303" t="s">
        <v>591</v>
      </c>
      <c r="C10" s="292" t="s">
        <v>304</v>
      </c>
    </row>
    <row r="11" spans="1:3" ht="15.75" x14ac:dyDescent="0.2">
      <c r="A11" s="290" t="s">
        <v>131</v>
      </c>
      <c r="B11" s="300" t="s">
        <v>280</v>
      </c>
      <c r="C11" s="292" t="s">
        <v>304</v>
      </c>
    </row>
    <row r="12" spans="1:3" ht="15.75" x14ac:dyDescent="0.2">
      <c r="A12" s="290" t="s">
        <v>854</v>
      </c>
      <c r="B12" s="300" t="s">
        <v>846</v>
      </c>
      <c r="C12" s="292" t="s">
        <v>304</v>
      </c>
    </row>
    <row r="13" spans="1:3" ht="15.75" x14ac:dyDescent="0.2">
      <c r="A13" s="293" t="s">
        <v>0</v>
      </c>
      <c r="B13" s="300" t="s">
        <v>281</v>
      </c>
      <c r="C13" s="292" t="s">
        <v>304</v>
      </c>
    </row>
    <row r="14" spans="1:3" ht="47.25" x14ac:dyDescent="0.2">
      <c r="A14" s="623" t="s">
        <v>1</v>
      </c>
      <c r="B14" s="624" t="s">
        <v>282</v>
      </c>
      <c r="C14" s="625" t="s">
        <v>1350</v>
      </c>
    </row>
    <row r="15" spans="1:3" ht="31.5" x14ac:dyDescent="0.2">
      <c r="A15" s="293" t="s">
        <v>2</v>
      </c>
      <c r="B15" s="291" t="s">
        <v>283</v>
      </c>
      <c r="C15" s="292" t="s">
        <v>304</v>
      </c>
    </row>
    <row r="16" spans="1:3" ht="31.5" customHeight="1" x14ac:dyDescent="0.2">
      <c r="A16" s="293" t="s">
        <v>3</v>
      </c>
      <c r="B16" s="291" t="s">
        <v>579</v>
      </c>
      <c r="C16" s="292" t="s">
        <v>304</v>
      </c>
    </row>
    <row r="17" spans="1:3" ht="25.15" customHeight="1" x14ac:dyDescent="0.2">
      <c r="A17" s="293" t="s">
        <v>4</v>
      </c>
      <c r="B17" s="291" t="s">
        <v>65</v>
      </c>
      <c r="C17" s="292" t="s">
        <v>304</v>
      </c>
    </row>
    <row r="18" spans="1:3" ht="47.25" customHeight="1" x14ac:dyDescent="0.2">
      <c r="A18" s="293" t="s">
        <v>893</v>
      </c>
      <c r="B18" s="291" t="s">
        <v>1116</v>
      </c>
      <c r="C18" s="292" t="s">
        <v>304</v>
      </c>
    </row>
    <row r="19" spans="1:3" ht="58.9" customHeight="1" x14ac:dyDescent="0.2">
      <c r="A19" s="294" t="s">
        <v>855</v>
      </c>
      <c r="B19" s="626" t="s">
        <v>1117</v>
      </c>
      <c r="C19" s="627" t="s">
        <v>1354</v>
      </c>
    </row>
    <row r="20" spans="1:3" ht="29.45" customHeight="1" x14ac:dyDescent="0.2">
      <c r="A20" s="294" t="s">
        <v>5</v>
      </c>
      <c r="B20" s="301" t="s">
        <v>66</v>
      </c>
      <c r="C20" s="627" t="s">
        <v>1289</v>
      </c>
    </row>
    <row r="21" spans="1:3" ht="15.75" customHeight="1" x14ac:dyDescent="0.2">
      <c r="A21" s="293" t="s">
        <v>56</v>
      </c>
      <c r="B21" s="300" t="s">
        <v>67</v>
      </c>
      <c r="C21" s="550" t="s">
        <v>1273</v>
      </c>
    </row>
    <row r="22" spans="1:3" ht="31.5" x14ac:dyDescent="0.2">
      <c r="A22" s="293" t="s">
        <v>6</v>
      </c>
      <c r="B22" s="291" t="s">
        <v>68</v>
      </c>
      <c r="C22" s="292" t="s">
        <v>304</v>
      </c>
    </row>
    <row r="23" spans="1:3" ht="15.75" x14ac:dyDescent="0.2">
      <c r="A23" s="293" t="s">
        <v>7</v>
      </c>
      <c r="B23" s="291" t="s">
        <v>580</v>
      </c>
      <c r="C23" s="292" t="s">
        <v>304</v>
      </c>
    </row>
    <row r="24" spans="1:3" ht="15.75" x14ac:dyDescent="0.2">
      <c r="A24" s="293" t="s">
        <v>8</v>
      </c>
      <c r="B24" s="304" t="s">
        <v>581</v>
      </c>
      <c r="C24" s="297" t="s">
        <v>304</v>
      </c>
    </row>
    <row r="25" spans="1:3" ht="63" x14ac:dyDescent="0.2">
      <c r="A25" s="294" t="s">
        <v>884</v>
      </c>
      <c r="B25" s="629" t="s">
        <v>1070</v>
      </c>
      <c r="C25" s="627" t="s">
        <v>1351</v>
      </c>
    </row>
    <row r="26" spans="1:3" ht="64.150000000000006" customHeight="1" x14ac:dyDescent="0.2">
      <c r="A26" s="294" t="s">
        <v>894</v>
      </c>
      <c r="B26" s="630" t="s">
        <v>1123</v>
      </c>
      <c r="C26" s="631" t="s">
        <v>1352</v>
      </c>
    </row>
    <row r="27" spans="1:3" ht="31.5" customHeight="1" x14ac:dyDescent="0.2">
      <c r="A27" s="293" t="s">
        <v>9</v>
      </c>
      <c r="B27" s="296" t="s">
        <v>582</v>
      </c>
      <c r="C27" s="297" t="s">
        <v>304</v>
      </c>
    </row>
    <row r="28" spans="1:3" ht="62.45" customHeight="1" x14ac:dyDescent="0.2">
      <c r="A28" s="293" t="s">
        <v>439</v>
      </c>
      <c r="B28" s="291" t="s">
        <v>1131</v>
      </c>
      <c r="C28" s="550" t="s">
        <v>1353</v>
      </c>
    </row>
    <row r="29" spans="1:3" ht="31.5" customHeight="1" x14ac:dyDescent="0.2">
      <c r="A29" s="293" t="s">
        <v>440</v>
      </c>
      <c r="B29" s="291" t="s">
        <v>1132</v>
      </c>
      <c r="C29" s="292" t="s">
        <v>304</v>
      </c>
    </row>
    <row r="30" spans="1:3" ht="77.45" customHeight="1" thickBot="1" x14ac:dyDescent="0.25">
      <c r="A30" s="554" t="s">
        <v>1067</v>
      </c>
      <c r="B30" s="555" t="s">
        <v>1127</v>
      </c>
      <c r="C30" s="556" t="s">
        <v>304</v>
      </c>
    </row>
  </sheetData>
  <mergeCells count="2">
    <mergeCell ref="A2:B2"/>
    <mergeCell ref="A1:C1"/>
  </mergeCells>
  <phoneticPr fontId="6" type="noConversion"/>
  <pageMargins left="0.49" right="0.41" top="1" bottom="1" header="0.51" footer="0.4921259845"/>
  <pageSetup paperSize="9" scale="5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2"/>
    <pageSetUpPr fitToPage="1"/>
  </sheetPr>
  <dimension ref="A1:IT23"/>
  <sheetViews>
    <sheetView zoomScaleNormal="100" workbookViewId="0">
      <pane xSplit="2" ySplit="5" topLeftCell="C6" activePane="bottomRight" state="frozen"/>
      <selection pane="topRight" activeCell="C1" sqref="C1"/>
      <selection pane="bottomLeft" activeCell="A6" sqref="A6"/>
      <selection pane="bottomRight" activeCell="B20" sqref="B20"/>
    </sheetView>
  </sheetViews>
  <sheetFormatPr defaultColWidth="9.140625" defaultRowHeight="15.75" x14ac:dyDescent="0.25"/>
  <cols>
    <col min="1" max="1" width="7.28515625" style="111" customWidth="1"/>
    <col min="2" max="2" width="38.85546875" style="114" customWidth="1"/>
    <col min="3" max="3" width="15.28515625" style="111" customWidth="1"/>
    <col min="4" max="4" width="15.5703125" style="111" customWidth="1"/>
    <col min="5" max="6" width="14" style="111" customWidth="1"/>
    <col min="7" max="7" width="12.42578125" style="111" customWidth="1"/>
    <col min="8" max="8" width="11.85546875" style="111" bestFit="1" customWidth="1"/>
    <col min="9" max="9" width="13.42578125" style="111" customWidth="1"/>
    <col min="10" max="10" width="12.42578125" style="111" customWidth="1"/>
    <col min="11" max="11" width="14.5703125" style="111" customWidth="1"/>
    <col min="12" max="12" width="14.42578125" style="111" customWidth="1"/>
    <col min="13" max="14" width="17.7109375" style="111" customWidth="1"/>
    <col min="15" max="16384" width="9.140625" style="111"/>
  </cols>
  <sheetData>
    <row r="1" spans="1:254" s="411" customFormat="1" ht="27.75" customHeight="1" thickBot="1" x14ac:dyDescent="0.3">
      <c r="A1" s="982" t="s">
        <v>1197</v>
      </c>
      <c r="B1" s="983"/>
      <c r="C1" s="983"/>
      <c r="D1" s="983"/>
      <c r="E1" s="983"/>
      <c r="F1" s="983"/>
      <c r="G1" s="983"/>
      <c r="H1" s="983"/>
      <c r="I1" s="983"/>
      <c r="J1" s="983"/>
      <c r="K1" s="983"/>
      <c r="L1" s="983"/>
      <c r="M1" s="983"/>
      <c r="N1" s="984"/>
    </row>
    <row r="2" spans="1:254" s="411" customFormat="1" ht="28.5" customHeight="1" x14ac:dyDescent="0.25">
      <c r="A2" s="985" t="s">
        <v>1356</v>
      </c>
      <c r="B2" s="986"/>
      <c r="C2" s="986"/>
      <c r="D2" s="986"/>
      <c r="E2" s="986"/>
      <c r="F2" s="986"/>
      <c r="G2" s="986"/>
      <c r="H2" s="986"/>
      <c r="I2" s="987"/>
      <c r="J2" s="987"/>
      <c r="K2" s="986"/>
      <c r="L2" s="986"/>
      <c r="M2" s="986"/>
      <c r="N2" s="988"/>
    </row>
    <row r="3" spans="1:254" s="411" customFormat="1" ht="51.75" customHeight="1" x14ac:dyDescent="0.25">
      <c r="A3" s="989" t="s">
        <v>142</v>
      </c>
      <c r="B3" s="990" t="s">
        <v>688</v>
      </c>
      <c r="C3" s="968" t="s">
        <v>257</v>
      </c>
      <c r="D3" s="968"/>
      <c r="E3" s="968" t="s">
        <v>258</v>
      </c>
      <c r="F3" s="968"/>
      <c r="G3" s="968" t="s">
        <v>259</v>
      </c>
      <c r="H3" s="969"/>
      <c r="I3" s="968" t="s">
        <v>645</v>
      </c>
      <c r="J3" s="968"/>
      <c r="K3" s="992" t="s">
        <v>235</v>
      </c>
      <c r="L3" s="968"/>
      <c r="M3" s="968" t="s">
        <v>252</v>
      </c>
      <c r="N3" s="981"/>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c r="AO3" s="412"/>
      <c r="AP3" s="412"/>
      <c r="AQ3" s="412"/>
      <c r="AR3" s="412"/>
      <c r="AS3" s="412"/>
      <c r="AT3" s="412"/>
      <c r="AU3" s="412"/>
      <c r="AV3" s="412"/>
      <c r="AW3" s="412"/>
      <c r="AX3" s="412"/>
      <c r="AY3" s="412"/>
      <c r="AZ3" s="412"/>
      <c r="BA3" s="412"/>
      <c r="BB3" s="412"/>
      <c r="BC3" s="412"/>
      <c r="BD3" s="412"/>
      <c r="BE3" s="412"/>
      <c r="BF3" s="412"/>
      <c r="BG3" s="412"/>
      <c r="BH3" s="412"/>
      <c r="BI3" s="412"/>
      <c r="BJ3" s="412"/>
      <c r="BK3" s="412"/>
      <c r="BL3" s="412"/>
      <c r="BM3" s="412"/>
      <c r="BN3" s="412"/>
      <c r="BO3" s="412"/>
      <c r="BP3" s="412"/>
      <c r="BQ3" s="412"/>
      <c r="BR3" s="412"/>
      <c r="BS3" s="412"/>
      <c r="BT3" s="412"/>
      <c r="BU3" s="412"/>
      <c r="BV3" s="412"/>
      <c r="BW3" s="412"/>
      <c r="BX3" s="412"/>
      <c r="BY3" s="412"/>
      <c r="BZ3" s="412"/>
      <c r="CA3" s="412"/>
      <c r="CB3" s="412"/>
      <c r="CC3" s="412"/>
      <c r="CD3" s="412"/>
      <c r="CE3" s="412"/>
      <c r="CF3" s="412"/>
      <c r="CG3" s="412"/>
      <c r="CH3" s="412"/>
      <c r="CI3" s="412"/>
      <c r="CJ3" s="412"/>
      <c r="CK3" s="412"/>
      <c r="CL3" s="412"/>
      <c r="CM3" s="412"/>
      <c r="CN3" s="412"/>
      <c r="CO3" s="412"/>
      <c r="CP3" s="412"/>
      <c r="CQ3" s="412"/>
      <c r="CR3" s="412"/>
      <c r="CS3" s="412"/>
      <c r="CT3" s="412"/>
      <c r="CU3" s="412"/>
      <c r="CV3" s="412"/>
      <c r="CW3" s="412"/>
      <c r="CX3" s="412"/>
      <c r="CY3" s="412"/>
      <c r="CZ3" s="412"/>
      <c r="DA3" s="412"/>
      <c r="DB3" s="412"/>
      <c r="DC3" s="412"/>
      <c r="DD3" s="412"/>
      <c r="DE3" s="412"/>
      <c r="DF3" s="412"/>
      <c r="DG3" s="412"/>
      <c r="DH3" s="412"/>
      <c r="DI3" s="412"/>
      <c r="DJ3" s="412"/>
      <c r="DK3" s="412"/>
      <c r="DL3" s="412"/>
      <c r="DM3" s="412"/>
      <c r="DN3" s="412"/>
      <c r="DO3" s="412"/>
      <c r="DP3" s="412"/>
      <c r="DQ3" s="412"/>
      <c r="DR3" s="412"/>
      <c r="DS3" s="412"/>
      <c r="DT3" s="412"/>
      <c r="DU3" s="412"/>
      <c r="DV3" s="412"/>
      <c r="DW3" s="412"/>
      <c r="DX3" s="412"/>
      <c r="DY3" s="412"/>
      <c r="DZ3" s="412"/>
      <c r="EA3" s="412"/>
      <c r="EB3" s="412"/>
      <c r="EC3" s="412"/>
      <c r="ED3" s="412"/>
      <c r="EE3" s="412"/>
      <c r="EF3" s="412"/>
      <c r="EG3" s="412"/>
      <c r="EH3" s="412"/>
      <c r="EI3" s="412"/>
      <c r="EJ3" s="412"/>
      <c r="EK3" s="412"/>
      <c r="EL3" s="412"/>
      <c r="EM3" s="412"/>
      <c r="EN3" s="412"/>
      <c r="EO3" s="412"/>
      <c r="EP3" s="412"/>
      <c r="EQ3" s="412"/>
      <c r="ER3" s="412"/>
      <c r="ES3" s="412"/>
      <c r="ET3" s="412"/>
      <c r="EU3" s="412"/>
      <c r="EV3" s="412"/>
      <c r="EW3" s="412"/>
      <c r="EX3" s="412"/>
      <c r="EY3" s="412"/>
      <c r="EZ3" s="412"/>
      <c r="FA3" s="412"/>
      <c r="FB3" s="412"/>
      <c r="FC3" s="412"/>
      <c r="FD3" s="412"/>
      <c r="FE3" s="412"/>
      <c r="FF3" s="412"/>
      <c r="FG3" s="412"/>
      <c r="FH3" s="412"/>
      <c r="FI3" s="412"/>
      <c r="FJ3" s="412"/>
      <c r="FK3" s="412"/>
      <c r="FL3" s="412"/>
      <c r="FM3" s="412"/>
      <c r="FN3" s="412"/>
      <c r="FO3" s="412"/>
      <c r="FP3" s="412"/>
      <c r="FQ3" s="412"/>
      <c r="FR3" s="412"/>
      <c r="FS3" s="412"/>
      <c r="FT3" s="412"/>
      <c r="FU3" s="412"/>
      <c r="FV3" s="412"/>
      <c r="FW3" s="412"/>
      <c r="FX3" s="412"/>
      <c r="FY3" s="412"/>
      <c r="FZ3" s="412"/>
      <c r="GA3" s="412"/>
      <c r="GB3" s="412"/>
      <c r="GC3" s="412"/>
      <c r="GD3" s="412"/>
      <c r="GE3" s="412"/>
      <c r="GF3" s="412"/>
      <c r="GG3" s="412"/>
      <c r="GH3" s="412"/>
      <c r="GI3" s="412"/>
      <c r="GJ3" s="412"/>
      <c r="GK3" s="412"/>
      <c r="GL3" s="412"/>
      <c r="GM3" s="412"/>
      <c r="GN3" s="412"/>
      <c r="GO3" s="412"/>
      <c r="GP3" s="412"/>
      <c r="GQ3" s="412"/>
      <c r="GR3" s="412"/>
      <c r="GS3" s="412"/>
      <c r="GT3" s="412"/>
      <c r="GU3" s="412"/>
      <c r="GV3" s="412"/>
      <c r="GW3" s="412"/>
      <c r="GX3" s="412"/>
      <c r="GY3" s="412"/>
      <c r="GZ3" s="412"/>
      <c r="HA3" s="412"/>
      <c r="HB3" s="412"/>
      <c r="HC3" s="412"/>
      <c r="HD3" s="412"/>
      <c r="HE3" s="412"/>
      <c r="HF3" s="412"/>
      <c r="HG3" s="412"/>
      <c r="HH3" s="412"/>
      <c r="HI3" s="412"/>
      <c r="HJ3" s="412"/>
      <c r="HK3" s="412"/>
      <c r="HL3" s="412"/>
      <c r="HM3" s="412"/>
      <c r="HN3" s="412"/>
      <c r="HO3" s="412"/>
      <c r="HP3" s="412"/>
      <c r="HQ3" s="412"/>
      <c r="HR3" s="412"/>
      <c r="HS3" s="412"/>
      <c r="HT3" s="412"/>
      <c r="HU3" s="412"/>
      <c r="HV3" s="412"/>
      <c r="HW3" s="412"/>
      <c r="HX3" s="412"/>
      <c r="HY3" s="412"/>
      <c r="HZ3" s="412"/>
      <c r="IA3" s="412"/>
      <c r="IB3" s="412"/>
      <c r="IC3" s="412"/>
      <c r="ID3" s="412"/>
      <c r="IE3" s="412"/>
      <c r="IF3" s="412"/>
      <c r="IG3" s="412"/>
      <c r="IH3" s="412"/>
      <c r="II3" s="412"/>
      <c r="IJ3" s="412"/>
      <c r="IK3" s="412"/>
      <c r="IL3" s="412"/>
      <c r="IM3" s="412"/>
      <c r="IN3" s="412"/>
      <c r="IO3" s="412"/>
      <c r="IP3" s="412"/>
      <c r="IQ3" s="412"/>
      <c r="IR3" s="412"/>
      <c r="IS3" s="412"/>
      <c r="IT3" s="412"/>
    </row>
    <row r="4" spans="1:254" s="411" customFormat="1" ht="17.25" customHeight="1" x14ac:dyDescent="0.25">
      <c r="A4" s="989"/>
      <c r="B4" s="991"/>
      <c r="C4" s="325">
        <v>2022</v>
      </c>
      <c r="D4" s="325">
        <v>2023</v>
      </c>
      <c r="E4" s="325">
        <v>2022</v>
      </c>
      <c r="F4" s="325">
        <v>2023</v>
      </c>
      <c r="G4" s="325">
        <v>2022</v>
      </c>
      <c r="H4" s="325">
        <v>2023</v>
      </c>
      <c r="I4" s="325">
        <v>2022</v>
      </c>
      <c r="J4" s="325">
        <v>2023</v>
      </c>
      <c r="K4" s="325">
        <v>2022</v>
      </c>
      <c r="L4" s="325">
        <v>2023</v>
      </c>
      <c r="M4" s="325">
        <v>2022</v>
      </c>
      <c r="N4" s="326">
        <v>2023</v>
      </c>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412"/>
      <c r="BH4" s="412"/>
      <c r="BI4" s="412"/>
      <c r="BJ4" s="412"/>
      <c r="BK4" s="412"/>
      <c r="BL4" s="412"/>
      <c r="BM4" s="412"/>
      <c r="BN4" s="412"/>
      <c r="BO4" s="412"/>
      <c r="BP4" s="412"/>
      <c r="BQ4" s="412"/>
      <c r="BR4" s="412"/>
      <c r="BS4" s="412"/>
      <c r="BT4" s="412"/>
      <c r="BU4" s="412"/>
      <c r="BV4" s="412"/>
      <c r="BW4" s="412"/>
      <c r="BX4" s="412"/>
      <c r="BY4" s="412"/>
      <c r="BZ4" s="412"/>
      <c r="CA4" s="412"/>
      <c r="CB4" s="412"/>
      <c r="CC4" s="412"/>
      <c r="CD4" s="412"/>
      <c r="CE4" s="412"/>
      <c r="CF4" s="412"/>
      <c r="CG4" s="412"/>
      <c r="CH4" s="412"/>
      <c r="CI4" s="412"/>
      <c r="CJ4" s="412"/>
      <c r="CK4" s="412"/>
      <c r="CL4" s="412"/>
      <c r="CM4" s="412"/>
      <c r="CN4" s="412"/>
      <c r="CO4" s="412"/>
      <c r="CP4" s="412"/>
      <c r="CQ4" s="412"/>
      <c r="CR4" s="412"/>
      <c r="CS4" s="412"/>
      <c r="CT4" s="412"/>
      <c r="CU4" s="412"/>
      <c r="CV4" s="412"/>
      <c r="CW4" s="412"/>
      <c r="CX4" s="412"/>
      <c r="CY4" s="412"/>
      <c r="CZ4" s="412"/>
      <c r="DA4" s="412"/>
      <c r="DB4" s="412"/>
      <c r="DC4" s="412"/>
      <c r="DD4" s="412"/>
      <c r="DE4" s="412"/>
      <c r="DF4" s="412"/>
      <c r="DG4" s="412"/>
      <c r="DH4" s="412"/>
      <c r="DI4" s="412"/>
      <c r="DJ4" s="412"/>
      <c r="DK4" s="412"/>
      <c r="DL4" s="412"/>
      <c r="DM4" s="412"/>
      <c r="DN4" s="412"/>
      <c r="DO4" s="412"/>
      <c r="DP4" s="412"/>
      <c r="DQ4" s="412"/>
      <c r="DR4" s="412"/>
      <c r="DS4" s="412"/>
      <c r="DT4" s="412"/>
      <c r="DU4" s="412"/>
      <c r="DV4" s="412"/>
      <c r="DW4" s="412"/>
      <c r="DX4" s="412"/>
      <c r="DY4" s="412"/>
      <c r="DZ4" s="412"/>
      <c r="EA4" s="412"/>
      <c r="EB4" s="412"/>
      <c r="EC4" s="412"/>
      <c r="ED4" s="412"/>
      <c r="EE4" s="412"/>
      <c r="EF4" s="412"/>
      <c r="EG4" s="412"/>
      <c r="EH4" s="412"/>
      <c r="EI4" s="412"/>
      <c r="EJ4" s="412"/>
      <c r="EK4" s="412"/>
      <c r="EL4" s="412"/>
      <c r="EM4" s="412"/>
      <c r="EN4" s="412"/>
      <c r="EO4" s="412"/>
      <c r="EP4" s="412"/>
      <c r="EQ4" s="412"/>
      <c r="ER4" s="412"/>
      <c r="ES4" s="412"/>
      <c r="ET4" s="412"/>
      <c r="EU4" s="412"/>
      <c r="EV4" s="412"/>
      <c r="EW4" s="412"/>
      <c r="EX4" s="412"/>
      <c r="EY4" s="412"/>
      <c r="EZ4" s="412"/>
      <c r="FA4" s="412"/>
      <c r="FB4" s="412"/>
      <c r="FC4" s="412"/>
      <c r="FD4" s="412"/>
      <c r="FE4" s="412"/>
      <c r="FF4" s="412"/>
      <c r="FG4" s="412"/>
      <c r="FH4" s="412"/>
      <c r="FI4" s="412"/>
      <c r="FJ4" s="412"/>
      <c r="FK4" s="412"/>
      <c r="FL4" s="412"/>
      <c r="FM4" s="412"/>
      <c r="FN4" s="412"/>
      <c r="FO4" s="412"/>
      <c r="FP4" s="412"/>
      <c r="FQ4" s="412"/>
      <c r="FR4" s="412"/>
      <c r="FS4" s="412"/>
      <c r="FT4" s="412"/>
      <c r="FU4" s="412"/>
      <c r="FV4" s="412"/>
      <c r="FW4" s="412"/>
      <c r="FX4" s="412"/>
      <c r="FY4" s="412"/>
      <c r="FZ4" s="412"/>
      <c r="GA4" s="412"/>
      <c r="GB4" s="412"/>
      <c r="GC4" s="412"/>
      <c r="GD4" s="412"/>
      <c r="GE4" s="412"/>
      <c r="GF4" s="412"/>
      <c r="GG4" s="412"/>
      <c r="GH4" s="412"/>
      <c r="GI4" s="412"/>
      <c r="GJ4" s="412"/>
      <c r="GK4" s="412"/>
      <c r="GL4" s="412"/>
      <c r="GM4" s="412"/>
      <c r="GN4" s="412"/>
      <c r="GO4" s="412"/>
      <c r="GP4" s="412"/>
      <c r="GQ4" s="412"/>
      <c r="GR4" s="412"/>
      <c r="GS4" s="412"/>
      <c r="GT4" s="412"/>
      <c r="GU4" s="412"/>
      <c r="GV4" s="412"/>
      <c r="GW4" s="412"/>
      <c r="GX4" s="412"/>
      <c r="GY4" s="412"/>
      <c r="GZ4" s="412"/>
      <c r="HA4" s="412"/>
      <c r="HB4" s="412"/>
      <c r="HC4" s="412"/>
      <c r="HD4" s="412"/>
      <c r="HE4" s="412"/>
      <c r="HF4" s="412"/>
      <c r="HG4" s="412"/>
      <c r="HH4" s="412"/>
      <c r="HI4" s="412"/>
      <c r="HJ4" s="412"/>
      <c r="HK4" s="412"/>
      <c r="HL4" s="412"/>
      <c r="HM4" s="412"/>
      <c r="HN4" s="412"/>
      <c r="HO4" s="412"/>
      <c r="HP4" s="412"/>
      <c r="HQ4" s="412"/>
      <c r="HR4" s="412"/>
      <c r="HS4" s="412"/>
      <c r="HT4" s="412"/>
      <c r="HU4" s="412"/>
      <c r="HV4" s="412"/>
      <c r="HW4" s="412"/>
      <c r="HX4" s="412"/>
      <c r="HY4" s="412"/>
      <c r="HZ4" s="412"/>
      <c r="IA4" s="412"/>
      <c r="IB4" s="412"/>
      <c r="IC4" s="412"/>
      <c r="ID4" s="412"/>
      <c r="IE4" s="412"/>
      <c r="IF4" s="412"/>
      <c r="IG4" s="412"/>
      <c r="IH4" s="412"/>
      <c r="II4" s="412"/>
      <c r="IJ4" s="412"/>
      <c r="IK4" s="412"/>
      <c r="IL4" s="412"/>
      <c r="IM4" s="412"/>
      <c r="IN4" s="412"/>
      <c r="IO4" s="412"/>
      <c r="IP4" s="412"/>
      <c r="IQ4" s="412"/>
      <c r="IR4" s="412"/>
      <c r="IS4" s="412"/>
      <c r="IT4" s="412"/>
    </row>
    <row r="5" spans="1:254" s="411" customFormat="1" ht="15.75" customHeight="1" x14ac:dyDescent="0.25">
      <c r="A5" s="413"/>
      <c r="B5" s="414"/>
      <c r="C5" s="390" t="s">
        <v>212</v>
      </c>
      <c r="D5" s="390" t="s">
        <v>213</v>
      </c>
      <c r="E5" s="390" t="s">
        <v>214</v>
      </c>
      <c r="F5" s="390" t="s">
        <v>221</v>
      </c>
      <c r="G5" s="390" t="s">
        <v>215</v>
      </c>
      <c r="H5" s="415" t="s">
        <v>216</v>
      </c>
      <c r="I5" s="390" t="s">
        <v>217</v>
      </c>
      <c r="J5" s="390" t="s">
        <v>218</v>
      </c>
      <c r="K5" s="390" t="s">
        <v>219</v>
      </c>
      <c r="L5" s="390" t="s">
        <v>596</v>
      </c>
      <c r="M5" s="416" t="s">
        <v>723</v>
      </c>
      <c r="N5" s="417" t="s">
        <v>724</v>
      </c>
      <c r="O5" s="418"/>
      <c r="P5" s="418"/>
      <c r="Q5" s="418"/>
      <c r="R5" s="418"/>
      <c r="S5" s="418"/>
      <c r="T5" s="418"/>
      <c r="U5" s="418"/>
      <c r="V5" s="418"/>
      <c r="W5" s="418"/>
      <c r="X5" s="418"/>
      <c r="Y5" s="418"/>
      <c r="Z5" s="418"/>
      <c r="AA5" s="418"/>
      <c r="AB5" s="418"/>
      <c r="AC5" s="418"/>
      <c r="AD5" s="418"/>
      <c r="AE5" s="418"/>
      <c r="AF5" s="418"/>
      <c r="AG5" s="418"/>
      <c r="AH5" s="418"/>
      <c r="AI5" s="418"/>
      <c r="AJ5" s="418"/>
      <c r="AK5" s="418"/>
      <c r="AL5" s="418"/>
      <c r="AM5" s="418"/>
      <c r="AN5" s="418"/>
      <c r="AO5" s="418"/>
      <c r="AP5" s="418"/>
      <c r="AQ5" s="418"/>
      <c r="AR5" s="418"/>
      <c r="AS5" s="418"/>
      <c r="AT5" s="418"/>
      <c r="AU5" s="418"/>
      <c r="AV5" s="418"/>
      <c r="AW5" s="418"/>
      <c r="AX5" s="418"/>
      <c r="AY5" s="418"/>
      <c r="AZ5" s="418"/>
      <c r="BA5" s="418"/>
      <c r="BB5" s="418"/>
      <c r="BC5" s="418"/>
      <c r="BD5" s="418"/>
      <c r="BE5" s="418"/>
      <c r="BF5" s="418"/>
      <c r="BG5" s="418"/>
      <c r="BH5" s="418"/>
      <c r="BI5" s="418"/>
      <c r="BJ5" s="418"/>
      <c r="BK5" s="418"/>
      <c r="BL5" s="418"/>
      <c r="BM5" s="418"/>
      <c r="BN5" s="418"/>
      <c r="BO5" s="418"/>
      <c r="BP5" s="418"/>
      <c r="BQ5" s="418"/>
      <c r="BR5" s="418"/>
      <c r="BS5" s="418"/>
      <c r="BT5" s="418"/>
      <c r="BU5" s="418"/>
      <c r="BV5" s="418"/>
      <c r="BW5" s="418"/>
      <c r="BX5" s="418"/>
      <c r="BY5" s="418"/>
      <c r="BZ5" s="418"/>
      <c r="CA5" s="418"/>
      <c r="CB5" s="418"/>
      <c r="CC5" s="418"/>
      <c r="CD5" s="418"/>
      <c r="CE5" s="418"/>
      <c r="CF5" s="418"/>
      <c r="CG5" s="418"/>
      <c r="CH5" s="418"/>
      <c r="CI5" s="418"/>
      <c r="CJ5" s="418"/>
      <c r="CK5" s="418"/>
      <c r="CL5" s="418"/>
      <c r="CM5" s="418"/>
      <c r="CN5" s="418"/>
      <c r="CO5" s="418"/>
      <c r="CP5" s="418"/>
      <c r="CQ5" s="418"/>
      <c r="CR5" s="418"/>
      <c r="CS5" s="418"/>
      <c r="CT5" s="418"/>
      <c r="CU5" s="418"/>
      <c r="CV5" s="418"/>
      <c r="CW5" s="418"/>
      <c r="CX5" s="418"/>
      <c r="CY5" s="418"/>
      <c r="CZ5" s="418"/>
      <c r="DA5" s="418"/>
      <c r="DB5" s="418"/>
      <c r="DC5" s="418"/>
      <c r="DD5" s="418"/>
      <c r="DE5" s="418"/>
      <c r="DF5" s="418"/>
      <c r="DG5" s="418"/>
      <c r="DH5" s="418"/>
      <c r="DI5" s="418"/>
      <c r="DJ5" s="418"/>
      <c r="DK5" s="418"/>
      <c r="DL5" s="418"/>
      <c r="DM5" s="418"/>
      <c r="DN5" s="418"/>
      <c r="DO5" s="418"/>
      <c r="DP5" s="418"/>
      <c r="DQ5" s="418"/>
      <c r="DR5" s="418"/>
      <c r="DS5" s="418"/>
      <c r="DT5" s="418"/>
      <c r="DU5" s="418"/>
      <c r="DV5" s="418"/>
      <c r="DW5" s="418"/>
      <c r="DX5" s="418"/>
      <c r="DY5" s="418"/>
      <c r="DZ5" s="418"/>
      <c r="EA5" s="418"/>
      <c r="EB5" s="418"/>
      <c r="EC5" s="418"/>
      <c r="ED5" s="418"/>
      <c r="EE5" s="418"/>
      <c r="EF5" s="418"/>
      <c r="EG5" s="418"/>
      <c r="EH5" s="418"/>
      <c r="EI5" s="418"/>
      <c r="EJ5" s="418"/>
      <c r="EK5" s="418"/>
      <c r="EL5" s="418"/>
      <c r="EM5" s="418"/>
      <c r="EN5" s="418"/>
      <c r="EO5" s="418"/>
      <c r="EP5" s="418"/>
      <c r="EQ5" s="418"/>
      <c r="ER5" s="418"/>
      <c r="ES5" s="418"/>
      <c r="ET5" s="418"/>
      <c r="EU5" s="418"/>
      <c r="EV5" s="418"/>
      <c r="EW5" s="418"/>
      <c r="EX5" s="418"/>
      <c r="EY5" s="418"/>
      <c r="EZ5" s="418"/>
      <c r="FA5" s="418"/>
      <c r="FB5" s="418"/>
      <c r="FC5" s="418"/>
      <c r="FD5" s="418"/>
      <c r="FE5" s="418"/>
      <c r="FF5" s="418"/>
      <c r="FG5" s="418"/>
      <c r="FH5" s="418"/>
      <c r="FI5" s="418"/>
      <c r="FJ5" s="418"/>
      <c r="FK5" s="418"/>
      <c r="FL5" s="418"/>
      <c r="FM5" s="418"/>
      <c r="FN5" s="418"/>
      <c r="FO5" s="418"/>
      <c r="FP5" s="418"/>
      <c r="FQ5" s="418"/>
      <c r="FR5" s="418"/>
      <c r="FS5" s="418"/>
      <c r="FT5" s="418"/>
      <c r="FU5" s="418"/>
      <c r="FV5" s="418"/>
      <c r="FW5" s="418"/>
      <c r="FX5" s="418"/>
      <c r="FY5" s="418"/>
      <c r="FZ5" s="418"/>
      <c r="GA5" s="418"/>
      <c r="GB5" s="418"/>
      <c r="GC5" s="418"/>
      <c r="GD5" s="418"/>
      <c r="GE5" s="418"/>
      <c r="GF5" s="418"/>
      <c r="GG5" s="418"/>
      <c r="GH5" s="418"/>
      <c r="GI5" s="418"/>
      <c r="GJ5" s="418"/>
      <c r="GK5" s="418"/>
      <c r="GL5" s="418"/>
      <c r="GM5" s="418"/>
      <c r="GN5" s="418"/>
      <c r="GO5" s="418"/>
      <c r="GP5" s="418"/>
      <c r="GQ5" s="418"/>
      <c r="GR5" s="418"/>
      <c r="GS5" s="418"/>
      <c r="GT5" s="418"/>
      <c r="GU5" s="418"/>
      <c r="GV5" s="418"/>
      <c r="GW5" s="418"/>
      <c r="GX5" s="418"/>
      <c r="GY5" s="418"/>
      <c r="GZ5" s="418"/>
      <c r="HA5" s="418"/>
      <c r="HB5" s="418"/>
      <c r="HC5" s="418"/>
      <c r="HD5" s="418"/>
      <c r="HE5" s="418"/>
      <c r="HF5" s="418"/>
      <c r="HG5" s="418"/>
      <c r="HH5" s="418"/>
      <c r="HI5" s="418"/>
      <c r="HJ5" s="418"/>
      <c r="HK5" s="418"/>
      <c r="HL5" s="418"/>
      <c r="HM5" s="418"/>
      <c r="HN5" s="418"/>
      <c r="HO5" s="418"/>
      <c r="HP5" s="418"/>
      <c r="HQ5" s="418"/>
      <c r="HR5" s="418"/>
      <c r="HS5" s="418"/>
      <c r="HT5" s="418"/>
      <c r="HU5" s="418"/>
      <c r="HV5" s="418"/>
      <c r="HW5" s="418"/>
      <c r="HX5" s="418"/>
      <c r="HY5" s="418"/>
      <c r="HZ5" s="418"/>
      <c r="IA5" s="418"/>
      <c r="IB5" s="418"/>
      <c r="IC5" s="418"/>
      <c r="ID5" s="418"/>
      <c r="IE5" s="418"/>
      <c r="IF5" s="418"/>
      <c r="IG5" s="418"/>
      <c r="IH5" s="418"/>
      <c r="II5" s="418"/>
      <c r="IJ5" s="418"/>
      <c r="IK5" s="418"/>
      <c r="IL5" s="418"/>
      <c r="IM5" s="418"/>
      <c r="IN5" s="418"/>
      <c r="IO5" s="418"/>
      <c r="IP5" s="418"/>
      <c r="IQ5" s="418"/>
      <c r="IR5" s="418"/>
      <c r="IS5" s="418"/>
      <c r="IT5" s="418"/>
    </row>
    <row r="6" spans="1:254" ht="31.5" x14ac:dyDescent="0.25">
      <c r="A6" s="25">
        <v>1</v>
      </c>
      <c r="B6" s="419" t="s">
        <v>138</v>
      </c>
      <c r="C6" s="717">
        <v>3011578.98</v>
      </c>
      <c r="D6" s="718">
        <f>C17</f>
        <v>3238957.07</v>
      </c>
      <c r="E6" s="717">
        <v>1993808.51</v>
      </c>
      <c r="F6" s="718">
        <f>E17</f>
        <v>2680289.92</v>
      </c>
      <c r="G6" s="719">
        <v>378984.73</v>
      </c>
      <c r="H6" s="720">
        <f>G17</f>
        <v>415783.74</v>
      </c>
      <c r="I6" s="717">
        <v>46746.79</v>
      </c>
      <c r="J6" s="718">
        <f>SUM(I17)</f>
        <v>82416.12000000001</v>
      </c>
      <c r="K6" s="717">
        <v>44265.01</v>
      </c>
      <c r="L6" s="718">
        <f>SUM(K17)</f>
        <v>23454.000000000015</v>
      </c>
      <c r="M6" s="718">
        <f t="shared" ref="M6:N8" si="0">C6+E6+G6+I6+K6</f>
        <v>5475384.0200000005</v>
      </c>
      <c r="N6" s="721">
        <f t="shared" si="0"/>
        <v>6440900.8500000006</v>
      </c>
    </row>
    <row r="7" spans="1:254" ht="31.5" x14ac:dyDescent="0.25">
      <c r="A7" s="25">
        <v>2</v>
      </c>
      <c r="B7" s="420" t="s">
        <v>631</v>
      </c>
      <c r="C7" s="718">
        <f t="shared" ref="C7:L7" si="1">SUM(C8:C15)</f>
        <v>319998.56</v>
      </c>
      <c r="D7" s="718">
        <f t="shared" si="1"/>
        <v>137973.62</v>
      </c>
      <c r="E7" s="718">
        <f t="shared" si="1"/>
        <v>710743.46</v>
      </c>
      <c r="F7" s="718">
        <f t="shared" si="1"/>
        <v>420947.64</v>
      </c>
      <c r="G7" s="720">
        <f>SUM(G8:G15)</f>
        <v>669780.01</v>
      </c>
      <c r="H7" s="720">
        <f>SUM(H8:H15)</f>
        <v>773075.85</v>
      </c>
      <c r="I7" s="718">
        <f t="shared" si="1"/>
        <v>38857</v>
      </c>
      <c r="J7" s="718">
        <f t="shared" si="1"/>
        <v>42371</v>
      </c>
      <c r="K7" s="718">
        <f t="shared" si="1"/>
        <v>45346</v>
      </c>
      <c r="L7" s="718">
        <f t="shared" si="1"/>
        <v>9632.52</v>
      </c>
      <c r="M7" s="718">
        <f t="shared" si="0"/>
        <v>1784725.03</v>
      </c>
      <c r="N7" s="721">
        <f t="shared" si="0"/>
        <v>1384000.63</v>
      </c>
    </row>
    <row r="8" spans="1:254" ht="22.5" customHeight="1" x14ac:dyDescent="0.25">
      <c r="A8" s="25">
        <v>3</v>
      </c>
      <c r="B8" s="421" t="s">
        <v>70</v>
      </c>
      <c r="C8" s="722">
        <v>319998.56</v>
      </c>
      <c r="D8" s="722">
        <v>137973.62</v>
      </c>
      <c r="E8" s="722">
        <v>479997.82</v>
      </c>
      <c r="F8" s="722">
        <v>206960.43</v>
      </c>
      <c r="G8" s="723">
        <v>0</v>
      </c>
      <c r="H8" s="723">
        <v>0</v>
      </c>
      <c r="I8" s="722">
        <v>0</v>
      </c>
      <c r="J8" s="722">
        <v>0</v>
      </c>
      <c r="K8" s="722">
        <v>0</v>
      </c>
      <c r="L8" s="722">
        <v>0</v>
      </c>
      <c r="M8" s="718">
        <f t="shared" si="0"/>
        <v>799996.38</v>
      </c>
      <c r="N8" s="721">
        <f t="shared" si="0"/>
        <v>344934.05</v>
      </c>
    </row>
    <row r="9" spans="1:254" ht="21.75" customHeight="1" x14ac:dyDescent="0.25">
      <c r="A9" s="25">
        <v>4</v>
      </c>
      <c r="B9" s="421" t="s">
        <v>241</v>
      </c>
      <c r="C9" s="724" t="s">
        <v>240</v>
      </c>
      <c r="D9" s="724" t="s">
        <v>240</v>
      </c>
      <c r="E9" s="722">
        <v>230745.64</v>
      </c>
      <c r="F9" s="725">
        <v>213987.21</v>
      </c>
      <c r="G9" s="724" t="s">
        <v>240</v>
      </c>
      <c r="H9" s="724" t="s">
        <v>240</v>
      </c>
      <c r="I9" s="726" t="s">
        <v>240</v>
      </c>
      <c r="J9" s="726" t="s">
        <v>240</v>
      </c>
      <c r="K9" s="724" t="s">
        <v>240</v>
      </c>
      <c r="L9" s="724" t="s">
        <v>240</v>
      </c>
      <c r="M9" s="718">
        <f>E9</f>
        <v>230745.64</v>
      </c>
      <c r="N9" s="721">
        <f>F9</f>
        <v>213987.21</v>
      </c>
    </row>
    <row r="10" spans="1:254" ht="31.5" x14ac:dyDescent="0.25">
      <c r="A10" s="25">
        <v>5</v>
      </c>
      <c r="B10" s="421" t="s">
        <v>924</v>
      </c>
      <c r="C10" s="724" t="s">
        <v>240</v>
      </c>
      <c r="D10" s="724" t="s">
        <v>240</v>
      </c>
      <c r="E10" s="722">
        <v>0</v>
      </c>
      <c r="F10" s="722">
        <v>0</v>
      </c>
      <c r="G10" s="724" t="s">
        <v>240</v>
      </c>
      <c r="H10" s="724" t="s">
        <v>240</v>
      </c>
      <c r="I10" s="726" t="s">
        <v>240</v>
      </c>
      <c r="J10" s="726" t="s">
        <v>240</v>
      </c>
      <c r="K10" s="724" t="s">
        <v>240</v>
      </c>
      <c r="L10" s="724" t="s">
        <v>240</v>
      </c>
      <c r="M10" s="718">
        <f>E10</f>
        <v>0</v>
      </c>
      <c r="N10" s="721">
        <f>F10</f>
        <v>0</v>
      </c>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row>
    <row r="11" spans="1:254" ht="31.5" x14ac:dyDescent="0.25">
      <c r="A11" s="25">
        <v>6</v>
      </c>
      <c r="B11" s="421" t="s">
        <v>242</v>
      </c>
      <c r="C11" s="724" t="s">
        <v>240</v>
      </c>
      <c r="D11" s="724" t="s">
        <v>240</v>
      </c>
      <c r="E11" s="722">
        <v>0</v>
      </c>
      <c r="F11" s="722">
        <v>0</v>
      </c>
      <c r="G11" s="723">
        <v>0</v>
      </c>
      <c r="H11" s="723">
        <v>0</v>
      </c>
      <c r="I11" s="727">
        <v>0</v>
      </c>
      <c r="J11" s="727">
        <v>0</v>
      </c>
      <c r="K11" s="728">
        <v>0</v>
      </c>
      <c r="L11" s="728">
        <v>0</v>
      </c>
      <c r="M11" s="718">
        <f>E11+G11+I11+K11</f>
        <v>0</v>
      </c>
      <c r="N11" s="721">
        <f>F11+H11+J11+L11</f>
        <v>0</v>
      </c>
    </row>
    <row r="12" spans="1:254" ht="17.25" customHeight="1" x14ac:dyDescent="0.25">
      <c r="A12" s="25">
        <v>7</v>
      </c>
      <c r="B12" s="421" t="s">
        <v>243</v>
      </c>
      <c r="C12" s="722">
        <v>0</v>
      </c>
      <c r="D12" s="722">
        <v>0</v>
      </c>
      <c r="E12" s="722">
        <v>0</v>
      </c>
      <c r="F12" s="722">
        <v>0</v>
      </c>
      <c r="G12" s="723">
        <v>0</v>
      </c>
      <c r="H12" s="723">
        <v>0</v>
      </c>
      <c r="I12" s="727">
        <v>0</v>
      </c>
      <c r="J12" s="727">
        <v>0</v>
      </c>
      <c r="K12" s="722">
        <v>45346</v>
      </c>
      <c r="L12" s="722">
        <v>9632.52</v>
      </c>
      <c r="M12" s="718">
        <f>C12+E12+G12+I12+K12</f>
        <v>45346</v>
      </c>
      <c r="N12" s="721">
        <f>D12+F12+H12+J12+L12</f>
        <v>9632.52</v>
      </c>
    </row>
    <row r="13" spans="1:254" ht="18.75" x14ac:dyDescent="0.25">
      <c r="A13" s="25">
        <v>8</v>
      </c>
      <c r="B13" s="422" t="s">
        <v>71</v>
      </c>
      <c r="C13" s="724" t="s">
        <v>240</v>
      </c>
      <c r="D13" s="724" t="s">
        <v>240</v>
      </c>
      <c r="E13" s="724" t="s">
        <v>240</v>
      </c>
      <c r="F13" s="724" t="s">
        <v>240</v>
      </c>
      <c r="G13" s="723">
        <v>627862</v>
      </c>
      <c r="H13" s="723">
        <v>733837</v>
      </c>
      <c r="I13" s="727">
        <v>38857</v>
      </c>
      <c r="J13" s="727">
        <v>42371</v>
      </c>
      <c r="K13" s="729" t="s">
        <v>240</v>
      </c>
      <c r="L13" s="729" t="s">
        <v>240</v>
      </c>
      <c r="M13" s="718">
        <f>G13</f>
        <v>627862</v>
      </c>
      <c r="N13" s="721">
        <f>H13</f>
        <v>733837</v>
      </c>
    </row>
    <row r="14" spans="1:254" ht="19.5" customHeight="1" x14ac:dyDescent="0.25">
      <c r="A14" s="25">
        <v>9</v>
      </c>
      <c r="B14" s="421" t="s">
        <v>20</v>
      </c>
      <c r="C14" s="724" t="s">
        <v>240</v>
      </c>
      <c r="D14" s="724" t="s">
        <v>240</v>
      </c>
      <c r="E14" s="724" t="s">
        <v>240</v>
      </c>
      <c r="F14" s="724" t="s">
        <v>240</v>
      </c>
      <c r="G14" s="723">
        <v>41918.01</v>
      </c>
      <c r="H14" s="723">
        <v>39238.85</v>
      </c>
      <c r="I14" s="730" t="s">
        <v>240</v>
      </c>
      <c r="J14" s="730" t="s">
        <v>240</v>
      </c>
      <c r="K14" s="729" t="s">
        <v>240</v>
      </c>
      <c r="L14" s="729" t="s">
        <v>240</v>
      </c>
      <c r="M14" s="718">
        <f>G14</f>
        <v>41918.01</v>
      </c>
      <c r="N14" s="721">
        <f>H14</f>
        <v>39238.85</v>
      </c>
    </row>
    <row r="15" spans="1:254" ht="18.75" x14ac:dyDescent="0.25">
      <c r="A15" s="25">
        <v>10</v>
      </c>
      <c r="B15" s="421" t="s">
        <v>72</v>
      </c>
      <c r="C15" s="722">
        <v>0</v>
      </c>
      <c r="D15" s="722">
        <v>0</v>
      </c>
      <c r="E15" s="722">
        <v>0</v>
      </c>
      <c r="F15" s="722">
        <v>0</v>
      </c>
      <c r="G15" s="723">
        <v>0</v>
      </c>
      <c r="H15" s="723">
        <v>0</v>
      </c>
      <c r="I15" s="727">
        <v>0</v>
      </c>
      <c r="J15" s="727">
        <v>0</v>
      </c>
      <c r="K15" s="722">
        <v>0</v>
      </c>
      <c r="L15" s="722">
        <v>0</v>
      </c>
      <c r="M15" s="718">
        <f>C15+E15+G15+I15+K15</f>
        <v>0</v>
      </c>
      <c r="N15" s="721">
        <f>D15+F15+H15+J15+L15</f>
        <v>0</v>
      </c>
    </row>
    <row r="16" spans="1:254" ht="31.5" x14ac:dyDescent="0.25">
      <c r="A16" s="25">
        <v>11</v>
      </c>
      <c r="B16" s="419" t="s">
        <v>139</v>
      </c>
      <c r="C16" s="717">
        <v>92620.47</v>
      </c>
      <c r="D16" s="717">
        <v>819814.58</v>
      </c>
      <c r="E16" s="717">
        <v>24262.05</v>
      </c>
      <c r="F16" s="717">
        <v>76658.64</v>
      </c>
      <c r="G16" s="731">
        <v>632981</v>
      </c>
      <c r="H16" s="731">
        <v>748412.5</v>
      </c>
      <c r="I16" s="717">
        <v>3187.67</v>
      </c>
      <c r="J16" s="717">
        <v>21737.91</v>
      </c>
      <c r="K16" s="717">
        <v>66157.009999999995</v>
      </c>
      <c r="L16" s="717">
        <v>21794.55</v>
      </c>
      <c r="M16" s="718">
        <f t="shared" ref="M16:N18" si="2">C16+E16+G16+I16+K16</f>
        <v>819208.20000000007</v>
      </c>
      <c r="N16" s="721">
        <f t="shared" si="2"/>
        <v>1688418.18</v>
      </c>
    </row>
    <row r="17" spans="1:18" ht="31.5" x14ac:dyDescent="0.25">
      <c r="A17" s="25">
        <v>12</v>
      </c>
      <c r="B17" s="419" t="s">
        <v>21</v>
      </c>
      <c r="C17" s="718">
        <f t="shared" ref="C17:L17" si="3">C6+C7-C16</f>
        <v>3238957.07</v>
      </c>
      <c r="D17" s="718">
        <f t="shared" si="3"/>
        <v>2557116.11</v>
      </c>
      <c r="E17" s="718">
        <f t="shared" si="3"/>
        <v>2680289.92</v>
      </c>
      <c r="F17" s="718">
        <f t="shared" si="3"/>
        <v>3024578.92</v>
      </c>
      <c r="G17" s="720">
        <f t="shared" si="3"/>
        <v>415783.74</v>
      </c>
      <c r="H17" s="720">
        <f t="shared" si="3"/>
        <v>440447.08999999985</v>
      </c>
      <c r="I17" s="718">
        <f t="shared" si="3"/>
        <v>82416.12000000001</v>
      </c>
      <c r="J17" s="718">
        <f t="shared" si="3"/>
        <v>103049.21</v>
      </c>
      <c r="K17" s="718">
        <f t="shared" si="3"/>
        <v>23454.000000000015</v>
      </c>
      <c r="L17" s="718">
        <f t="shared" si="3"/>
        <v>11291.970000000019</v>
      </c>
      <c r="M17" s="718">
        <f t="shared" si="2"/>
        <v>6440900.8500000006</v>
      </c>
      <c r="N17" s="721">
        <f t="shared" si="2"/>
        <v>6136483.2999999989</v>
      </c>
    </row>
    <row r="18" spans="1:18" ht="48.75" customHeight="1" thickBot="1" x14ac:dyDescent="0.3">
      <c r="A18" s="113">
        <v>13</v>
      </c>
      <c r="B18" s="423" t="s">
        <v>687</v>
      </c>
      <c r="C18" s="732">
        <v>0</v>
      </c>
      <c r="D18" s="732">
        <v>0</v>
      </c>
      <c r="E18" s="732">
        <v>0</v>
      </c>
      <c r="F18" s="732">
        <v>0</v>
      </c>
      <c r="G18" s="733">
        <v>0</v>
      </c>
      <c r="H18" s="733">
        <v>0</v>
      </c>
      <c r="I18" s="732">
        <v>0</v>
      </c>
      <c r="J18" s="732">
        <v>0</v>
      </c>
      <c r="K18" s="732">
        <v>0</v>
      </c>
      <c r="L18" s="732">
        <v>0</v>
      </c>
      <c r="M18" s="734">
        <f t="shared" si="2"/>
        <v>0</v>
      </c>
      <c r="N18" s="735">
        <f t="shared" si="2"/>
        <v>0</v>
      </c>
    </row>
    <row r="19" spans="1:18" x14ac:dyDescent="0.25">
      <c r="F19" s="219">
        <f>+'T5 - Analýza nákladov'!E93+'T5 - Analýza nákladov'!F93</f>
        <v>213987.21000000002</v>
      </c>
      <c r="H19" s="219">
        <f>'T1-Dotácie podľa DZ'!C16+'T1-Dotácie podľa DZ'!C17</f>
        <v>490837</v>
      </c>
      <c r="I19" s="115"/>
      <c r="J19" s="115"/>
    </row>
    <row r="20" spans="1:18" s="411" customFormat="1" x14ac:dyDescent="0.25">
      <c r="A20" s="424" t="s">
        <v>1019</v>
      </c>
      <c r="B20" s="424"/>
      <c r="C20" s="424"/>
      <c r="H20" s="424"/>
      <c r="I20" s="424"/>
      <c r="J20" s="648"/>
      <c r="K20" s="424"/>
      <c r="L20" s="424"/>
      <c r="M20" s="424"/>
      <c r="N20" s="424"/>
    </row>
    <row r="21" spans="1:18" s="411" customFormat="1" x14ac:dyDescent="0.25">
      <c r="A21" s="424" t="s">
        <v>1021</v>
      </c>
      <c r="B21" s="424"/>
      <c r="C21" s="424"/>
      <c r="D21" s="424"/>
      <c r="H21" s="424"/>
      <c r="I21" s="425"/>
      <c r="J21" s="426"/>
      <c r="K21" s="426"/>
      <c r="L21" s="426"/>
      <c r="M21" s="426"/>
      <c r="N21" s="426"/>
      <c r="O21" s="427"/>
      <c r="P21" s="427"/>
      <c r="Q21" s="427"/>
      <c r="R21" s="427"/>
    </row>
    <row r="22" spans="1:18" s="411" customFormat="1" ht="15.75" customHeight="1" x14ac:dyDescent="0.25">
      <c r="A22" s="428" t="s">
        <v>1022</v>
      </c>
      <c r="B22" s="428"/>
      <c r="C22" s="428"/>
      <c r="D22" s="424"/>
      <c r="H22" s="424"/>
      <c r="I22" s="429"/>
      <c r="J22" s="424"/>
      <c r="K22" s="424"/>
      <c r="L22" s="424"/>
      <c r="M22" s="424"/>
      <c r="N22" s="424"/>
    </row>
    <row r="23" spans="1:18" x14ac:dyDescent="0.25">
      <c r="A23" s="111" t="s">
        <v>1262</v>
      </c>
      <c r="L23" s="115"/>
    </row>
  </sheetData>
  <mergeCells count="10">
    <mergeCell ref="M3:N3"/>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FFCC"/>
  </sheetPr>
  <dimension ref="A1:F25"/>
  <sheetViews>
    <sheetView zoomScaleNormal="100" workbookViewId="0">
      <pane xSplit="2" ySplit="4" topLeftCell="C5" activePane="bottomRight" state="frozen"/>
      <selection pane="topRight" activeCell="C1" sqref="C1"/>
      <selection pane="bottomLeft" activeCell="A5" sqref="A5"/>
      <selection pane="bottomRight" activeCell="G9" sqref="G9"/>
    </sheetView>
  </sheetViews>
  <sheetFormatPr defaultColWidth="9.140625" defaultRowHeight="18.75" x14ac:dyDescent="0.25"/>
  <cols>
    <col min="1" max="1" width="7.42578125" style="116" customWidth="1"/>
    <col min="2" max="2" width="42.140625" style="122" customWidth="1"/>
    <col min="3" max="3" width="31.5703125" style="134" customWidth="1"/>
    <col min="4" max="4" width="31.5703125" style="116" customWidth="1"/>
    <col min="5" max="5" width="18.28515625" style="116" customWidth="1"/>
    <col min="6" max="16384" width="9.140625" style="116"/>
  </cols>
  <sheetData>
    <row r="1" spans="1:6" s="396" customFormat="1" ht="50.1" customHeight="1" thickBot="1" x14ac:dyDescent="0.3">
      <c r="A1" s="993" t="s">
        <v>1198</v>
      </c>
      <c r="B1" s="994"/>
      <c r="C1" s="994"/>
      <c r="D1" s="994"/>
      <c r="E1" s="995"/>
      <c r="F1" s="511"/>
    </row>
    <row r="2" spans="1:6" s="396" customFormat="1" ht="35.1" customHeight="1" x14ac:dyDescent="0.25">
      <c r="A2" s="839" t="s">
        <v>1358</v>
      </c>
      <c r="B2" s="840"/>
      <c r="C2" s="840"/>
      <c r="D2" s="840"/>
      <c r="E2" s="841"/>
    </row>
    <row r="3" spans="1:6" s="396" customFormat="1" ht="63" x14ac:dyDescent="0.25">
      <c r="A3" s="430" t="s">
        <v>142</v>
      </c>
      <c r="B3" s="431" t="s">
        <v>254</v>
      </c>
      <c r="C3" s="431" t="s">
        <v>888</v>
      </c>
      <c r="D3" s="431" t="s">
        <v>889</v>
      </c>
      <c r="E3" s="432" t="s">
        <v>1199</v>
      </c>
    </row>
    <row r="4" spans="1:6" s="396" customFormat="1" ht="15.75" customHeight="1" x14ac:dyDescent="0.25">
      <c r="A4" s="321"/>
      <c r="B4" s="305"/>
      <c r="C4" s="390" t="s">
        <v>212</v>
      </c>
      <c r="D4" s="390" t="s">
        <v>213</v>
      </c>
      <c r="E4" s="395" t="s">
        <v>25</v>
      </c>
    </row>
    <row r="5" spans="1:6" ht="15.75" customHeight="1" x14ac:dyDescent="0.25">
      <c r="A5" s="124">
        <v>1</v>
      </c>
      <c r="B5" s="433" t="s">
        <v>877</v>
      </c>
      <c r="C5" s="736">
        <v>173909.31</v>
      </c>
      <c r="D5" s="736">
        <v>0</v>
      </c>
      <c r="E5" s="737">
        <f t="shared" ref="E5:E12" si="0">C5+D5</f>
        <v>173909.31</v>
      </c>
    </row>
    <row r="6" spans="1:6" ht="15.75" customHeight="1" x14ac:dyDescent="0.25">
      <c r="A6" s="124">
        <f>A5+1</f>
        <v>2</v>
      </c>
      <c r="B6" s="433" t="s">
        <v>878</v>
      </c>
      <c r="C6" s="736">
        <v>0</v>
      </c>
      <c r="D6" s="736">
        <v>0</v>
      </c>
      <c r="E6" s="737">
        <f t="shared" si="0"/>
        <v>0</v>
      </c>
    </row>
    <row r="7" spans="1:6" ht="18.75" customHeight="1" x14ac:dyDescent="0.25">
      <c r="A7" s="124">
        <f>A6+1</f>
        <v>3</v>
      </c>
      <c r="B7" s="434" t="s">
        <v>882</v>
      </c>
      <c r="C7" s="738">
        <f>SUM(C5:C6)</f>
        <v>173909.31</v>
      </c>
      <c r="D7" s="738">
        <f>SUM(D5:D6)</f>
        <v>0</v>
      </c>
      <c r="E7" s="739">
        <f t="shared" si="0"/>
        <v>173909.31</v>
      </c>
    </row>
    <row r="8" spans="1:6" ht="15.75" customHeight="1" x14ac:dyDescent="0.25">
      <c r="A8" s="124">
        <f>A7+1</f>
        <v>4</v>
      </c>
      <c r="B8" s="433" t="s">
        <v>879</v>
      </c>
      <c r="C8" s="736">
        <v>133210.69</v>
      </c>
      <c r="D8" s="736">
        <v>0</v>
      </c>
      <c r="E8" s="737">
        <f t="shared" si="0"/>
        <v>133210.69</v>
      </c>
    </row>
    <row r="9" spans="1:6" ht="15.75" customHeight="1" x14ac:dyDescent="0.25">
      <c r="A9" s="124">
        <f>A8+1</f>
        <v>5</v>
      </c>
      <c r="B9" s="433" t="s">
        <v>880</v>
      </c>
      <c r="C9" s="736">
        <v>0</v>
      </c>
      <c r="D9" s="736">
        <v>0</v>
      </c>
      <c r="E9" s="737">
        <f t="shared" si="0"/>
        <v>0</v>
      </c>
    </row>
    <row r="10" spans="1:6" ht="18.75" customHeight="1" x14ac:dyDescent="0.25">
      <c r="A10" s="124">
        <v>6</v>
      </c>
      <c r="B10" s="434" t="s">
        <v>881</v>
      </c>
      <c r="C10" s="738">
        <f>SUM(C8,C9)</f>
        <v>133210.69</v>
      </c>
      <c r="D10" s="738">
        <f>SUM(D8,D9)</f>
        <v>0</v>
      </c>
      <c r="E10" s="739">
        <f t="shared" si="0"/>
        <v>133210.69</v>
      </c>
    </row>
    <row r="11" spans="1:6" ht="31.5" x14ac:dyDescent="0.25">
      <c r="A11" s="124">
        <v>13</v>
      </c>
      <c r="B11" s="434" t="s">
        <v>883</v>
      </c>
      <c r="C11" s="738">
        <f>SUM(C7,C10)</f>
        <v>307120</v>
      </c>
      <c r="D11" s="738">
        <f>SUM(D7,D10)</f>
        <v>0</v>
      </c>
      <c r="E11" s="739">
        <f t="shared" si="0"/>
        <v>307120</v>
      </c>
    </row>
    <row r="12" spans="1:6" ht="31.5" x14ac:dyDescent="0.25">
      <c r="A12" s="124">
        <v>14</v>
      </c>
      <c r="B12" s="434" t="s">
        <v>818</v>
      </c>
      <c r="C12" s="738">
        <f>C13+C16</f>
        <v>0</v>
      </c>
      <c r="D12" s="738">
        <f>D13+D16</f>
        <v>0</v>
      </c>
      <c r="E12" s="739">
        <f t="shared" si="0"/>
        <v>0</v>
      </c>
    </row>
    <row r="13" spans="1:6" ht="15.75" customHeight="1" x14ac:dyDescent="0.25">
      <c r="A13" s="124">
        <v>15</v>
      </c>
      <c r="B13" s="435" t="s">
        <v>886</v>
      </c>
      <c r="C13" s="738">
        <f>SUM(C14:C15)</f>
        <v>0</v>
      </c>
      <c r="D13" s="738">
        <f>SUM(D14:D15)</f>
        <v>0</v>
      </c>
      <c r="E13" s="739">
        <f t="shared" ref="E13:E21" si="1">C13+D13</f>
        <v>0</v>
      </c>
    </row>
    <row r="14" spans="1:6" ht="15.75" customHeight="1" x14ac:dyDescent="0.25">
      <c r="A14" s="124">
        <v>16</v>
      </c>
      <c r="B14" s="436" t="s">
        <v>877</v>
      </c>
      <c r="C14" s="736">
        <v>0</v>
      </c>
      <c r="D14" s="736">
        <v>0</v>
      </c>
      <c r="E14" s="737">
        <f t="shared" si="1"/>
        <v>0</v>
      </c>
    </row>
    <row r="15" spans="1:6" ht="15.75" customHeight="1" x14ac:dyDescent="0.25">
      <c r="A15" s="124">
        <v>17</v>
      </c>
      <c r="B15" s="436" t="s">
        <v>878</v>
      </c>
      <c r="C15" s="736">
        <v>0</v>
      </c>
      <c r="D15" s="736">
        <v>0</v>
      </c>
      <c r="E15" s="737">
        <f t="shared" si="1"/>
        <v>0</v>
      </c>
    </row>
    <row r="16" spans="1:6" ht="15.75" customHeight="1" x14ac:dyDescent="0.25">
      <c r="A16" s="124">
        <v>18</v>
      </c>
      <c r="B16" s="437" t="s">
        <v>887</v>
      </c>
      <c r="C16" s="738">
        <f>SUM(C17:C21)</f>
        <v>0</v>
      </c>
      <c r="D16" s="738">
        <f>SUM(D17:D21)</f>
        <v>0</v>
      </c>
      <c r="E16" s="739">
        <f t="shared" si="1"/>
        <v>0</v>
      </c>
    </row>
    <row r="17" spans="1:5" ht="15.75" customHeight="1" x14ac:dyDescent="0.25">
      <c r="A17" s="202">
        <v>19</v>
      </c>
      <c r="B17" s="436" t="s">
        <v>879</v>
      </c>
      <c r="C17" s="736">
        <v>0</v>
      </c>
      <c r="D17" s="736">
        <v>0</v>
      </c>
      <c r="E17" s="737">
        <f t="shared" si="1"/>
        <v>0</v>
      </c>
    </row>
    <row r="18" spans="1:5" ht="15.75" customHeight="1" x14ac:dyDescent="0.25">
      <c r="A18" s="124">
        <v>20</v>
      </c>
      <c r="B18" s="436" t="s">
        <v>880</v>
      </c>
      <c r="C18" s="736">
        <v>0</v>
      </c>
      <c r="D18" s="736">
        <v>0</v>
      </c>
      <c r="E18" s="737">
        <f t="shared" si="1"/>
        <v>0</v>
      </c>
    </row>
    <row r="19" spans="1:5" ht="15.75" customHeight="1" x14ac:dyDescent="0.25">
      <c r="A19" s="124">
        <v>21</v>
      </c>
      <c r="B19" s="436"/>
      <c r="C19" s="736">
        <v>0</v>
      </c>
      <c r="D19" s="736">
        <v>0</v>
      </c>
      <c r="E19" s="737">
        <f t="shared" si="1"/>
        <v>0</v>
      </c>
    </row>
    <row r="20" spans="1:5" ht="15.75" customHeight="1" x14ac:dyDescent="0.25">
      <c r="A20" s="124">
        <v>22</v>
      </c>
      <c r="B20" s="436"/>
      <c r="C20" s="736">
        <v>0</v>
      </c>
      <c r="D20" s="736">
        <v>0</v>
      </c>
      <c r="E20" s="737">
        <f t="shared" si="1"/>
        <v>0</v>
      </c>
    </row>
    <row r="21" spans="1:5" ht="15.75" customHeight="1" x14ac:dyDescent="0.25">
      <c r="A21" s="124">
        <v>23</v>
      </c>
      <c r="B21" s="436"/>
      <c r="C21" s="736">
        <v>0</v>
      </c>
      <c r="D21" s="736">
        <v>0</v>
      </c>
      <c r="E21" s="737">
        <f t="shared" si="1"/>
        <v>0</v>
      </c>
    </row>
    <row r="22" spans="1:5" ht="15.75" customHeight="1" thickBot="1" x14ac:dyDescent="0.3">
      <c r="A22" s="125">
        <v>24</v>
      </c>
      <c r="B22" s="438" t="s">
        <v>874</v>
      </c>
      <c r="C22" s="740">
        <f>C11+C12</f>
        <v>307120</v>
      </c>
      <c r="D22" s="740">
        <f>D11+D12</f>
        <v>0</v>
      </c>
      <c r="E22" s="285">
        <f>C22+D22</f>
        <v>307120</v>
      </c>
    </row>
    <row r="23" spans="1:5" ht="15.75" x14ac:dyDescent="0.25">
      <c r="A23" s="14"/>
      <c r="B23" s="15"/>
      <c r="C23" s="16"/>
      <c r="D23" s="16"/>
      <c r="E23" s="16"/>
    </row>
    <row r="24" spans="1:5" s="396" customFormat="1" ht="15.75" x14ac:dyDescent="0.25">
      <c r="A24" s="439" t="s">
        <v>757</v>
      </c>
      <c r="B24" s="440" t="s">
        <v>890</v>
      </c>
      <c r="C24" s="440"/>
      <c r="D24" s="441"/>
      <c r="E24" s="441"/>
    </row>
    <row r="25" spans="1:5" ht="29.25" customHeight="1" x14ac:dyDescent="0.25">
      <c r="A25" s="996" t="s">
        <v>1419</v>
      </c>
      <c r="B25" s="996"/>
      <c r="C25" s="996"/>
      <c r="D25" s="996"/>
      <c r="E25" s="996"/>
    </row>
  </sheetData>
  <mergeCells count="3">
    <mergeCell ref="A1:E1"/>
    <mergeCell ref="A2:E2"/>
    <mergeCell ref="A25:E25"/>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99"/>
  </sheetPr>
  <dimension ref="A1:E5"/>
  <sheetViews>
    <sheetView zoomScaleNormal="100" workbookViewId="0">
      <selection activeCell="C11" sqref="C11"/>
    </sheetView>
  </sheetViews>
  <sheetFormatPr defaultRowHeight="12.75" x14ac:dyDescent="0.2"/>
  <cols>
    <col min="1" max="1" width="7.42578125" customWidth="1"/>
    <col min="2" max="2" width="42.140625" customWidth="1"/>
    <col min="3" max="4" width="31.5703125" customWidth="1"/>
    <col min="5" max="5" width="18.28515625" customWidth="1"/>
  </cols>
  <sheetData>
    <row r="1" spans="1:5" s="442" customFormat="1" ht="50.1" customHeight="1" thickBot="1" x14ac:dyDescent="0.25">
      <c r="A1" s="993" t="s">
        <v>1200</v>
      </c>
      <c r="B1" s="994"/>
      <c r="C1" s="994"/>
      <c r="D1" s="994"/>
      <c r="E1" s="995"/>
    </row>
    <row r="2" spans="1:5" s="442" customFormat="1" ht="33.6" customHeight="1" x14ac:dyDescent="0.2">
      <c r="A2" s="839" t="s">
        <v>1358</v>
      </c>
      <c r="B2" s="840"/>
      <c r="C2" s="840"/>
      <c r="D2" s="840"/>
      <c r="E2" s="841"/>
    </row>
    <row r="3" spans="1:5" s="442" customFormat="1" ht="31.5" x14ac:dyDescent="0.2">
      <c r="A3" s="430" t="s">
        <v>142</v>
      </c>
      <c r="B3" s="431" t="s">
        <v>254</v>
      </c>
      <c r="C3" s="566" t="s">
        <v>1258</v>
      </c>
      <c r="D3" s="566" t="s">
        <v>1259</v>
      </c>
      <c r="E3" s="432" t="s">
        <v>1201</v>
      </c>
    </row>
    <row r="4" spans="1:5" s="442" customFormat="1" ht="15.75" x14ac:dyDescent="0.2">
      <c r="A4" s="321"/>
      <c r="B4" s="305"/>
      <c r="C4" s="390" t="s">
        <v>212</v>
      </c>
      <c r="D4" s="390" t="s">
        <v>213</v>
      </c>
      <c r="E4" s="395" t="s">
        <v>25</v>
      </c>
    </row>
    <row r="5" spans="1:5" ht="16.5" thickBot="1" x14ac:dyDescent="0.25">
      <c r="A5" s="125">
        <v>1</v>
      </c>
      <c r="B5" s="443" t="s">
        <v>896</v>
      </c>
      <c r="C5" s="284">
        <v>0</v>
      </c>
      <c r="D5" s="284">
        <v>0</v>
      </c>
      <c r="E5" s="285">
        <f>C5+D5</f>
        <v>0</v>
      </c>
    </row>
  </sheetData>
  <mergeCells count="2">
    <mergeCell ref="A1:E1"/>
    <mergeCell ref="A2:E2"/>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árok20">
    <tabColor indexed="42"/>
    <pageSetUpPr fitToPage="1"/>
  </sheetPr>
  <dimension ref="A1:H25"/>
  <sheetViews>
    <sheetView zoomScaleNormal="100" workbookViewId="0">
      <pane xSplit="2" ySplit="4" topLeftCell="C5" activePane="bottomRight" state="frozen"/>
      <selection pane="topRight" activeCell="C1" sqref="C1"/>
      <selection pane="bottomLeft" activeCell="A5" sqref="A5"/>
      <selection pane="bottomRight" activeCell="D31" sqref="D31"/>
    </sheetView>
  </sheetViews>
  <sheetFormatPr defaultColWidth="9.140625" defaultRowHeight="15.75" x14ac:dyDescent="0.2"/>
  <cols>
    <col min="1" max="1" width="10.5703125" style="10" customWidth="1"/>
    <col min="2" max="2" width="43.140625" style="41" customWidth="1"/>
    <col min="3" max="3" width="28.42578125" style="9" customWidth="1"/>
    <col min="4" max="4" width="46.5703125" style="9" customWidth="1"/>
    <col min="5" max="6" width="9.140625" style="9"/>
    <col min="7" max="7" width="12.7109375" style="9" customWidth="1"/>
    <col min="8" max="16384" width="9.140625" style="9"/>
  </cols>
  <sheetData>
    <row r="1" spans="1:8" s="444" customFormat="1" ht="50.1" customHeight="1" thickBot="1" x14ac:dyDescent="0.25">
      <c r="A1" s="818" t="s">
        <v>1202</v>
      </c>
      <c r="B1" s="819"/>
      <c r="C1" s="819"/>
      <c r="D1" s="820"/>
    </row>
    <row r="2" spans="1:8" s="444" customFormat="1" ht="35.1" customHeight="1" x14ac:dyDescent="0.2">
      <c r="A2" s="815" t="s">
        <v>1358</v>
      </c>
      <c r="B2" s="816"/>
      <c r="C2" s="816"/>
      <c r="D2" s="817"/>
    </row>
    <row r="3" spans="1:8" s="444" customFormat="1" ht="31.5" x14ac:dyDescent="0.2">
      <c r="A3" s="445" t="s">
        <v>142</v>
      </c>
      <c r="B3" s="367" t="s">
        <v>222</v>
      </c>
      <c r="C3" s="367" t="s">
        <v>1203</v>
      </c>
      <c r="D3" s="322" t="s">
        <v>891</v>
      </c>
    </row>
    <row r="4" spans="1:8" s="447" customFormat="1" ht="18" customHeight="1" x14ac:dyDescent="0.2">
      <c r="A4" s="446"/>
      <c r="B4" s="367" t="s">
        <v>212</v>
      </c>
      <c r="C4" s="390" t="s">
        <v>213</v>
      </c>
      <c r="D4" s="395" t="s">
        <v>214</v>
      </c>
      <c r="F4" s="444"/>
      <c r="G4" s="444"/>
      <c r="H4" s="444"/>
    </row>
    <row r="5" spans="1:8" s="11" customFormat="1" ht="31.5" x14ac:dyDescent="0.2">
      <c r="A5" s="49">
        <v>1</v>
      </c>
      <c r="B5" s="388" t="s">
        <v>797</v>
      </c>
      <c r="C5" s="636">
        <f>C6+C8+C12+C13+C14+C15+C16+C17+C18+C19+C20+C21+C7</f>
        <v>11948224.93</v>
      </c>
      <c r="D5" s="40"/>
      <c r="H5" s="9"/>
    </row>
    <row r="6" spans="1:8" x14ac:dyDescent="0.2">
      <c r="A6" s="49">
        <v>2</v>
      </c>
      <c r="B6" s="448" t="s">
        <v>788</v>
      </c>
      <c r="C6" s="634">
        <v>0</v>
      </c>
      <c r="D6" s="58" t="s">
        <v>1408</v>
      </c>
      <c r="F6" s="11"/>
      <c r="G6" s="11"/>
    </row>
    <row r="7" spans="1:8" x14ac:dyDescent="0.2">
      <c r="A7" s="49" t="s">
        <v>245</v>
      </c>
      <c r="B7" s="573" t="s">
        <v>1268</v>
      </c>
      <c r="C7" s="634">
        <v>2336562.7000000002</v>
      </c>
      <c r="D7" s="58" t="s">
        <v>1409</v>
      </c>
      <c r="F7" s="11"/>
      <c r="G7" s="11"/>
    </row>
    <row r="8" spans="1:8" ht="31.5" x14ac:dyDescent="0.2">
      <c r="A8" s="49">
        <v>3</v>
      </c>
      <c r="B8" s="449" t="s">
        <v>796</v>
      </c>
      <c r="C8" s="636">
        <f>C9+C10+C11</f>
        <v>8614294.4400000013</v>
      </c>
      <c r="D8" s="72"/>
    </row>
    <row r="9" spans="1:8" x14ac:dyDescent="0.2">
      <c r="A9" s="49">
        <v>4</v>
      </c>
      <c r="B9" s="450" t="s">
        <v>780</v>
      </c>
      <c r="C9" s="634">
        <v>120379.14</v>
      </c>
      <c r="D9" s="58" t="s">
        <v>1410</v>
      </c>
    </row>
    <row r="10" spans="1:8" x14ac:dyDescent="0.2">
      <c r="A10" s="49">
        <v>5</v>
      </c>
      <c r="B10" s="450" t="s">
        <v>781</v>
      </c>
      <c r="C10" s="634">
        <v>0</v>
      </c>
      <c r="D10" s="58" t="s">
        <v>1411</v>
      </c>
    </row>
    <row r="11" spans="1:8" ht="94.5" x14ac:dyDescent="0.2">
      <c r="A11" s="49">
        <v>6</v>
      </c>
      <c r="B11" s="450" t="s">
        <v>782</v>
      </c>
      <c r="C11" s="634">
        <v>8493915.3000000007</v>
      </c>
      <c r="D11" s="58" t="s">
        <v>1412</v>
      </c>
    </row>
    <row r="12" spans="1:8" x14ac:dyDescent="0.2">
      <c r="A12" s="49">
        <v>7</v>
      </c>
      <c r="B12" s="449" t="s">
        <v>789</v>
      </c>
      <c r="C12" s="634">
        <v>707693.54</v>
      </c>
      <c r="D12" s="58" t="s">
        <v>1413</v>
      </c>
    </row>
    <row r="13" spans="1:8" x14ac:dyDescent="0.2">
      <c r="A13" s="49">
        <v>8</v>
      </c>
      <c r="B13" s="451" t="s">
        <v>783</v>
      </c>
      <c r="C13" s="634">
        <v>0</v>
      </c>
      <c r="D13" s="644" t="s">
        <v>1414</v>
      </c>
    </row>
    <row r="14" spans="1:8" x14ac:dyDescent="0.2">
      <c r="A14" s="49">
        <v>9</v>
      </c>
      <c r="B14" s="451" t="s">
        <v>784</v>
      </c>
      <c r="C14" s="634">
        <v>0</v>
      </c>
      <c r="D14" s="644" t="s">
        <v>1414</v>
      </c>
    </row>
    <row r="15" spans="1:8" x14ac:dyDescent="0.2">
      <c r="A15" s="49">
        <v>10</v>
      </c>
      <c r="B15" s="451" t="s">
        <v>785</v>
      </c>
      <c r="C15" s="634">
        <v>0</v>
      </c>
      <c r="D15" s="644" t="s">
        <v>1414</v>
      </c>
    </row>
    <row r="16" spans="1:8" ht="31.5" x14ac:dyDescent="0.2">
      <c r="A16" s="49">
        <v>11</v>
      </c>
      <c r="B16" s="451" t="s">
        <v>786</v>
      </c>
      <c r="C16" s="634">
        <v>0</v>
      </c>
      <c r="D16" s="644" t="s">
        <v>1414</v>
      </c>
    </row>
    <row r="17" spans="1:4" x14ac:dyDescent="0.2">
      <c r="A17" s="49">
        <v>12</v>
      </c>
      <c r="B17" s="451" t="s">
        <v>787</v>
      </c>
      <c r="C17" s="634">
        <v>0</v>
      </c>
      <c r="D17" s="644" t="s">
        <v>1414</v>
      </c>
    </row>
    <row r="18" spans="1:4" x14ac:dyDescent="0.2">
      <c r="A18" s="49">
        <v>13</v>
      </c>
      <c r="B18" s="451" t="s">
        <v>790</v>
      </c>
      <c r="C18" s="634">
        <v>76324.990000000005</v>
      </c>
      <c r="D18" s="58" t="s">
        <v>1415</v>
      </c>
    </row>
    <row r="19" spans="1:4" x14ac:dyDescent="0.2">
      <c r="A19" s="49">
        <v>14</v>
      </c>
      <c r="B19" s="449" t="s">
        <v>791</v>
      </c>
      <c r="C19" s="634">
        <v>213349.26</v>
      </c>
      <c r="D19" s="58" t="s">
        <v>1416</v>
      </c>
    </row>
    <row r="20" spans="1:4" x14ac:dyDescent="0.2">
      <c r="A20" s="49">
        <v>15</v>
      </c>
      <c r="B20" s="452" t="s">
        <v>792</v>
      </c>
      <c r="C20" s="634">
        <v>0</v>
      </c>
      <c r="D20" s="644" t="s">
        <v>1414</v>
      </c>
    </row>
    <row r="21" spans="1:4" x14ac:dyDescent="0.2">
      <c r="A21" s="49">
        <v>16</v>
      </c>
      <c r="B21" s="449" t="s">
        <v>793</v>
      </c>
      <c r="C21" s="634">
        <v>0</v>
      </c>
      <c r="D21" s="644" t="s">
        <v>1414</v>
      </c>
    </row>
    <row r="22" spans="1:4" ht="47.25" x14ac:dyDescent="0.2">
      <c r="A22" s="49">
        <v>17</v>
      </c>
      <c r="B22" s="449" t="s">
        <v>795</v>
      </c>
      <c r="C22" s="645">
        <v>0</v>
      </c>
      <c r="D22" s="73" t="s">
        <v>1417</v>
      </c>
    </row>
    <row r="23" spans="1:4" ht="47.25" x14ac:dyDescent="0.2">
      <c r="A23" s="242">
        <v>18</v>
      </c>
      <c r="B23" s="315" t="s">
        <v>794</v>
      </c>
      <c r="C23" s="645">
        <v>0</v>
      </c>
      <c r="D23" s="73" t="s">
        <v>1418</v>
      </c>
    </row>
    <row r="24" spans="1:4" x14ac:dyDescent="0.2">
      <c r="A24" s="242">
        <v>19</v>
      </c>
      <c r="B24" s="453" t="s">
        <v>604</v>
      </c>
      <c r="C24" s="645">
        <v>0</v>
      </c>
      <c r="D24" s="644" t="s">
        <v>1414</v>
      </c>
    </row>
    <row r="25" spans="1:4" ht="32.25" thickBot="1" x14ac:dyDescent="0.25">
      <c r="A25" s="50">
        <v>20</v>
      </c>
      <c r="B25" s="389" t="s">
        <v>798</v>
      </c>
      <c r="C25" s="177">
        <f>+C5+C23+C24</f>
        <v>11948224.93</v>
      </c>
      <c r="D25" s="44"/>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7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CFFCC"/>
    <pageSetUpPr fitToPage="1"/>
  </sheetPr>
  <dimension ref="A1:J37"/>
  <sheetViews>
    <sheetView zoomScaleNormal="100" workbookViewId="0">
      <pane xSplit="2" ySplit="5" topLeftCell="C19" activePane="bottomRight" state="frozen"/>
      <selection pane="topRight" activeCell="C1" sqref="C1"/>
      <selection pane="bottomLeft" activeCell="A6" sqref="A6"/>
      <selection pane="bottomRight" activeCell="M22" sqref="M22"/>
    </sheetView>
  </sheetViews>
  <sheetFormatPr defaultColWidth="9.140625" defaultRowHeight="15.75" x14ac:dyDescent="0.2"/>
  <cols>
    <col min="1" max="1" width="7.7109375" style="14" customWidth="1"/>
    <col min="2" max="2" width="47.5703125" style="15" customWidth="1"/>
    <col min="3" max="3" width="17.85546875" style="16" customWidth="1"/>
    <col min="4" max="4" width="16.85546875" style="16" customWidth="1"/>
    <col min="5" max="5" width="17.140625" style="16" customWidth="1"/>
    <col min="6" max="6" width="18.140625" style="16" customWidth="1"/>
    <col min="7" max="7" width="17.42578125" style="16" customWidth="1"/>
    <col min="8" max="8" width="17" style="16" customWidth="1"/>
    <col min="9" max="16384" width="9.140625" style="16"/>
  </cols>
  <sheetData>
    <row r="1" spans="1:10" s="454" customFormat="1" ht="50.1" customHeight="1" thickBot="1" x14ac:dyDescent="0.25">
      <c r="A1" s="993" t="s">
        <v>1271</v>
      </c>
      <c r="B1" s="994"/>
      <c r="C1" s="994"/>
      <c r="D1" s="994"/>
      <c r="E1" s="994"/>
      <c r="F1" s="994"/>
      <c r="G1" s="994"/>
      <c r="H1" s="995"/>
    </row>
    <row r="2" spans="1:10" s="454" customFormat="1" ht="35.1" customHeight="1" x14ac:dyDescent="0.2">
      <c r="A2" s="839" t="s">
        <v>1358</v>
      </c>
      <c r="B2" s="840"/>
      <c r="C2" s="840"/>
      <c r="D2" s="840"/>
      <c r="E2" s="840"/>
      <c r="F2" s="840"/>
      <c r="G2" s="840"/>
      <c r="H2" s="841"/>
    </row>
    <row r="3" spans="1:10" s="441" customFormat="1" ht="27" customHeight="1" x14ac:dyDescent="0.2">
      <c r="A3" s="922" t="s">
        <v>142</v>
      </c>
      <c r="B3" s="835" t="s">
        <v>254</v>
      </c>
      <c r="C3" s="835" t="s">
        <v>230</v>
      </c>
      <c r="D3" s="835"/>
      <c r="E3" s="835" t="s">
        <v>231</v>
      </c>
      <c r="F3" s="835"/>
      <c r="G3" s="997" t="s">
        <v>164</v>
      </c>
      <c r="H3" s="998"/>
    </row>
    <row r="4" spans="1:10" s="441" customFormat="1" ht="33" customHeight="1" x14ac:dyDescent="0.2">
      <c r="A4" s="833"/>
      <c r="B4" s="879"/>
      <c r="C4" s="305" t="s">
        <v>60</v>
      </c>
      <c r="D4" s="305" t="s">
        <v>133</v>
      </c>
      <c r="E4" s="305" t="s">
        <v>60</v>
      </c>
      <c r="F4" s="305" t="s">
        <v>133</v>
      </c>
      <c r="G4" s="305" t="s">
        <v>60</v>
      </c>
      <c r="H4" s="329" t="s">
        <v>133</v>
      </c>
    </row>
    <row r="5" spans="1:10" s="441" customFormat="1" ht="15.75" customHeight="1" x14ac:dyDescent="0.2">
      <c r="A5" s="321"/>
      <c r="B5" s="305"/>
      <c r="C5" s="390" t="s">
        <v>212</v>
      </c>
      <c r="D5" s="390" t="s">
        <v>213</v>
      </c>
      <c r="E5" s="390" t="s">
        <v>214</v>
      </c>
      <c r="F5" s="390" t="s">
        <v>221</v>
      </c>
      <c r="G5" s="390" t="s">
        <v>28</v>
      </c>
      <c r="H5" s="395" t="s">
        <v>29</v>
      </c>
    </row>
    <row r="6" spans="1:10" ht="18" customHeight="1" x14ac:dyDescent="0.2">
      <c r="A6" s="124">
        <v>1</v>
      </c>
      <c r="B6" s="434" t="s">
        <v>762</v>
      </c>
      <c r="C6" s="738">
        <f>C7</f>
        <v>0</v>
      </c>
      <c r="D6" s="738">
        <f>D8</f>
        <v>0</v>
      </c>
      <c r="E6" s="738">
        <f>E7</f>
        <v>0</v>
      </c>
      <c r="F6" s="738">
        <f>F8</f>
        <v>0</v>
      </c>
      <c r="G6" s="738">
        <f>C6+E6</f>
        <v>0</v>
      </c>
      <c r="H6" s="739">
        <f>D6+F6</f>
        <v>0</v>
      </c>
      <c r="J6" s="201"/>
    </row>
    <row r="7" spans="1:10" ht="18" customHeight="1" x14ac:dyDescent="0.2">
      <c r="A7" s="124">
        <v>2</v>
      </c>
      <c r="B7" s="433" t="s">
        <v>804</v>
      </c>
      <c r="C7" s="741">
        <v>0</v>
      </c>
      <c r="D7" s="742" t="s">
        <v>653</v>
      </c>
      <c r="E7" s="741">
        <v>0</v>
      </c>
      <c r="F7" s="742" t="s">
        <v>653</v>
      </c>
      <c r="G7" s="743">
        <f>C7+E7</f>
        <v>0</v>
      </c>
      <c r="H7" s="744" t="s">
        <v>653</v>
      </c>
      <c r="J7" s="201"/>
    </row>
    <row r="8" spans="1:10" ht="18" customHeight="1" x14ac:dyDescent="0.2">
      <c r="A8" s="124">
        <f>A7+1</f>
        <v>3</v>
      </c>
      <c r="B8" s="433" t="s">
        <v>805</v>
      </c>
      <c r="C8" s="742" t="s">
        <v>653</v>
      </c>
      <c r="D8" s="741">
        <v>0</v>
      </c>
      <c r="E8" s="742" t="s">
        <v>653</v>
      </c>
      <c r="F8" s="741">
        <v>0</v>
      </c>
      <c r="G8" s="745" t="s">
        <v>653</v>
      </c>
      <c r="H8" s="737">
        <f>D8+F8</f>
        <v>0</v>
      </c>
      <c r="I8" s="201"/>
      <c r="J8" s="201"/>
    </row>
    <row r="9" spans="1:10" ht="18" customHeight="1" x14ac:dyDescent="0.2">
      <c r="A9" s="124">
        <f>A8+1</f>
        <v>4</v>
      </c>
      <c r="B9" s="434" t="s">
        <v>763</v>
      </c>
      <c r="C9" s="738">
        <f>SUM(C10:C11)</f>
        <v>0</v>
      </c>
      <c r="D9" s="738">
        <f>SUM(D10:D11)</f>
        <v>0</v>
      </c>
      <c r="E9" s="738">
        <f>SUM(E10:E11)</f>
        <v>0</v>
      </c>
      <c r="F9" s="738">
        <f>SUM(F10:F11)</f>
        <v>0</v>
      </c>
      <c r="G9" s="738">
        <f>C9+E9</f>
        <v>0</v>
      </c>
      <c r="H9" s="739">
        <f>D9+F9</f>
        <v>0</v>
      </c>
      <c r="I9" s="201"/>
      <c r="J9" s="201"/>
    </row>
    <row r="10" spans="1:10" ht="18" customHeight="1" x14ac:dyDescent="0.2">
      <c r="A10" s="124">
        <f>A9+1</f>
        <v>5</v>
      </c>
      <c r="B10" s="433" t="s">
        <v>806</v>
      </c>
      <c r="C10" s="741">
        <v>0</v>
      </c>
      <c r="D10" s="742" t="s">
        <v>653</v>
      </c>
      <c r="E10" s="741">
        <v>0</v>
      </c>
      <c r="F10" s="742" t="s">
        <v>653</v>
      </c>
      <c r="G10" s="743">
        <f>C10+E10</f>
        <v>0</v>
      </c>
      <c r="H10" s="744" t="s">
        <v>653</v>
      </c>
      <c r="I10" s="201"/>
      <c r="J10" s="201"/>
    </row>
    <row r="11" spans="1:10" ht="18" customHeight="1" x14ac:dyDescent="0.2">
      <c r="A11" s="124">
        <f>A10+1</f>
        <v>6</v>
      </c>
      <c r="B11" s="433" t="s">
        <v>807</v>
      </c>
      <c r="C11" s="742" t="s">
        <v>653</v>
      </c>
      <c r="D11" s="741">
        <v>0</v>
      </c>
      <c r="E11" s="742" t="s">
        <v>653</v>
      </c>
      <c r="F11" s="741">
        <v>0</v>
      </c>
      <c r="G11" s="745" t="s">
        <v>653</v>
      </c>
      <c r="H11" s="737">
        <f>D11+F11</f>
        <v>0</v>
      </c>
      <c r="I11" s="201"/>
      <c r="J11" s="201"/>
    </row>
    <row r="12" spans="1:10" ht="18" customHeight="1" x14ac:dyDescent="0.2">
      <c r="A12" s="124">
        <v>7</v>
      </c>
      <c r="B12" s="434" t="s">
        <v>738</v>
      </c>
      <c r="C12" s="738">
        <f>SUM(C13:C14)</f>
        <v>332494.89</v>
      </c>
      <c r="D12" s="738">
        <f>SUM(D13:D14)</f>
        <v>28293.52</v>
      </c>
      <c r="E12" s="738">
        <f>SUM(E13:E14)</f>
        <v>0</v>
      </c>
      <c r="F12" s="738">
        <f>SUM(F13:F14)</f>
        <v>0</v>
      </c>
      <c r="G12" s="738">
        <f>C12+E12</f>
        <v>332494.89</v>
      </c>
      <c r="H12" s="739">
        <f>D12+F12</f>
        <v>28293.52</v>
      </c>
      <c r="I12" s="201"/>
      <c r="J12" s="201"/>
    </row>
    <row r="13" spans="1:10" ht="18" customHeight="1" x14ac:dyDescent="0.2">
      <c r="A13" s="124">
        <v>8</v>
      </c>
      <c r="B13" s="433" t="s">
        <v>740</v>
      </c>
      <c r="C13" s="742">
        <v>332494.89</v>
      </c>
      <c r="D13" s="742" t="s">
        <v>653</v>
      </c>
      <c r="E13" s="742">
        <v>0</v>
      </c>
      <c r="F13" s="742" t="s">
        <v>653</v>
      </c>
      <c r="G13" s="743">
        <f>C13+E13</f>
        <v>332494.89</v>
      </c>
      <c r="H13" s="744" t="s">
        <v>653</v>
      </c>
      <c r="I13" s="201"/>
      <c r="J13" s="201"/>
    </row>
    <row r="14" spans="1:10" ht="18" customHeight="1" x14ac:dyDescent="0.2">
      <c r="A14" s="124">
        <v>9</v>
      </c>
      <c r="B14" s="433" t="s">
        <v>741</v>
      </c>
      <c r="C14" s="742" t="s">
        <v>653</v>
      </c>
      <c r="D14" s="741">
        <v>28293.52</v>
      </c>
      <c r="E14" s="742" t="s">
        <v>653</v>
      </c>
      <c r="F14" s="741">
        <v>0</v>
      </c>
      <c r="G14" s="745" t="s">
        <v>653</v>
      </c>
      <c r="H14" s="737">
        <f>D14+F14</f>
        <v>28293.52</v>
      </c>
      <c r="I14" s="201"/>
      <c r="J14" s="201"/>
    </row>
    <row r="15" spans="1:10" ht="18" customHeight="1" x14ac:dyDescent="0.2">
      <c r="A15" s="124">
        <v>10</v>
      </c>
      <c r="B15" s="435" t="s">
        <v>739</v>
      </c>
      <c r="C15" s="738">
        <f>SUM(C16:C17)</f>
        <v>105320.25</v>
      </c>
      <c r="D15" s="738">
        <f>SUM(D16:D17)</f>
        <v>12390.61</v>
      </c>
      <c r="E15" s="738">
        <f>SUM(E16:E17)</f>
        <v>0</v>
      </c>
      <c r="F15" s="738">
        <f>SUM(F16:F17)</f>
        <v>0</v>
      </c>
      <c r="G15" s="738">
        <f>C15+E15</f>
        <v>105320.25</v>
      </c>
      <c r="H15" s="739">
        <f>D15+F15</f>
        <v>12390.61</v>
      </c>
      <c r="I15" s="201"/>
      <c r="J15" s="201"/>
    </row>
    <row r="16" spans="1:10" ht="18" customHeight="1" x14ac:dyDescent="0.2">
      <c r="A16" s="124">
        <v>11</v>
      </c>
      <c r="B16" s="436" t="s">
        <v>808</v>
      </c>
      <c r="C16" s="742">
        <v>105320.25</v>
      </c>
      <c r="D16" s="742" t="s">
        <v>653</v>
      </c>
      <c r="E16" s="742">
        <v>0</v>
      </c>
      <c r="F16" s="742" t="s">
        <v>653</v>
      </c>
      <c r="G16" s="743">
        <f>C16+E16</f>
        <v>105320.25</v>
      </c>
      <c r="H16" s="744" t="s">
        <v>653</v>
      </c>
      <c r="I16" s="201"/>
      <c r="J16" s="201"/>
    </row>
    <row r="17" spans="1:10" ht="18" customHeight="1" x14ac:dyDescent="0.2">
      <c r="A17" s="124">
        <v>12</v>
      </c>
      <c r="B17" s="436" t="s">
        <v>1051</v>
      </c>
      <c r="C17" s="742" t="s">
        <v>653</v>
      </c>
      <c r="D17" s="741">
        <v>12390.61</v>
      </c>
      <c r="E17" s="742" t="s">
        <v>653</v>
      </c>
      <c r="F17" s="741">
        <v>0</v>
      </c>
      <c r="G17" s="745" t="s">
        <v>653</v>
      </c>
      <c r="H17" s="737">
        <f>D17+F17</f>
        <v>12390.61</v>
      </c>
      <c r="I17" s="201"/>
      <c r="J17" s="201"/>
    </row>
    <row r="18" spans="1:10" ht="44.25" customHeight="1" x14ac:dyDescent="0.2">
      <c r="A18" s="124">
        <v>13</v>
      </c>
      <c r="B18" s="434" t="s">
        <v>819</v>
      </c>
      <c r="C18" s="738">
        <f>C6+C9+C12+C15</f>
        <v>437815.14</v>
      </c>
      <c r="D18" s="738">
        <f>D6+D9+D12+D15</f>
        <v>40684.130000000005</v>
      </c>
      <c r="E18" s="738">
        <f>E6+E9+E12+E15</f>
        <v>0</v>
      </c>
      <c r="F18" s="738">
        <f>F6+F9+F12+F15</f>
        <v>0</v>
      </c>
      <c r="G18" s="738">
        <f>C18+E18</f>
        <v>437815.14</v>
      </c>
      <c r="H18" s="739">
        <f>D18+F18</f>
        <v>40684.130000000005</v>
      </c>
      <c r="I18" s="201"/>
      <c r="J18" s="201"/>
    </row>
    <row r="19" spans="1:10" ht="45" customHeight="1" x14ac:dyDescent="0.2">
      <c r="A19" s="124">
        <v>14</v>
      </c>
      <c r="B19" s="434" t="s">
        <v>818</v>
      </c>
      <c r="C19" s="738">
        <f>C20+C23+C26</f>
        <v>115473.77</v>
      </c>
      <c r="D19" s="738">
        <f>D20+D23+D26</f>
        <v>14412.48</v>
      </c>
      <c r="E19" s="738">
        <f>E20+E23+E26</f>
        <v>0</v>
      </c>
      <c r="F19" s="738">
        <f>F20+F23+F26</f>
        <v>0</v>
      </c>
      <c r="G19" s="738">
        <f>C19+E19</f>
        <v>115473.77</v>
      </c>
      <c r="H19" s="739">
        <f>D19+F19</f>
        <v>14412.48</v>
      </c>
      <c r="I19" s="201"/>
      <c r="J19" s="201"/>
    </row>
    <row r="20" spans="1:10" ht="18" customHeight="1" x14ac:dyDescent="0.2">
      <c r="A20" s="124">
        <v>15</v>
      </c>
      <c r="B20" s="435" t="s">
        <v>803</v>
      </c>
      <c r="C20" s="738">
        <f t="shared" ref="C20:H20" si="0">SUM(C21:C22)</f>
        <v>0</v>
      </c>
      <c r="D20" s="738">
        <f t="shared" si="0"/>
        <v>0</v>
      </c>
      <c r="E20" s="738">
        <f t="shared" si="0"/>
        <v>0</v>
      </c>
      <c r="F20" s="738">
        <f t="shared" si="0"/>
        <v>0</v>
      </c>
      <c r="G20" s="738">
        <f t="shared" si="0"/>
        <v>0</v>
      </c>
      <c r="H20" s="739">
        <f t="shared" si="0"/>
        <v>0</v>
      </c>
      <c r="I20" s="201"/>
      <c r="J20" s="201"/>
    </row>
    <row r="21" spans="1:10" ht="18" customHeight="1" x14ac:dyDescent="0.2">
      <c r="A21" s="124">
        <v>16</v>
      </c>
      <c r="B21" s="436" t="s">
        <v>809</v>
      </c>
      <c r="C21" s="736">
        <v>0</v>
      </c>
      <c r="D21" s="742" t="s">
        <v>653</v>
      </c>
      <c r="E21" s="736">
        <v>0</v>
      </c>
      <c r="F21" s="742" t="s">
        <v>653</v>
      </c>
      <c r="G21" s="743">
        <f>C21+E21</f>
        <v>0</v>
      </c>
      <c r="H21" s="744" t="s">
        <v>653</v>
      </c>
      <c r="I21" s="201"/>
      <c r="J21" s="201"/>
    </row>
    <row r="22" spans="1:10" ht="18" customHeight="1" x14ac:dyDescent="0.2">
      <c r="A22" s="124">
        <v>17</v>
      </c>
      <c r="B22" s="436" t="s">
        <v>810</v>
      </c>
      <c r="C22" s="742" t="s">
        <v>653</v>
      </c>
      <c r="D22" s="736">
        <v>0</v>
      </c>
      <c r="E22" s="742" t="s">
        <v>653</v>
      </c>
      <c r="F22" s="736">
        <v>0</v>
      </c>
      <c r="G22" s="745" t="s">
        <v>653</v>
      </c>
      <c r="H22" s="737">
        <f>D22+F22</f>
        <v>0</v>
      </c>
      <c r="I22" s="201"/>
      <c r="J22" s="201"/>
    </row>
    <row r="23" spans="1:10" ht="18" customHeight="1" x14ac:dyDescent="0.2">
      <c r="A23" s="124">
        <v>18</v>
      </c>
      <c r="B23" s="437" t="s">
        <v>811</v>
      </c>
      <c r="C23" s="738">
        <f t="shared" ref="C23:H23" si="1">SUM(C24:C25)</f>
        <v>115473.77</v>
      </c>
      <c r="D23" s="738">
        <f t="shared" si="1"/>
        <v>14412.48</v>
      </c>
      <c r="E23" s="738">
        <f t="shared" si="1"/>
        <v>0</v>
      </c>
      <c r="F23" s="738">
        <f t="shared" si="1"/>
        <v>0</v>
      </c>
      <c r="G23" s="738">
        <f t="shared" si="1"/>
        <v>115473.77</v>
      </c>
      <c r="H23" s="739">
        <f t="shared" si="1"/>
        <v>14412.48</v>
      </c>
      <c r="I23" s="201"/>
      <c r="J23" s="201"/>
    </row>
    <row r="24" spans="1:10" ht="18" customHeight="1" x14ac:dyDescent="0.2">
      <c r="A24" s="202">
        <v>19</v>
      </c>
      <c r="B24" s="436" t="s">
        <v>812</v>
      </c>
      <c r="C24" s="736">
        <v>115473.77</v>
      </c>
      <c r="D24" s="742" t="s">
        <v>653</v>
      </c>
      <c r="E24" s="736">
        <v>0</v>
      </c>
      <c r="F24" s="742" t="s">
        <v>653</v>
      </c>
      <c r="G24" s="743">
        <f>C24+E24</f>
        <v>115473.77</v>
      </c>
      <c r="H24" s="744" t="s">
        <v>653</v>
      </c>
      <c r="I24" s="201"/>
      <c r="J24" s="201"/>
    </row>
    <row r="25" spans="1:10" ht="18" customHeight="1" x14ac:dyDescent="0.2">
      <c r="A25" s="124">
        <v>20</v>
      </c>
      <c r="B25" s="436" t="s">
        <v>813</v>
      </c>
      <c r="C25" s="742" t="s">
        <v>653</v>
      </c>
      <c r="D25" s="736">
        <v>14412.48</v>
      </c>
      <c r="E25" s="742" t="s">
        <v>653</v>
      </c>
      <c r="F25" s="736">
        <v>0</v>
      </c>
      <c r="G25" s="745" t="s">
        <v>653</v>
      </c>
      <c r="H25" s="737">
        <f>D25+F25</f>
        <v>14412.48</v>
      </c>
      <c r="I25" s="201"/>
      <c r="J25" s="201"/>
    </row>
    <row r="26" spans="1:10" ht="18" customHeight="1" x14ac:dyDescent="0.2">
      <c r="A26" s="202">
        <v>21</v>
      </c>
      <c r="B26" s="437" t="s">
        <v>814</v>
      </c>
      <c r="C26" s="738">
        <f t="shared" ref="C26:H26" si="2">SUM(C28)</f>
        <v>0</v>
      </c>
      <c r="D26" s="738">
        <f t="shared" si="2"/>
        <v>0</v>
      </c>
      <c r="E26" s="738">
        <f t="shared" si="2"/>
        <v>0</v>
      </c>
      <c r="F26" s="738">
        <f t="shared" si="2"/>
        <v>0</v>
      </c>
      <c r="G26" s="738">
        <f t="shared" si="2"/>
        <v>0</v>
      </c>
      <c r="H26" s="739">
        <f t="shared" si="2"/>
        <v>0</v>
      </c>
      <c r="I26" s="201"/>
      <c r="J26" s="201"/>
    </row>
    <row r="27" spans="1:10" ht="18" customHeight="1" x14ac:dyDescent="0.2">
      <c r="A27" s="124">
        <v>22</v>
      </c>
      <c r="B27" s="436" t="s">
        <v>815</v>
      </c>
      <c r="C27" s="736">
        <v>0</v>
      </c>
      <c r="D27" s="742" t="s">
        <v>653</v>
      </c>
      <c r="E27" s="736">
        <v>0</v>
      </c>
      <c r="F27" s="742" t="s">
        <v>653</v>
      </c>
      <c r="G27" s="743">
        <f>C27+E27</f>
        <v>0</v>
      </c>
      <c r="H27" s="744" t="s">
        <v>653</v>
      </c>
      <c r="I27" s="201"/>
      <c r="J27" s="201"/>
    </row>
    <row r="28" spans="1:10" ht="18" customHeight="1" x14ac:dyDescent="0.2">
      <c r="A28" s="202">
        <v>23</v>
      </c>
      <c r="B28" s="455" t="s">
        <v>816</v>
      </c>
      <c r="C28" s="742" t="s">
        <v>653</v>
      </c>
      <c r="D28" s="741">
        <v>0</v>
      </c>
      <c r="E28" s="742" t="s">
        <v>653</v>
      </c>
      <c r="F28" s="741">
        <v>0</v>
      </c>
      <c r="G28" s="745" t="s">
        <v>653</v>
      </c>
      <c r="H28" s="737">
        <f>D28+F28</f>
        <v>0</v>
      </c>
      <c r="I28" s="201"/>
      <c r="J28" s="201"/>
    </row>
    <row r="29" spans="1:10" ht="18" customHeight="1" x14ac:dyDescent="0.2">
      <c r="A29" s="202" t="s">
        <v>822</v>
      </c>
      <c r="B29" s="436"/>
      <c r="C29" s="746"/>
      <c r="D29" s="736"/>
      <c r="E29" s="746"/>
      <c r="F29" s="736"/>
      <c r="G29" s="736"/>
      <c r="H29" s="747"/>
      <c r="I29" s="201"/>
      <c r="J29" s="201"/>
    </row>
    <row r="30" spans="1:10" ht="18" customHeight="1" x14ac:dyDescent="0.2">
      <c r="A30" s="202" t="s">
        <v>823</v>
      </c>
      <c r="B30" s="436"/>
      <c r="C30" s="746"/>
      <c r="D30" s="736"/>
      <c r="E30" s="746"/>
      <c r="F30" s="736"/>
      <c r="G30" s="736"/>
      <c r="H30" s="747"/>
      <c r="I30" s="201"/>
      <c r="J30" s="201"/>
    </row>
    <row r="31" spans="1:10" ht="18" customHeight="1" x14ac:dyDescent="0.2">
      <c r="A31" s="202"/>
      <c r="B31" s="436"/>
      <c r="C31" s="746"/>
      <c r="D31" s="736"/>
      <c r="E31" s="746"/>
      <c r="F31" s="736"/>
      <c r="G31" s="736"/>
      <c r="H31" s="747"/>
      <c r="I31" s="201"/>
      <c r="J31" s="201"/>
    </row>
    <row r="32" spans="1:10" ht="18" customHeight="1" x14ac:dyDescent="0.2">
      <c r="A32" s="202"/>
      <c r="B32" s="436"/>
      <c r="C32" s="746"/>
      <c r="D32" s="736"/>
      <c r="E32" s="746"/>
      <c r="F32" s="736"/>
      <c r="G32" s="736"/>
      <c r="H32" s="747"/>
      <c r="I32" s="201"/>
      <c r="J32" s="201"/>
    </row>
    <row r="33" spans="1:10" ht="18" customHeight="1" x14ac:dyDescent="0.2">
      <c r="A33" s="202"/>
      <c r="B33" s="436"/>
      <c r="C33" s="746"/>
      <c r="D33" s="736"/>
      <c r="E33" s="746"/>
      <c r="F33" s="736"/>
      <c r="G33" s="736"/>
      <c r="H33" s="747"/>
      <c r="I33" s="201"/>
      <c r="J33" s="201"/>
    </row>
    <row r="34" spans="1:10" ht="18" customHeight="1" x14ac:dyDescent="0.2">
      <c r="A34" s="202"/>
      <c r="B34" s="436"/>
      <c r="C34" s="736"/>
      <c r="D34" s="736"/>
      <c r="E34" s="736"/>
      <c r="F34" s="736"/>
      <c r="G34" s="736"/>
      <c r="H34" s="747"/>
      <c r="I34" s="201"/>
      <c r="J34" s="201"/>
    </row>
    <row r="35" spans="1:10" ht="18" customHeight="1" thickBot="1" x14ac:dyDescent="0.25">
      <c r="A35" s="125">
        <v>24</v>
      </c>
      <c r="B35" s="438" t="s">
        <v>821</v>
      </c>
      <c r="C35" s="740">
        <f t="shared" ref="C35:H35" si="3">C18+C19</f>
        <v>553288.91</v>
      </c>
      <c r="D35" s="740">
        <f t="shared" si="3"/>
        <v>55096.61</v>
      </c>
      <c r="E35" s="740">
        <f t="shared" si="3"/>
        <v>0</v>
      </c>
      <c r="F35" s="740">
        <f t="shared" si="3"/>
        <v>0</v>
      </c>
      <c r="G35" s="740">
        <f t="shared" si="3"/>
        <v>553288.91</v>
      </c>
      <c r="H35" s="285">
        <f t="shared" si="3"/>
        <v>55096.61</v>
      </c>
      <c r="I35" s="201"/>
      <c r="J35" s="201"/>
    </row>
    <row r="37" spans="1:10" x14ac:dyDescent="0.2">
      <c r="A37" s="279" t="s">
        <v>757</v>
      </c>
      <c r="B37" s="280" t="s">
        <v>820</v>
      </c>
      <c r="C37" s="280"/>
      <c r="D37" s="280"/>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63" orientation="landscape" r:id="rId1"/>
  <headerFooter alignWithMargins="0"/>
  <ignoredErrors>
    <ignoredError sqref="D6"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árok22">
    <tabColor indexed="42"/>
    <pageSetUpPr fitToPage="1"/>
  </sheetPr>
  <dimension ref="A1:H24"/>
  <sheetViews>
    <sheetView zoomScaleNormal="100" workbookViewId="0">
      <pane xSplit="2" ySplit="4" topLeftCell="C5" activePane="bottomRight" state="frozen"/>
      <selection pane="topRight" activeCell="C1" sqref="C1"/>
      <selection pane="bottomLeft" activeCell="A5" sqref="A5"/>
      <selection pane="bottomRight" activeCell="G8" sqref="G8"/>
    </sheetView>
  </sheetViews>
  <sheetFormatPr defaultColWidth="9.140625" defaultRowHeight="15.75" x14ac:dyDescent="0.25"/>
  <cols>
    <col min="1" max="1" width="9.5703125" style="3" customWidth="1"/>
    <col min="2" max="2" width="58.42578125" style="1" customWidth="1"/>
    <col min="3" max="3" width="22.140625" style="13" customWidth="1"/>
    <col min="4" max="4" width="21.140625" style="13" customWidth="1"/>
    <col min="5" max="5" width="24.140625" style="13" customWidth="1"/>
    <col min="6" max="16384" width="9.140625" style="1"/>
  </cols>
  <sheetData>
    <row r="1" spans="1:8" s="327" customFormat="1" ht="80.25" customHeight="1" thickBot="1" x14ac:dyDescent="0.3">
      <c r="A1" s="999" t="s">
        <v>1204</v>
      </c>
      <c r="B1" s="1000"/>
      <c r="C1" s="1000"/>
      <c r="D1" s="1000"/>
      <c r="E1" s="1001"/>
      <c r="F1" s="456"/>
    </row>
    <row r="2" spans="1:8" s="327" customFormat="1" ht="35.1" customHeight="1" x14ac:dyDescent="0.25">
      <c r="A2" s="815" t="s">
        <v>1358</v>
      </c>
      <c r="B2" s="816"/>
      <c r="C2" s="816"/>
      <c r="D2" s="816"/>
      <c r="E2" s="817"/>
      <c r="F2" s="456"/>
    </row>
    <row r="3" spans="1:8" s="328" customFormat="1" ht="46.9" customHeight="1" x14ac:dyDescent="0.25">
      <c r="A3" s="321" t="s">
        <v>142</v>
      </c>
      <c r="B3" s="305" t="s">
        <v>254</v>
      </c>
      <c r="C3" s="305" t="s">
        <v>230</v>
      </c>
      <c r="D3" s="305" t="s">
        <v>231</v>
      </c>
      <c r="E3" s="329" t="s">
        <v>150</v>
      </c>
    </row>
    <row r="4" spans="1:8" s="328" customFormat="1" ht="16.5" customHeight="1" x14ac:dyDescent="0.25">
      <c r="A4" s="321"/>
      <c r="B4" s="305"/>
      <c r="C4" s="305" t="s">
        <v>212</v>
      </c>
      <c r="D4" s="305" t="s">
        <v>213</v>
      </c>
      <c r="E4" s="329" t="s">
        <v>25</v>
      </c>
    </row>
    <row r="5" spans="1:8" s="8" customFormat="1" ht="17.45" customHeight="1" x14ac:dyDescent="0.25">
      <c r="A5" s="152"/>
      <c r="B5" s="457" t="s">
        <v>284</v>
      </c>
      <c r="C5" s="39"/>
      <c r="D5" s="39"/>
      <c r="E5" s="65"/>
    </row>
    <row r="6" spans="1:8" s="8" customFormat="1" ht="17.45" customHeight="1" x14ac:dyDescent="0.25">
      <c r="A6" s="64">
        <v>1</v>
      </c>
      <c r="B6" s="306" t="s">
        <v>309</v>
      </c>
      <c r="C6" s="28">
        <f>SUM(C7:C10)</f>
        <v>261718</v>
      </c>
      <c r="D6" s="28">
        <f>SUM(D7:D10)</f>
        <v>0</v>
      </c>
      <c r="E6" s="29">
        <f>C6+D6</f>
        <v>261718</v>
      </c>
    </row>
    <row r="7" spans="1:8" s="13" customFormat="1" x14ac:dyDescent="0.2">
      <c r="A7" s="20">
        <f>A6+1</f>
        <v>2</v>
      </c>
      <c r="B7" s="449" t="s">
        <v>91</v>
      </c>
      <c r="C7" s="30">
        <v>261718</v>
      </c>
      <c r="D7" s="651">
        <v>0</v>
      </c>
      <c r="E7" s="29">
        <f>C7+D7</f>
        <v>261718</v>
      </c>
    </row>
    <row r="8" spans="1:8" s="13" customFormat="1" x14ac:dyDescent="0.2">
      <c r="A8" s="20">
        <f>A7+1</f>
        <v>3</v>
      </c>
      <c r="B8" s="449" t="s">
        <v>306</v>
      </c>
      <c r="C8" s="30">
        <v>0</v>
      </c>
      <c r="D8" s="30">
        <v>0</v>
      </c>
      <c r="E8" s="29">
        <f t="shared" ref="E8:E16" si="0">C8+D8</f>
        <v>0</v>
      </c>
      <c r="F8" s="154"/>
    </row>
    <row r="9" spans="1:8" s="13" customFormat="1" x14ac:dyDescent="0.2">
      <c r="A9" s="20">
        <f>A8+1</f>
        <v>4</v>
      </c>
      <c r="B9" s="449"/>
      <c r="C9" s="30">
        <v>0</v>
      </c>
      <c r="D9" s="30">
        <v>0</v>
      </c>
      <c r="E9" s="29">
        <f t="shared" si="0"/>
        <v>0</v>
      </c>
    </row>
    <row r="10" spans="1:8" s="13" customFormat="1" x14ac:dyDescent="0.2">
      <c r="A10" s="20">
        <f>A9+1</f>
        <v>5</v>
      </c>
      <c r="B10" s="449"/>
      <c r="C10" s="30">
        <v>0</v>
      </c>
      <c r="D10" s="30">
        <v>0</v>
      </c>
      <c r="E10" s="29">
        <f t="shared" si="0"/>
        <v>0</v>
      </c>
    </row>
    <row r="11" spans="1:8" s="13" customFormat="1" x14ac:dyDescent="0.2">
      <c r="A11" s="25"/>
      <c r="B11" s="457" t="s">
        <v>603</v>
      </c>
      <c r="C11" s="39"/>
      <c r="D11" s="39"/>
      <c r="E11" s="65"/>
    </row>
    <row r="12" spans="1:8" x14ac:dyDescent="0.25">
      <c r="A12" s="25">
        <v>6</v>
      </c>
      <c r="B12" s="449" t="s">
        <v>13</v>
      </c>
      <c r="C12" s="748">
        <v>2030</v>
      </c>
      <c r="D12" s="748">
        <v>0</v>
      </c>
      <c r="E12" s="29">
        <f t="shared" si="0"/>
        <v>2030</v>
      </c>
    </row>
    <row r="13" spans="1:8" x14ac:dyDescent="0.25">
      <c r="A13" s="25">
        <v>7</v>
      </c>
      <c r="B13" s="449" t="s">
        <v>14</v>
      </c>
      <c r="C13" s="30">
        <v>28420</v>
      </c>
      <c r="D13" s="30">
        <v>0</v>
      </c>
      <c r="E13" s="29">
        <f t="shared" si="0"/>
        <v>28420</v>
      </c>
    </row>
    <row r="14" spans="1:8" s="26" customFormat="1" x14ac:dyDescent="0.25">
      <c r="A14" s="25"/>
      <c r="B14" s="315"/>
      <c r="C14" s="749"/>
      <c r="D14" s="749"/>
      <c r="E14" s="65"/>
    </row>
    <row r="15" spans="1:8" x14ac:dyDescent="0.25">
      <c r="A15" s="25">
        <v>8</v>
      </c>
      <c r="B15" s="315" t="s">
        <v>310</v>
      </c>
      <c r="C15" s="750">
        <f>SUM(C16:C17)</f>
        <v>0</v>
      </c>
      <c r="D15" s="750">
        <f>SUM(D16:D17)</f>
        <v>0</v>
      </c>
      <c r="E15" s="29">
        <f t="shared" si="0"/>
        <v>0</v>
      </c>
    </row>
    <row r="16" spans="1:8" ht="31.5" x14ac:dyDescent="0.25">
      <c r="A16" s="25" t="s">
        <v>308</v>
      </c>
      <c r="B16" s="407" t="s">
        <v>660</v>
      </c>
      <c r="C16" s="748">
        <v>0</v>
      </c>
      <c r="D16" s="748">
        <v>0</v>
      </c>
      <c r="E16" s="29">
        <f t="shared" si="0"/>
        <v>0</v>
      </c>
      <c r="H16" s="153"/>
    </row>
    <row r="17" spans="1:5" x14ac:dyDescent="0.25">
      <c r="A17" s="25"/>
      <c r="B17" s="315"/>
      <c r="C17" s="749"/>
      <c r="D17" s="749"/>
      <c r="E17" s="65"/>
    </row>
    <row r="18" spans="1:5" ht="16.5" thickBot="1" x14ac:dyDescent="0.3">
      <c r="A18" s="67">
        <v>9</v>
      </c>
      <c r="B18" s="458" t="s">
        <v>583</v>
      </c>
      <c r="C18" s="38">
        <f>C6+C12+C13+C15</f>
        <v>292168</v>
      </c>
      <c r="D18" s="38">
        <f>D6+D12+D13+D15</f>
        <v>0</v>
      </c>
      <c r="E18" s="653">
        <f>E6+E12+E13+E15</f>
        <v>292168</v>
      </c>
    </row>
    <row r="19" spans="1:5" x14ac:dyDescent="0.25">
      <c r="E19" s="16"/>
    </row>
    <row r="21" spans="1:5" x14ac:dyDescent="0.25">
      <c r="B21" s="105"/>
      <c r="C21" s="3"/>
    </row>
    <row r="22" spans="1:5" x14ac:dyDescent="0.25">
      <c r="B22" s="3"/>
      <c r="C22" s="3"/>
    </row>
    <row r="23" spans="1:5" x14ac:dyDescent="0.25">
      <c r="B23" s="3"/>
      <c r="C23" s="3"/>
    </row>
    <row r="24" spans="1:5" x14ac:dyDescent="0.25">
      <c r="D24" s="154"/>
    </row>
  </sheetData>
  <protectedRanges>
    <protectedRange sqref="C8:D10" name="Rozsah2_1"/>
    <protectedRange sqref="C11:D11" name="Rozsah2_2"/>
  </protectedRanges>
  <mergeCells count="2">
    <mergeCell ref="A1:E1"/>
    <mergeCell ref="A2:E2"/>
  </mergeCells>
  <phoneticPr fontId="6" type="noConversion"/>
  <pageMargins left="0.79" right="0.74803149606299213" top="0.98425196850393704" bottom="0.77" header="0.51181102362204722" footer="0.51181102362204722"/>
  <pageSetup paperSize="9" scale="9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2"/>
    <pageSetUpPr fitToPage="1"/>
  </sheetPr>
  <dimension ref="A1:F30"/>
  <sheetViews>
    <sheetView zoomScaleNormal="100" workbookViewId="0">
      <pane xSplit="2" ySplit="5" topLeftCell="C6" activePane="bottomRight" state="frozen"/>
      <selection pane="topRight" activeCell="C1" sqref="C1"/>
      <selection pane="bottomLeft" activeCell="A6" sqref="A6"/>
      <selection pane="bottomRight" activeCell="H6" sqref="H6"/>
    </sheetView>
  </sheetViews>
  <sheetFormatPr defaultColWidth="9.140625" defaultRowHeight="15.75" x14ac:dyDescent="0.2"/>
  <cols>
    <col min="1" max="1" width="9.140625" style="13"/>
    <col min="2" max="2" width="75.42578125" style="42" customWidth="1"/>
    <col min="3" max="6" width="17.28515625" style="13" customWidth="1"/>
    <col min="7" max="16384" width="9.140625" style="13"/>
  </cols>
  <sheetData>
    <row r="1" spans="1:6" s="323" customFormat="1" ht="35.1" customHeight="1" thickBot="1" x14ac:dyDescent="0.25">
      <c r="A1" s="812" t="s">
        <v>1205</v>
      </c>
      <c r="B1" s="1002"/>
      <c r="C1" s="1002"/>
      <c r="D1" s="1002"/>
      <c r="E1" s="1002"/>
      <c r="F1" s="1003"/>
    </row>
    <row r="2" spans="1:6" s="323" customFormat="1" ht="35.1" customHeight="1" x14ac:dyDescent="0.2">
      <c r="A2" s="839" t="s">
        <v>1358</v>
      </c>
      <c r="B2" s="923"/>
      <c r="C2" s="924" t="s">
        <v>1052</v>
      </c>
      <c r="D2" s="924"/>
      <c r="E2" s="924"/>
      <c r="F2" s="925"/>
    </row>
    <row r="3" spans="1:6" s="323" customFormat="1" ht="22.9" customHeight="1" x14ac:dyDescent="0.2">
      <c r="A3" s="833" t="s">
        <v>142</v>
      </c>
      <c r="B3" s="879" t="s">
        <v>254</v>
      </c>
      <c r="C3" s="879">
        <v>2022</v>
      </c>
      <c r="D3" s="879"/>
      <c r="E3" s="879">
        <v>2023</v>
      </c>
      <c r="F3" s="940"/>
    </row>
    <row r="4" spans="1:6" s="323" customFormat="1" ht="75" customHeight="1" x14ac:dyDescent="0.2">
      <c r="A4" s="833"/>
      <c r="B4" s="879"/>
      <c r="C4" s="305" t="s">
        <v>33</v>
      </c>
      <c r="D4" s="305" t="s">
        <v>134</v>
      </c>
      <c r="E4" s="305" t="s">
        <v>33</v>
      </c>
      <c r="F4" s="329" t="s">
        <v>135</v>
      </c>
    </row>
    <row r="5" spans="1:6" s="323" customFormat="1" x14ac:dyDescent="0.2">
      <c r="A5" s="324"/>
      <c r="B5" s="459"/>
      <c r="C5" s="390" t="s">
        <v>212</v>
      </c>
      <c r="D5" s="390" t="s">
        <v>213</v>
      </c>
      <c r="E5" s="390" t="s">
        <v>214</v>
      </c>
      <c r="F5" s="395" t="s">
        <v>221</v>
      </c>
    </row>
    <row r="6" spans="1:6" ht="31.5" x14ac:dyDescent="0.2">
      <c r="A6" s="20">
        <v>1</v>
      </c>
      <c r="B6" s="406" t="s">
        <v>764</v>
      </c>
      <c r="C6" s="751">
        <f>C7+C10+C13+C16+C19+C22</f>
        <v>144331</v>
      </c>
      <c r="D6" s="751">
        <f>D7+D10+D13+D16+D19+D22</f>
        <v>737</v>
      </c>
      <c r="E6" s="751">
        <f>E7+E10+E13+E16+E19+E22</f>
        <v>126382.5</v>
      </c>
      <c r="F6" s="752">
        <f>F7+F10+F13+F16+F19+F22</f>
        <v>647</v>
      </c>
    </row>
    <row r="7" spans="1:6" x14ac:dyDescent="0.2">
      <c r="A7" s="20">
        <v>2</v>
      </c>
      <c r="B7" s="406" t="s">
        <v>765</v>
      </c>
      <c r="C7" s="751">
        <f>SUM(C8:C9)</f>
        <v>11350</v>
      </c>
      <c r="D7" s="751">
        <f>SUM(D8:D9)</f>
        <v>57</v>
      </c>
      <c r="E7" s="751">
        <f>SUM(E8:E9)</f>
        <v>12770</v>
      </c>
      <c r="F7" s="752">
        <f>SUM(F8:F9)</f>
        <v>66</v>
      </c>
    </row>
    <row r="8" spans="1:6" x14ac:dyDescent="0.2">
      <c r="A8" s="20">
        <v>3</v>
      </c>
      <c r="B8" s="314" t="s">
        <v>45</v>
      </c>
      <c r="C8" s="753">
        <v>11350</v>
      </c>
      <c r="D8" s="753">
        <v>57</v>
      </c>
      <c r="E8" s="753">
        <v>12770</v>
      </c>
      <c r="F8" s="754">
        <v>66</v>
      </c>
    </row>
    <row r="9" spans="1:6" ht="18.75" x14ac:dyDescent="0.2">
      <c r="A9" s="20">
        <v>4</v>
      </c>
      <c r="B9" s="314" t="s">
        <v>766</v>
      </c>
      <c r="C9" s="753">
        <v>0</v>
      </c>
      <c r="D9" s="753">
        <v>0</v>
      </c>
      <c r="E9" s="753">
        <v>0</v>
      </c>
      <c r="F9" s="754">
        <v>0</v>
      </c>
    </row>
    <row r="10" spans="1:6" ht="21" customHeight="1" x14ac:dyDescent="0.2">
      <c r="A10" s="20">
        <v>5</v>
      </c>
      <c r="B10" s="406" t="s">
        <v>702</v>
      </c>
      <c r="C10" s="751">
        <f>SUM(C11:C12)</f>
        <v>13670</v>
      </c>
      <c r="D10" s="751">
        <f>SUM(D11:D12)</f>
        <v>88</v>
      </c>
      <c r="E10" s="751">
        <f>SUM(E11:E12)</f>
        <v>12670</v>
      </c>
      <c r="F10" s="752">
        <f>SUM(F11:F12)</f>
        <v>109</v>
      </c>
    </row>
    <row r="11" spans="1:6" x14ac:dyDescent="0.2">
      <c r="A11" s="20">
        <v>6</v>
      </c>
      <c r="B11" s="314" t="s">
        <v>45</v>
      </c>
      <c r="C11" s="753">
        <v>13670</v>
      </c>
      <c r="D11" s="753">
        <v>88</v>
      </c>
      <c r="E11" s="753">
        <v>12670</v>
      </c>
      <c r="F11" s="754">
        <v>109</v>
      </c>
    </row>
    <row r="12" spans="1:6" ht="18.75" x14ac:dyDescent="0.2">
      <c r="A12" s="20">
        <v>7</v>
      </c>
      <c r="B12" s="314" t="s">
        <v>766</v>
      </c>
      <c r="C12" s="753">
        <v>0</v>
      </c>
      <c r="D12" s="753">
        <v>0</v>
      </c>
      <c r="E12" s="753">
        <v>0</v>
      </c>
      <c r="F12" s="754">
        <v>0</v>
      </c>
    </row>
    <row r="13" spans="1:6" x14ac:dyDescent="0.2">
      <c r="A13" s="20">
        <v>8</v>
      </c>
      <c r="B13" s="406" t="s">
        <v>703</v>
      </c>
      <c r="C13" s="751">
        <f>C14+C15</f>
        <v>20640</v>
      </c>
      <c r="D13" s="751">
        <f>D14+D15</f>
        <v>133</v>
      </c>
      <c r="E13" s="751">
        <f>E14+E15</f>
        <v>14002.5</v>
      </c>
      <c r="F13" s="752">
        <f>F14+F15</f>
        <v>101</v>
      </c>
    </row>
    <row r="14" spans="1:6" x14ac:dyDescent="0.2">
      <c r="A14" s="20">
        <v>9</v>
      </c>
      <c r="B14" s="314" t="s">
        <v>45</v>
      </c>
      <c r="C14" s="753">
        <v>20640</v>
      </c>
      <c r="D14" s="753">
        <v>133</v>
      </c>
      <c r="E14" s="753">
        <v>14002.5</v>
      </c>
      <c r="F14" s="754">
        <v>101</v>
      </c>
    </row>
    <row r="15" spans="1:6" ht="18.75" x14ac:dyDescent="0.2">
      <c r="A15" s="20">
        <v>10</v>
      </c>
      <c r="B15" s="314" t="s">
        <v>766</v>
      </c>
      <c r="C15" s="753">
        <v>0</v>
      </c>
      <c r="D15" s="753">
        <v>0</v>
      </c>
      <c r="E15" s="753">
        <v>0</v>
      </c>
      <c r="F15" s="754">
        <v>0</v>
      </c>
    </row>
    <row r="16" spans="1:6" x14ac:dyDescent="0.2">
      <c r="A16" s="20">
        <v>11</v>
      </c>
      <c r="B16" s="406" t="s">
        <v>767</v>
      </c>
      <c r="C16" s="751">
        <f>SUM(C17:C18)</f>
        <v>8020</v>
      </c>
      <c r="D16" s="751">
        <f>SUM(D17:D18)</f>
        <v>26</v>
      </c>
      <c r="E16" s="751">
        <f>SUM(E17:E18)</f>
        <v>10290</v>
      </c>
      <c r="F16" s="752">
        <f>SUM(F17:F18)</f>
        <v>41</v>
      </c>
    </row>
    <row r="17" spans="1:6" x14ac:dyDescent="0.2">
      <c r="A17" s="20">
        <v>12</v>
      </c>
      <c r="B17" s="314" t="s">
        <v>45</v>
      </c>
      <c r="C17" s="753">
        <v>8020</v>
      </c>
      <c r="D17" s="753">
        <v>26</v>
      </c>
      <c r="E17" s="753">
        <v>10290</v>
      </c>
      <c r="F17" s="754">
        <v>41</v>
      </c>
    </row>
    <row r="18" spans="1:6" ht="18.75" x14ac:dyDescent="0.2">
      <c r="A18" s="20">
        <v>13</v>
      </c>
      <c r="B18" s="314" t="s">
        <v>766</v>
      </c>
      <c r="C18" s="753">
        <v>0</v>
      </c>
      <c r="D18" s="753">
        <v>0</v>
      </c>
      <c r="E18" s="753">
        <v>0</v>
      </c>
      <c r="F18" s="754">
        <v>0</v>
      </c>
    </row>
    <row r="19" spans="1:6" x14ac:dyDescent="0.2">
      <c r="A19" s="20">
        <v>14</v>
      </c>
      <c r="B19" s="406" t="s">
        <v>768</v>
      </c>
      <c r="C19" s="751">
        <f>SUM(C20:C21)</f>
        <v>350</v>
      </c>
      <c r="D19" s="751">
        <f>SUM(D20:D21)</f>
        <v>1</v>
      </c>
      <c r="E19" s="751">
        <f>SUM(E20:E21)</f>
        <v>5400</v>
      </c>
      <c r="F19" s="752">
        <f>SUM(F20:F21)</f>
        <v>7</v>
      </c>
    </row>
    <row r="20" spans="1:6" x14ac:dyDescent="0.2">
      <c r="A20" s="20">
        <v>15</v>
      </c>
      <c r="B20" s="314" t="s">
        <v>45</v>
      </c>
      <c r="C20" s="753">
        <v>350</v>
      </c>
      <c r="D20" s="753">
        <v>1</v>
      </c>
      <c r="E20" s="753">
        <v>5400</v>
      </c>
      <c r="F20" s="754">
        <v>7</v>
      </c>
    </row>
    <row r="21" spans="1:6" ht="18.75" x14ac:dyDescent="0.2">
      <c r="A21" s="20">
        <v>16</v>
      </c>
      <c r="B21" s="460" t="s">
        <v>766</v>
      </c>
      <c r="C21" s="755">
        <v>0</v>
      </c>
      <c r="D21" s="755">
        <v>0</v>
      </c>
      <c r="E21" s="755">
        <v>0</v>
      </c>
      <c r="F21" s="756">
        <v>0</v>
      </c>
    </row>
    <row r="22" spans="1:6" x14ac:dyDescent="0.2">
      <c r="A22" s="20">
        <v>17</v>
      </c>
      <c r="B22" s="461" t="s">
        <v>744</v>
      </c>
      <c r="C22" s="751">
        <f>C23+C24</f>
        <v>90301</v>
      </c>
      <c r="D22" s="751">
        <f>D23+D24</f>
        <v>432</v>
      </c>
      <c r="E22" s="751">
        <f>E23+E24</f>
        <v>71250</v>
      </c>
      <c r="F22" s="752">
        <f>F23+F24</f>
        <v>323</v>
      </c>
    </row>
    <row r="23" spans="1:6" x14ac:dyDescent="0.2">
      <c r="A23" s="20">
        <v>18</v>
      </c>
      <c r="B23" s="314" t="s">
        <v>45</v>
      </c>
      <c r="C23" s="755">
        <v>47501</v>
      </c>
      <c r="D23" s="755">
        <v>218</v>
      </c>
      <c r="E23" s="755">
        <v>71250</v>
      </c>
      <c r="F23" s="756">
        <v>323</v>
      </c>
    </row>
    <row r="24" spans="1:6" ht="18.75" x14ac:dyDescent="0.2">
      <c r="A24" s="20">
        <v>19</v>
      </c>
      <c r="B24" s="460" t="s">
        <v>766</v>
      </c>
      <c r="C24" s="755">
        <v>42800</v>
      </c>
      <c r="D24" s="755">
        <v>214</v>
      </c>
      <c r="E24" s="755">
        <v>0</v>
      </c>
      <c r="F24" s="756">
        <v>0</v>
      </c>
    </row>
    <row r="25" spans="1:6" ht="19.5" thickBot="1" x14ac:dyDescent="0.25">
      <c r="A25" s="21">
        <v>20</v>
      </c>
      <c r="B25" s="462" t="s">
        <v>1025</v>
      </c>
      <c r="C25" s="757" t="s">
        <v>240</v>
      </c>
      <c r="D25" s="758">
        <v>486</v>
      </c>
      <c r="E25" s="757" t="s">
        <v>240</v>
      </c>
      <c r="F25" s="759">
        <v>540</v>
      </c>
    </row>
    <row r="26" spans="1:6" s="55" customFormat="1" x14ac:dyDescent="0.2">
      <c r="A26" s="156"/>
      <c r="B26" s="157"/>
      <c r="C26" s="158"/>
      <c r="D26" s="159"/>
      <c r="E26" s="158"/>
      <c r="F26" s="159"/>
    </row>
    <row r="27" spans="1:6" s="323" customFormat="1" ht="15.75" customHeight="1" x14ac:dyDescent="0.2">
      <c r="A27" s="1006" t="s">
        <v>1023</v>
      </c>
      <c r="B27" s="1007"/>
      <c r="C27" s="1007"/>
      <c r="D27" s="1007"/>
      <c r="E27" s="1007"/>
      <c r="F27" s="1008"/>
    </row>
    <row r="28" spans="1:6" s="323" customFormat="1" ht="15.75" customHeight="1" x14ac:dyDescent="0.2">
      <c r="A28" s="1009" t="s">
        <v>1024</v>
      </c>
      <c r="B28" s="1010"/>
      <c r="C28" s="1010"/>
      <c r="D28" s="1010"/>
      <c r="E28" s="1010"/>
      <c r="F28" s="1011"/>
    </row>
    <row r="29" spans="1:6" s="323" customFormat="1" ht="15.75" customHeight="1" x14ac:dyDescent="0.2">
      <c r="A29" s="1005" t="s">
        <v>1060</v>
      </c>
      <c r="B29" s="1005"/>
      <c r="C29" s="1005"/>
      <c r="D29" s="1005"/>
      <c r="E29" s="1005"/>
      <c r="F29" s="1005"/>
    </row>
    <row r="30" spans="1:6" ht="42" customHeight="1" x14ac:dyDescent="0.2">
      <c r="A30" s="1004" t="s">
        <v>1420</v>
      </c>
      <c r="B30" s="1004"/>
      <c r="C30" s="1004"/>
      <c r="D30" s="1004"/>
      <c r="E30" s="1004"/>
      <c r="F30" s="1004"/>
    </row>
  </sheetData>
  <mergeCells count="11">
    <mergeCell ref="A30:F3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7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2"/>
  </sheetPr>
  <dimension ref="A1:G16"/>
  <sheetViews>
    <sheetView zoomScaleNormal="100" workbookViewId="0">
      <pane xSplit="2" ySplit="5" topLeftCell="C6" activePane="bottomRight" state="frozen"/>
      <selection pane="topRight" activeCell="C1" sqref="C1"/>
      <selection pane="bottomLeft" activeCell="A5" sqref="A5"/>
      <selection pane="bottomRight" activeCell="N9" sqref="N9"/>
    </sheetView>
  </sheetViews>
  <sheetFormatPr defaultColWidth="9.140625" defaultRowHeight="18.75" x14ac:dyDescent="0.25"/>
  <cols>
    <col min="1" max="1" width="9.140625" style="116"/>
    <col min="2" max="2" width="67" style="122" customWidth="1"/>
    <col min="3" max="3" width="20.28515625" style="134" customWidth="1"/>
    <col min="4" max="4" width="23.5703125" style="134" customWidth="1"/>
    <col min="5" max="5" width="22.140625" style="134" customWidth="1"/>
    <col min="6" max="6" width="23.85546875" style="116" customWidth="1"/>
    <col min="7" max="16384" width="9.140625" style="116"/>
  </cols>
  <sheetData>
    <row r="1" spans="1:7" s="396" customFormat="1" ht="50.1" customHeight="1" thickBot="1" x14ac:dyDescent="0.3">
      <c r="A1" s="1012" t="s">
        <v>1206</v>
      </c>
      <c r="B1" s="1013"/>
      <c r="C1" s="1013"/>
      <c r="D1" s="1014"/>
      <c r="E1" s="1014"/>
      <c r="F1" s="1015"/>
    </row>
    <row r="2" spans="1:7" s="396" customFormat="1" ht="35.1" customHeight="1" thickBot="1" x14ac:dyDescent="0.3">
      <c r="A2" s="1016" t="s">
        <v>1358</v>
      </c>
      <c r="B2" s="1017"/>
      <c r="C2" s="1017"/>
      <c r="D2" s="1018"/>
      <c r="E2" s="1018"/>
      <c r="F2" s="1019"/>
    </row>
    <row r="3" spans="1:7" s="396" customFormat="1" ht="33" customHeight="1" x14ac:dyDescent="0.25">
      <c r="A3" s="922" t="s">
        <v>142</v>
      </c>
      <c r="B3" s="1024" t="s">
        <v>254</v>
      </c>
      <c r="C3" s="1023">
        <v>2022</v>
      </c>
      <c r="D3" s="1023"/>
      <c r="E3" s="1020">
        <v>2023</v>
      </c>
      <c r="F3" s="1021"/>
    </row>
    <row r="4" spans="1:7" s="396" customFormat="1" ht="71.25" customHeight="1" x14ac:dyDescent="0.25">
      <c r="A4" s="833"/>
      <c r="B4" s="1025"/>
      <c r="C4" s="463" t="s">
        <v>721</v>
      </c>
      <c r="D4" s="463" t="s">
        <v>775</v>
      </c>
      <c r="E4" s="463" t="s">
        <v>721</v>
      </c>
      <c r="F4" s="464" t="s">
        <v>775</v>
      </c>
    </row>
    <row r="5" spans="1:7" s="396" customFormat="1" ht="15.75" customHeight="1" x14ac:dyDescent="0.25">
      <c r="A5" s="397"/>
      <c r="B5" s="398"/>
      <c r="C5" s="398" t="s">
        <v>212</v>
      </c>
      <c r="D5" s="398" t="s">
        <v>213</v>
      </c>
      <c r="E5" s="465" t="s">
        <v>214</v>
      </c>
      <c r="F5" s="466" t="s">
        <v>221</v>
      </c>
    </row>
    <row r="6" spans="1:7" s="131" customFormat="1" ht="34.5" customHeight="1" x14ac:dyDescent="0.2">
      <c r="A6" s="117">
        <v>1</v>
      </c>
      <c r="B6" s="467" t="s">
        <v>650</v>
      </c>
      <c r="C6" s="699">
        <v>0</v>
      </c>
      <c r="D6" s="699">
        <v>0</v>
      </c>
      <c r="E6" s="697">
        <f>C9</f>
        <v>0</v>
      </c>
      <c r="F6" s="760">
        <f>D9</f>
        <v>0</v>
      </c>
      <c r="G6" s="160"/>
    </row>
    <row r="7" spans="1:7" ht="36" customHeight="1" x14ac:dyDescent="0.25">
      <c r="A7" s="117">
        <v>2</v>
      </c>
      <c r="B7" s="467" t="s">
        <v>718</v>
      </c>
      <c r="C7" s="699">
        <v>62820</v>
      </c>
      <c r="D7" s="699">
        <v>180750</v>
      </c>
      <c r="E7" s="699">
        <v>66960</v>
      </c>
      <c r="F7" s="761">
        <v>181900</v>
      </c>
    </row>
    <row r="8" spans="1:7" ht="35.25" customHeight="1" x14ac:dyDescent="0.25">
      <c r="A8" s="117">
        <v>3</v>
      </c>
      <c r="B8" s="467" t="s">
        <v>651</v>
      </c>
      <c r="C8" s="699">
        <v>62820</v>
      </c>
      <c r="D8" s="699">
        <v>180750</v>
      </c>
      <c r="E8" s="699">
        <v>66960</v>
      </c>
      <c r="F8" s="761">
        <v>181900</v>
      </c>
    </row>
    <row r="9" spans="1:7" ht="39.75" customHeight="1" x14ac:dyDescent="0.25">
      <c r="A9" s="117">
        <v>4</v>
      </c>
      <c r="B9" s="467" t="s">
        <v>719</v>
      </c>
      <c r="C9" s="697">
        <f>C6+C7-C8</f>
        <v>0</v>
      </c>
      <c r="D9" s="697">
        <f>D6+D7-D8</f>
        <v>0</v>
      </c>
      <c r="E9" s="697">
        <f>E6+E7-E8</f>
        <v>0</v>
      </c>
      <c r="F9" s="760">
        <f>F6+F7-F8</f>
        <v>0</v>
      </c>
    </row>
    <row r="10" spans="1:7" ht="36" customHeight="1" thickBot="1" x14ac:dyDescent="0.3">
      <c r="A10" s="185">
        <v>5</v>
      </c>
      <c r="B10" s="468" t="s">
        <v>720</v>
      </c>
      <c r="C10" s="762">
        <v>49</v>
      </c>
      <c r="D10" s="762">
        <v>359</v>
      </c>
      <c r="E10" s="762">
        <v>62</v>
      </c>
      <c r="F10" s="763">
        <v>380</v>
      </c>
    </row>
    <row r="11" spans="1:7" ht="21" customHeight="1" x14ac:dyDescent="0.25">
      <c r="A11" s="132"/>
      <c r="B11" s="133"/>
      <c r="C11" s="116"/>
      <c r="D11" s="116"/>
      <c r="E11" s="116"/>
    </row>
    <row r="12" spans="1:7" ht="21" customHeight="1" x14ac:dyDescent="0.25">
      <c r="A12" s="1022" t="s">
        <v>1026</v>
      </c>
      <c r="B12" s="1022"/>
      <c r="C12" s="1022"/>
      <c r="D12" s="1022"/>
      <c r="E12" s="1022"/>
      <c r="F12" s="1022"/>
    </row>
    <row r="13" spans="1:7" ht="18" x14ac:dyDescent="0.25">
      <c r="A13" s="567" t="s">
        <v>1027</v>
      </c>
      <c r="B13" s="568"/>
      <c r="C13" s="569"/>
      <c r="D13" s="569"/>
      <c r="E13" s="569"/>
      <c r="F13" s="570"/>
    </row>
    <row r="14" spans="1:7" ht="18" x14ac:dyDescent="0.25">
      <c r="A14" s="567" t="s">
        <v>1028</v>
      </c>
      <c r="B14" s="568"/>
      <c r="C14" s="569"/>
      <c r="D14" s="569"/>
      <c r="E14" s="569"/>
      <c r="F14" s="570"/>
    </row>
    <row r="16" spans="1:7" x14ac:dyDescent="0.25">
      <c r="C16" s="134" t="s">
        <v>110</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J22"/>
  <sheetViews>
    <sheetView zoomScaleNormal="100" workbookViewId="0">
      <selection activeCell="D6" sqref="D6"/>
    </sheetView>
  </sheetViews>
  <sheetFormatPr defaultColWidth="9.140625" defaultRowHeight="15.75" x14ac:dyDescent="0.2"/>
  <cols>
    <col min="1" max="1" width="8.140625" style="585" customWidth="1"/>
    <col min="2" max="2" width="93.140625" style="597" customWidth="1"/>
    <col min="3" max="3" width="15.7109375" style="585" customWidth="1"/>
    <col min="4" max="4" width="18.140625" style="585" customWidth="1"/>
    <col min="5" max="5" width="15.7109375" style="585" customWidth="1"/>
    <col min="6" max="6" width="18.140625" style="585" customWidth="1"/>
    <col min="7" max="9" width="15.7109375" style="585" customWidth="1"/>
    <col min="10" max="10" width="15.140625" style="585" customWidth="1"/>
    <col min="11" max="11" width="9.140625" style="585"/>
    <col min="12" max="12" width="25.85546875" style="585" customWidth="1"/>
    <col min="13" max="16384" width="9.140625" style="585"/>
  </cols>
  <sheetData>
    <row r="1" spans="1:10" s="574" customFormat="1" ht="50.1" customHeight="1" thickBot="1" x14ac:dyDescent="0.25">
      <c r="A1" s="1034" t="s">
        <v>1231</v>
      </c>
      <c r="B1" s="1035"/>
      <c r="C1" s="1035"/>
      <c r="D1" s="1035"/>
      <c r="E1" s="1035"/>
      <c r="F1" s="1035"/>
      <c r="G1" s="1035"/>
      <c r="H1" s="1035"/>
      <c r="I1" s="1035"/>
      <c r="J1" s="1036"/>
    </row>
    <row r="2" spans="1:10" s="574" customFormat="1" ht="62.45" customHeight="1" thickBot="1" x14ac:dyDescent="0.25">
      <c r="A2" s="1037" t="s">
        <v>1358</v>
      </c>
      <c r="B2" s="1038"/>
      <c r="C2" s="1039" t="s">
        <v>1245</v>
      </c>
      <c r="D2" s="1040"/>
      <c r="E2" s="1039" t="s">
        <v>1246</v>
      </c>
      <c r="F2" s="1040"/>
      <c r="G2" s="1041" t="s">
        <v>1232</v>
      </c>
      <c r="H2" s="1042"/>
      <c r="I2" s="1041" t="s">
        <v>1227</v>
      </c>
      <c r="J2" s="1042"/>
    </row>
    <row r="3" spans="1:10" s="574" customFormat="1" x14ac:dyDescent="0.2">
      <c r="A3" s="1027" t="s">
        <v>142</v>
      </c>
      <c r="B3" s="1029" t="s">
        <v>254</v>
      </c>
      <c r="C3" s="1030">
        <v>2023</v>
      </c>
      <c r="D3" s="1031"/>
      <c r="E3" s="1030">
        <v>2023</v>
      </c>
      <c r="F3" s="1031"/>
      <c r="G3" s="1032">
        <v>2023</v>
      </c>
      <c r="H3" s="1033"/>
      <c r="I3" s="1032">
        <v>2023</v>
      </c>
      <c r="J3" s="1033"/>
    </row>
    <row r="4" spans="1:10" s="574" customFormat="1" ht="78.75" x14ac:dyDescent="0.2">
      <c r="A4" s="1028"/>
      <c r="B4" s="1029"/>
      <c r="C4" s="575" t="s">
        <v>627</v>
      </c>
      <c r="D4" s="576" t="s">
        <v>875</v>
      </c>
      <c r="E4" s="575" t="s">
        <v>627</v>
      </c>
      <c r="F4" s="576" t="s">
        <v>875</v>
      </c>
      <c r="G4" s="575" t="s">
        <v>627</v>
      </c>
      <c r="H4" s="576" t="s">
        <v>875</v>
      </c>
      <c r="I4" s="575" t="s">
        <v>627</v>
      </c>
      <c r="J4" s="576" t="s">
        <v>875</v>
      </c>
    </row>
    <row r="5" spans="1:10" s="574" customFormat="1" x14ac:dyDescent="0.2">
      <c r="A5" s="577"/>
      <c r="B5" s="578"/>
      <c r="C5" s="579" t="s">
        <v>212</v>
      </c>
      <c r="D5" s="580" t="s">
        <v>213</v>
      </c>
      <c r="E5" s="579" t="s">
        <v>214</v>
      </c>
      <c r="F5" s="580" t="s">
        <v>221</v>
      </c>
      <c r="G5" s="579" t="s">
        <v>215</v>
      </c>
      <c r="H5" s="580" t="s">
        <v>216</v>
      </c>
      <c r="I5" s="579" t="s">
        <v>217</v>
      </c>
      <c r="J5" s="581" t="s">
        <v>218</v>
      </c>
    </row>
    <row r="6" spans="1:10" ht="38.25" customHeight="1" x14ac:dyDescent="0.2">
      <c r="A6" s="582">
        <v>1</v>
      </c>
      <c r="B6" s="583" t="s">
        <v>1229</v>
      </c>
      <c r="C6" s="545" t="s">
        <v>240</v>
      </c>
      <c r="D6" s="764">
        <v>354</v>
      </c>
      <c r="E6" s="545" t="s">
        <v>240</v>
      </c>
      <c r="F6" s="764">
        <v>39</v>
      </c>
      <c r="G6" s="545" t="s">
        <v>240</v>
      </c>
      <c r="H6" s="764">
        <v>0</v>
      </c>
      <c r="I6" s="545" t="s">
        <v>240</v>
      </c>
      <c r="J6" s="584">
        <v>0</v>
      </c>
    </row>
    <row r="7" spans="1:10" ht="38.25" customHeight="1" x14ac:dyDescent="0.2">
      <c r="A7" s="582">
        <v>2</v>
      </c>
      <c r="B7" s="583" t="s">
        <v>876</v>
      </c>
      <c r="C7" s="545" t="s">
        <v>240</v>
      </c>
      <c r="D7" s="764">
        <v>28</v>
      </c>
      <c r="E7" s="545" t="s">
        <v>240</v>
      </c>
      <c r="F7" s="764">
        <v>3</v>
      </c>
      <c r="G7" s="545" t="s">
        <v>240</v>
      </c>
      <c r="H7" s="764">
        <v>0</v>
      </c>
      <c r="I7" s="545" t="s">
        <v>240</v>
      </c>
      <c r="J7" s="584">
        <v>0</v>
      </c>
    </row>
    <row r="8" spans="1:10" ht="38.25" customHeight="1" x14ac:dyDescent="0.2">
      <c r="A8" s="582">
        <v>3</v>
      </c>
      <c r="B8" s="586" t="s">
        <v>1263</v>
      </c>
      <c r="C8" s="764">
        <v>84000</v>
      </c>
      <c r="D8" s="545" t="s">
        <v>240</v>
      </c>
      <c r="E8" s="764">
        <v>9000</v>
      </c>
      <c r="F8" s="545" t="s">
        <v>240</v>
      </c>
      <c r="G8" s="765">
        <v>0</v>
      </c>
      <c r="H8" s="545" t="s">
        <v>240</v>
      </c>
      <c r="I8" s="765">
        <v>0</v>
      </c>
      <c r="J8" s="587" t="s">
        <v>240</v>
      </c>
    </row>
    <row r="9" spans="1:10" ht="37.5" customHeight="1" x14ac:dyDescent="0.2">
      <c r="A9" s="582">
        <v>4</v>
      </c>
      <c r="B9" s="588" t="s">
        <v>1265</v>
      </c>
      <c r="C9" s="764">
        <v>177000</v>
      </c>
      <c r="D9" s="545" t="s">
        <v>240</v>
      </c>
      <c r="E9" s="764">
        <v>69000</v>
      </c>
      <c r="F9" s="545" t="s">
        <v>240</v>
      </c>
      <c r="G9" s="765">
        <v>0</v>
      </c>
      <c r="H9" s="545" t="s">
        <v>240</v>
      </c>
      <c r="I9" s="545" t="s">
        <v>240</v>
      </c>
      <c r="J9" s="587" t="s">
        <v>240</v>
      </c>
    </row>
    <row r="10" spans="1:10" ht="37.5" customHeight="1" x14ac:dyDescent="0.2">
      <c r="A10" s="582">
        <v>5</v>
      </c>
      <c r="B10" s="589" t="s">
        <v>1228</v>
      </c>
      <c r="C10" s="545" t="s">
        <v>240</v>
      </c>
      <c r="D10" s="545" t="s">
        <v>240</v>
      </c>
      <c r="E10" s="545" t="s">
        <v>240</v>
      </c>
      <c r="F10" s="545" t="s">
        <v>240</v>
      </c>
      <c r="G10" s="545" t="s">
        <v>240</v>
      </c>
      <c r="H10" s="545" t="s">
        <v>240</v>
      </c>
      <c r="I10" s="765">
        <v>0</v>
      </c>
      <c r="J10" s="587" t="s">
        <v>240</v>
      </c>
    </row>
    <row r="11" spans="1:10" ht="38.25" customHeight="1" x14ac:dyDescent="0.2">
      <c r="A11" s="582">
        <v>6</v>
      </c>
      <c r="B11" s="583" t="s">
        <v>1230</v>
      </c>
      <c r="C11" s="764">
        <v>106200</v>
      </c>
      <c r="D11" s="545" t="s">
        <v>240</v>
      </c>
      <c r="E11" s="764">
        <v>11700</v>
      </c>
      <c r="F11" s="545" t="s">
        <v>240</v>
      </c>
      <c r="G11" s="764">
        <v>0</v>
      </c>
      <c r="H11" s="545" t="s">
        <v>240</v>
      </c>
      <c r="I11" s="764">
        <v>0</v>
      </c>
      <c r="J11" s="587" t="s">
        <v>240</v>
      </c>
    </row>
    <row r="12" spans="1:10" ht="38.25" customHeight="1" x14ac:dyDescent="0.2">
      <c r="A12" s="582">
        <v>7</v>
      </c>
      <c r="B12" s="590" t="s">
        <v>1277</v>
      </c>
      <c r="C12" s="766">
        <v>3000</v>
      </c>
      <c r="D12" s="545" t="s">
        <v>240</v>
      </c>
      <c r="E12" s="766">
        <v>0</v>
      </c>
      <c r="F12" s="545" t="s">
        <v>240</v>
      </c>
      <c r="G12" s="766">
        <v>0</v>
      </c>
      <c r="H12" s="545" t="s">
        <v>240</v>
      </c>
      <c r="I12" s="766">
        <v>0</v>
      </c>
      <c r="J12" s="587" t="s">
        <v>240</v>
      </c>
    </row>
    <row r="13" spans="1:10" ht="33" customHeight="1" x14ac:dyDescent="0.2">
      <c r="A13" s="582">
        <v>8</v>
      </c>
      <c r="B13" s="588" t="s">
        <v>1278</v>
      </c>
      <c r="C13" s="767">
        <f>C8+C9-C11-C12</f>
        <v>151800</v>
      </c>
      <c r="D13" s="545" t="s">
        <v>240</v>
      </c>
      <c r="E13" s="767">
        <f>E8+E9-E11-E12</f>
        <v>66300</v>
      </c>
      <c r="F13" s="545" t="s">
        <v>240</v>
      </c>
      <c r="G13" s="767">
        <f>G8+G9-G11-G12</f>
        <v>0</v>
      </c>
      <c r="H13" s="545" t="s">
        <v>240</v>
      </c>
      <c r="I13" s="767">
        <f>I8+I10-I11-I12</f>
        <v>0</v>
      </c>
      <c r="J13" s="587" t="s">
        <v>240</v>
      </c>
    </row>
    <row r="14" spans="1:10" ht="38.25" customHeight="1" x14ac:dyDescent="0.2">
      <c r="A14" s="582">
        <v>9</v>
      </c>
      <c r="B14" s="591" t="s">
        <v>1279</v>
      </c>
      <c r="C14" s="768">
        <v>45600</v>
      </c>
      <c r="D14" s="769" t="s">
        <v>240</v>
      </c>
      <c r="E14" s="768">
        <v>24600</v>
      </c>
      <c r="F14" s="769" t="s">
        <v>240</v>
      </c>
      <c r="G14" s="768">
        <v>0</v>
      </c>
      <c r="H14" s="769" t="s">
        <v>240</v>
      </c>
      <c r="I14" s="768">
        <v>0</v>
      </c>
      <c r="J14" s="587" t="s">
        <v>240</v>
      </c>
    </row>
    <row r="15" spans="1:10" ht="38.25" customHeight="1" thickBot="1" x14ac:dyDescent="0.25">
      <c r="A15" s="610">
        <v>10</v>
      </c>
      <c r="B15" s="611" t="s">
        <v>1280</v>
      </c>
      <c r="C15" s="770">
        <v>32400</v>
      </c>
      <c r="D15" s="771" t="s">
        <v>240</v>
      </c>
      <c r="E15" s="770">
        <v>3600</v>
      </c>
      <c r="F15" s="771" t="s">
        <v>240</v>
      </c>
      <c r="G15" s="770">
        <v>0</v>
      </c>
      <c r="H15" s="771" t="s">
        <v>240</v>
      </c>
      <c r="I15" s="770">
        <v>0</v>
      </c>
      <c r="J15" s="609" t="s">
        <v>240</v>
      </c>
    </row>
    <row r="16" spans="1:10" x14ac:dyDescent="0.2">
      <c r="B16" s="592"/>
      <c r="E16" s="593"/>
    </row>
    <row r="17" spans="1:7" x14ac:dyDescent="0.2">
      <c r="B17" s="592"/>
      <c r="E17" s="593"/>
    </row>
    <row r="18" spans="1:7" x14ac:dyDescent="0.2">
      <c r="A18" s="1026" t="s">
        <v>1242</v>
      </c>
      <c r="B18" s="1026"/>
      <c r="C18" s="1026"/>
      <c r="D18" s="1026"/>
      <c r="E18" s="1026"/>
      <c r="G18" s="594"/>
    </row>
    <row r="19" spans="1:7" x14ac:dyDescent="0.2">
      <c r="A19" s="595" t="s">
        <v>1243</v>
      </c>
      <c r="B19" s="595"/>
      <c r="C19" s="595"/>
      <c r="D19" s="595"/>
      <c r="E19" s="596"/>
      <c r="G19" s="594"/>
    </row>
    <row r="21" spans="1:7" x14ac:dyDescent="0.2">
      <c r="C21" s="646"/>
      <c r="E21" s="646"/>
    </row>
    <row r="22" spans="1:7" x14ac:dyDescent="0.2">
      <c r="E22" s="646"/>
    </row>
  </sheetData>
  <mergeCells count="13">
    <mergeCell ref="G3:H3"/>
    <mergeCell ref="I3:J3"/>
    <mergeCell ref="A1:J1"/>
    <mergeCell ref="A2:B2"/>
    <mergeCell ref="C2:D2"/>
    <mergeCell ref="E2:F2"/>
    <mergeCell ref="G2:H2"/>
    <mergeCell ref="I2:J2"/>
    <mergeCell ref="A18:E18"/>
    <mergeCell ref="A3:A4"/>
    <mergeCell ref="B3:B4"/>
    <mergeCell ref="C3:D3"/>
    <mergeCell ref="E3:F3"/>
  </mergeCells>
  <pageMargins left="0.70866141732283472" right="0.70866141732283472" top="0.74803149606299213" bottom="0.74803149606299213" header="0.31496062992125984" footer="0.31496062992125984"/>
  <pageSetup paperSize="9" scale="5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pageSetUpPr fitToPage="1"/>
  </sheetPr>
  <dimension ref="A1:F18"/>
  <sheetViews>
    <sheetView zoomScaleNormal="100" workbookViewId="0">
      <selection activeCell="I9" sqref="I9"/>
    </sheetView>
  </sheetViews>
  <sheetFormatPr defaultColWidth="8.85546875" defaultRowHeight="12.75" x14ac:dyDescent="0.2"/>
  <cols>
    <col min="1" max="1" width="8.140625" style="602" customWidth="1"/>
    <col min="2" max="2" width="93.140625" style="602" customWidth="1"/>
    <col min="3" max="3" width="15.7109375" style="602" customWidth="1"/>
    <col min="4" max="4" width="18.140625" style="602" customWidth="1"/>
    <col min="5" max="6" width="17.85546875" style="602" customWidth="1"/>
    <col min="7" max="16384" width="8.85546875" style="602"/>
  </cols>
  <sheetData>
    <row r="1" spans="1:6" s="598" customFormat="1" ht="50.1" customHeight="1" thickBot="1" x14ac:dyDescent="0.25">
      <c r="A1" s="1034" t="s">
        <v>1207</v>
      </c>
      <c r="B1" s="1035"/>
      <c r="C1" s="1035"/>
      <c r="D1" s="1035"/>
      <c r="E1" s="1035"/>
      <c r="F1" s="1036"/>
    </row>
    <row r="2" spans="1:6" s="598" customFormat="1" ht="46.15" customHeight="1" x14ac:dyDescent="0.2">
      <c r="A2" s="1037" t="s">
        <v>1358</v>
      </c>
      <c r="B2" s="1038"/>
      <c r="C2" s="1039" t="s">
        <v>1247</v>
      </c>
      <c r="D2" s="1040"/>
      <c r="E2" s="1039" t="s">
        <v>1071</v>
      </c>
      <c r="F2" s="1040"/>
    </row>
    <row r="3" spans="1:6" s="598" customFormat="1" ht="15.75" x14ac:dyDescent="0.2">
      <c r="A3" s="1027" t="s">
        <v>142</v>
      </c>
      <c r="B3" s="1050" t="s">
        <v>254</v>
      </c>
      <c r="C3" s="1030">
        <v>2023</v>
      </c>
      <c r="D3" s="1031"/>
      <c r="E3" s="1030">
        <v>2023</v>
      </c>
      <c r="F3" s="1031"/>
    </row>
    <row r="4" spans="1:6" s="598" customFormat="1" ht="88.15" customHeight="1" x14ac:dyDescent="0.2">
      <c r="A4" s="1049"/>
      <c r="B4" s="1051"/>
      <c r="C4" s="599" t="s">
        <v>627</v>
      </c>
      <c r="D4" s="600" t="s">
        <v>875</v>
      </c>
      <c r="E4" s="599" t="s">
        <v>627</v>
      </c>
      <c r="F4" s="600" t="s">
        <v>875</v>
      </c>
    </row>
    <row r="5" spans="1:6" s="598" customFormat="1" ht="15.75" x14ac:dyDescent="0.2">
      <c r="A5" s="601"/>
      <c r="B5" s="578"/>
      <c r="C5" s="579" t="s">
        <v>212</v>
      </c>
      <c r="D5" s="581" t="s">
        <v>213</v>
      </c>
      <c r="E5" s="579" t="s">
        <v>214</v>
      </c>
      <c r="F5" s="581" t="s">
        <v>221</v>
      </c>
    </row>
    <row r="6" spans="1:6" ht="37.5" x14ac:dyDescent="0.2">
      <c r="A6" s="582">
        <v>1</v>
      </c>
      <c r="B6" s="583" t="s">
        <v>898</v>
      </c>
      <c r="C6" s="545" t="s">
        <v>240</v>
      </c>
      <c r="D6" s="584">
        <v>0</v>
      </c>
      <c r="E6" s="545" t="s">
        <v>240</v>
      </c>
      <c r="F6" s="584">
        <v>0</v>
      </c>
    </row>
    <row r="7" spans="1:6" ht="37.5" x14ac:dyDescent="0.2">
      <c r="A7" s="582">
        <v>2</v>
      </c>
      <c r="B7" s="583" t="s">
        <v>899</v>
      </c>
      <c r="C7" s="545" t="s">
        <v>240</v>
      </c>
      <c r="D7" s="584">
        <v>0</v>
      </c>
      <c r="E7" s="545" t="s">
        <v>240</v>
      </c>
      <c r="F7" s="584">
        <v>0</v>
      </c>
    </row>
    <row r="8" spans="1:6" ht="31.5" x14ac:dyDescent="0.2">
      <c r="A8" s="582">
        <v>3</v>
      </c>
      <c r="B8" s="586" t="s">
        <v>1264</v>
      </c>
      <c r="C8" s="603">
        <v>0</v>
      </c>
      <c r="D8" s="587" t="s">
        <v>240</v>
      </c>
      <c r="E8" s="603">
        <v>0</v>
      </c>
      <c r="F8" s="587" t="s">
        <v>240</v>
      </c>
    </row>
    <row r="9" spans="1:6" ht="31.15" customHeight="1" x14ac:dyDescent="0.2">
      <c r="A9" s="582">
        <v>4</v>
      </c>
      <c r="B9" s="583" t="s">
        <v>900</v>
      </c>
      <c r="C9" s="603">
        <v>0</v>
      </c>
      <c r="D9" s="587" t="s">
        <v>240</v>
      </c>
      <c r="E9" s="603">
        <v>0</v>
      </c>
      <c r="F9" s="587" t="s">
        <v>240</v>
      </c>
    </row>
    <row r="10" spans="1:6" ht="31.5" x14ac:dyDescent="0.2">
      <c r="A10" s="582">
        <v>5</v>
      </c>
      <c r="B10" s="583" t="s">
        <v>1281</v>
      </c>
      <c r="C10" s="604">
        <v>0</v>
      </c>
      <c r="D10" s="587" t="s">
        <v>240</v>
      </c>
      <c r="E10" s="604">
        <v>0</v>
      </c>
      <c r="F10" s="587" t="s">
        <v>240</v>
      </c>
    </row>
    <row r="11" spans="1:6" ht="34.5" customHeight="1" x14ac:dyDescent="0.2">
      <c r="A11" s="582">
        <v>6</v>
      </c>
      <c r="B11" s="590" t="s">
        <v>1277</v>
      </c>
      <c r="C11" s="605">
        <v>0</v>
      </c>
      <c r="D11" s="587" t="s">
        <v>240</v>
      </c>
      <c r="E11" s="605">
        <v>0</v>
      </c>
      <c r="F11" s="587"/>
    </row>
    <row r="12" spans="1:6" ht="31.15" customHeight="1" x14ac:dyDescent="0.2">
      <c r="A12" s="582">
        <v>7</v>
      </c>
      <c r="B12" s="588" t="s">
        <v>1282</v>
      </c>
      <c r="C12" s="606">
        <f>C8+C9-C10-C11</f>
        <v>0</v>
      </c>
      <c r="D12" s="587" t="s">
        <v>240</v>
      </c>
      <c r="E12" s="606">
        <f>E8+E9-E10-E11</f>
        <v>0</v>
      </c>
      <c r="F12" s="587" t="s">
        <v>240</v>
      </c>
    </row>
    <row r="13" spans="1:6" ht="31.15" customHeight="1" x14ac:dyDescent="0.2">
      <c r="A13" s="582">
        <v>8</v>
      </c>
      <c r="B13" s="591" t="s">
        <v>1279</v>
      </c>
      <c r="C13" s="603">
        <v>0</v>
      </c>
      <c r="D13" s="587" t="s">
        <v>240</v>
      </c>
      <c r="E13" s="603">
        <v>0</v>
      </c>
      <c r="F13" s="587" t="s">
        <v>240</v>
      </c>
    </row>
    <row r="14" spans="1:6" ht="31.15" customHeight="1" thickBot="1" x14ac:dyDescent="0.25">
      <c r="A14" s="582">
        <v>9</v>
      </c>
      <c r="B14" s="611" t="s">
        <v>1280</v>
      </c>
      <c r="C14" s="603">
        <v>0</v>
      </c>
      <c r="D14" s="587" t="s">
        <v>240</v>
      </c>
      <c r="E14" s="603">
        <v>0</v>
      </c>
      <c r="F14" s="587" t="s">
        <v>240</v>
      </c>
    </row>
    <row r="15" spans="1:6" ht="31.15" customHeight="1" thickBot="1" x14ac:dyDescent="0.25">
      <c r="A15" s="610">
        <v>10</v>
      </c>
      <c r="B15" s="607" t="s">
        <v>1283</v>
      </c>
      <c r="C15" s="608">
        <f>IF(C10=0,0,C10/D6)</f>
        <v>0</v>
      </c>
      <c r="D15" s="609" t="s">
        <v>240</v>
      </c>
      <c r="E15" s="608">
        <f>IF(E10=0,0,E10/F6)</f>
        <v>0</v>
      </c>
      <c r="F15" s="609" t="s">
        <v>240</v>
      </c>
    </row>
    <row r="16" spans="1:6" ht="15.75" x14ac:dyDescent="0.2">
      <c r="A16" s="585"/>
      <c r="B16" s="592"/>
      <c r="C16" s="585"/>
      <c r="D16" s="585"/>
    </row>
    <row r="17" spans="1:4" ht="15" x14ac:dyDescent="0.2">
      <c r="A17" s="1043" t="s">
        <v>1029</v>
      </c>
      <c r="B17" s="1044"/>
      <c r="C17" s="1044"/>
      <c r="D17" s="1045"/>
    </row>
    <row r="18" spans="1:4" ht="31.5" customHeight="1" x14ac:dyDescent="0.2">
      <c r="A18" s="1046" t="s">
        <v>897</v>
      </c>
      <c r="B18" s="1047"/>
      <c r="C18" s="1047"/>
      <c r="D18" s="1048"/>
    </row>
  </sheetData>
  <mergeCells count="10">
    <mergeCell ref="A17:D17"/>
    <mergeCell ref="A18:D18"/>
    <mergeCell ref="A1:F1"/>
    <mergeCell ref="A2:B2"/>
    <mergeCell ref="C2:D2"/>
    <mergeCell ref="E2:F2"/>
    <mergeCell ref="A3:A4"/>
    <mergeCell ref="B3:B4"/>
    <mergeCell ref="C3:D3"/>
    <mergeCell ref="E3:F3"/>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tabColor indexed="60"/>
    <pageSetUpPr fitToPage="1"/>
  </sheetPr>
  <dimension ref="A1:O101"/>
  <sheetViews>
    <sheetView zoomScaleNormal="100" workbookViewId="0">
      <pane xSplit="1" ySplit="2" topLeftCell="B96" activePane="bottomRight" state="frozen"/>
      <selection activeCell="C48" sqref="C48"/>
      <selection pane="topRight" activeCell="C48" sqref="C48"/>
      <selection pane="bottomLeft" activeCell="C48" sqref="C48"/>
      <selection pane="bottomRight" activeCell="B108" sqref="B108"/>
    </sheetView>
  </sheetViews>
  <sheetFormatPr defaultRowHeight="15.75" x14ac:dyDescent="0.2"/>
  <cols>
    <col min="1" max="1" width="19.5703125" style="24" customWidth="1"/>
    <col min="2" max="2" width="113" style="9" customWidth="1"/>
    <col min="3" max="3" width="13.85546875" style="180" customWidth="1"/>
  </cols>
  <sheetData>
    <row r="1" spans="1:8" ht="19.5" thickBot="1" x14ac:dyDescent="0.3">
      <c r="A1" s="806" t="s">
        <v>1133</v>
      </c>
      <c r="B1" s="807"/>
      <c r="C1" s="179"/>
    </row>
    <row r="2" spans="1:8" x14ac:dyDescent="0.2">
      <c r="A2" s="93" t="s">
        <v>161</v>
      </c>
      <c r="B2" s="93" t="s">
        <v>220</v>
      </c>
    </row>
    <row r="3" spans="1:8" ht="144.75" customHeight="1" x14ac:dyDescent="0.2">
      <c r="A3" s="147" t="s">
        <v>162</v>
      </c>
      <c r="B3" s="95" t="s">
        <v>239</v>
      </c>
    </row>
    <row r="4" spans="1:8" ht="56.25" customHeight="1" x14ac:dyDescent="0.2">
      <c r="A4" s="147" t="s">
        <v>163</v>
      </c>
      <c r="B4" s="147" t="s">
        <v>61</v>
      </c>
    </row>
    <row r="5" spans="1:8" ht="47.25" x14ac:dyDescent="0.2">
      <c r="A5" s="147" t="s">
        <v>34</v>
      </c>
      <c r="B5" s="95" t="s">
        <v>1134</v>
      </c>
    </row>
    <row r="6" spans="1:8" ht="302.25" customHeight="1" x14ac:dyDescent="0.2">
      <c r="A6" s="147" t="s">
        <v>35</v>
      </c>
      <c r="B6" s="147" t="s">
        <v>1044</v>
      </c>
      <c r="D6" s="180"/>
    </row>
    <row r="7" spans="1:8" ht="38.25" customHeight="1" x14ac:dyDescent="0.2">
      <c r="A7" s="147" t="s">
        <v>36</v>
      </c>
      <c r="B7" s="95" t="s">
        <v>1045</v>
      </c>
      <c r="D7" s="180"/>
    </row>
    <row r="8" spans="1:8" ht="63.75" customHeight="1" x14ac:dyDescent="0.2">
      <c r="A8" s="94" t="s">
        <v>160</v>
      </c>
      <c r="B8" s="123" t="s">
        <v>901</v>
      </c>
      <c r="D8" s="180"/>
    </row>
    <row r="9" spans="1:8" ht="21" customHeight="1" x14ac:dyDescent="0.2">
      <c r="A9" s="95" t="s">
        <v>589</v>
      </c>
      <c r="B9" s="95" t="s">
        <v>1135</v>
      </c>
    </row>
    <row r="10" spans="1:8" ht="51.75" customHeight="1" x14ac:dyDescent="0.2">
      <c r="A10" s="98" t="s">
        <v>75</v>
      </c>
      <c r="B10" s="96" t="s">
        <v>902</v>
      </c>
    </row>
    <row r="11" spans="1:8" ht="66" customHeight="1" x14ac:dyDescent="0.2">
      <c r="A11" s="94" t="s">
        <v>154</v>
      </c>
      <c r="B11" s="94" t="s">
        <v>777</v>
      </c>
    </row>
    <row r="12" spans="1:8" ht="63" x14ac:dyDescent="0.2">
      <c r="A12" s="96" t="s">
        <v>155</v>
      </c>
      <c r="B12" s="96" t="s">
        <v>903</v>
      </c>
    </row>
    <row r="13" spans="1:8" ht="36" customHeight="1" x14ac:dyDescent="0.2">
      <c r="A13" s="97" t="s">
        <v>156</v>
      </c>
      <c r="B13" s="97" t="s">
        <v>712</v>
      </c>
    </row>
    <row r="14" spans="1:8" ht="66.75" customHeight="1" x14ac:dyDescent="0.2">
      <c r="A14" s="95" t="s">
        <v>157</v>
      </c>
      <c r="B14" s="104" t="s">
        <v>637</v>
      </c>
      <c r="C14" s="184"/>
      <c r="D14" s="184"/>
      <c r="E14" s="184"/>
      <c r="F14" s="184"/>
      <c r="G14" s="184"/>
      <c r="H14" s="184"/>
    </row>
    <row r="15" spans="1:8" ht="84" customHeight="1" x14ac:dyDescent="0.2">
      <c r="A15" s="95" t="s">
        <v>158</v>
      </c>
      <c r="B15" s="104" t="s">
        <v>930</v>
      </c>
      <c r="C15" s="184"/>
      <c r="D15" s="184"/>
      <c r="E15" s="184"/>
      <c r="F15" s="184"/>
      <c r="G15" s="184"/>
      <c r="H15" s="184"/>
    </row>
    <row r="16" spans="1:8" ht="21.75" customHeight="1" x14ac:dyDescent="0.2">
      <c r="A16" s="95" t="s">
        <v>30</v>
      </c>
      <c r="B16" s="95" t="s">
        <v>586</v>
      </c>
    </row>
    <row r="17" spans="1:4" ht="52.5" customHeight="1" x14ac:dyDescent="0.2">
      <c r="A17" s="94" t="s">
        <v>22</v>
      </c>
      <c r="B17" s="94" t="s">
        <v>1136</v>
      </c>
      <c r="C17" s="184"/>
    </row>
    <row r="18" spans="1:4" ht="55.5" customHeight="1" x14ac:dyDescent="0.2">
      <c r="A18" s="147" t="s">
        <v>152</v>
      </c>
      <c r="B18" s="147" t="s">
        <v>1137</v>
      </c>
    </row>
    <row r="19" spans="1:4" ht="33" customHeight="1" x14ac:dyDescent="0.2">
      <c r="A19" s="123" t="s">
        <v>224</v>
      </c>
      <c r="B19" s="123" t="s">
        <v>183</v>
      </c>
    </row>
    <row r="20" spans="1:4" ht="18" customHeight="1" x14ac:dyDescent="0.2">
      <c r="A20" s="147" t="s">
        <v>683</v>
      </c>
      <c r="B20" s="147" t="s">
        <v>834</v>
      </c>
    </row>
    <row r="21" spans="1:4" ht="31.5" x14ac:dyDescent="0.2">
      <c r="A21" s="147" t="s">
        <v>676</v>
      </c>
      <c r="B21" s="147" t="s">
        <v>858</v>
      </c>
    </row>
    <row r="22" spans="1:4" ht="18" customHeight="1" x14ac:dyDescent="0.2">
      <c r="A22" s="147" t="s">
        <v>602</v>
      </c>
      <c r="B22" s="147" t="s">
        <v>857</v>
      </c>
    </row>
    <row r="23" spans="1:4" ht="18" customHeight="1" x14ac:dyDescent="0.2">
      <c r="A23" s="147" t="s">
        <v>677</v>
      </c>
      <c r="B23" s="147" t="s">
        <v>859</v>
      </c>
    </row>
    <row r="24" spans="1:4" ht="18" customHeight="1" x14ac:dyDescent="0.2">
      <c r="A24" s="147" t="s">
        <v>843</v>
      </c>
      <c r="B24" s="147" t="s">
        <v>1254</v>
      </c>
    </row>
    <row r="25" spans="1:4" ht="36" customHeight="1" x14ac:dyDescent="0.2">
      <c r="A25" s="147" t="s">
        <v>844</v>
      </c>
      <c r="B25" s="147" t="s">
        <v>845</v>
      </c>
    </row>
    <row r="26" spans="1:4" ht="55.5" customHeight="1" x14ac:dyDescent="0.2">
      <c r="A26" s="94" t="s">
        <v>15</v>
      </c>
      <c r="B26" s="94" t="s">
        <v>1138</v>
      </c>
    </row>
    <row r="27" spans="1:4" ht="63" x14ac:dyDescent="0.2">
      <c r="A27" s="147" t="s">
        <v>153</v>
      </c>
      <c r="B27" s="147" t="s">
        <v>1139</v>
      </c>
      <c r="D27" s="180"/>
    </row>
    <row r="28" spans="1:4" ht="35.25" customHeight="1" x14ac:dyDescent="0.2">
      <c r="A28" s="94" t="s">
        <v>108</v>
      </c>
      <c r="B28" s="94" t="s">
        <v>441</v>
      </c>
    </row>
    <row r="29" spans="1:4" s="56" customFormat="1" ht="204.75" x14ac:dyDescent="0.2">
      <c r="A29" s="147" t="s">
        <v>262</v>
      </c>
      <c r="B29" s="95" t="s">
        <v>779</v>
      </c>
      <c r="C29" s="243"/>
    </row>
    <row r="30" spans="1:4" ht="31.5" x14ac:dyDescent="0.2">
      <c r="A30" s="97" t="s">
        <v>184</v>
      </c>
      <c r="B30" s="109" t="s">
        <v>1255</v>
      </c>
    </row>
    <row r="31" spans="1:4" ht="78.75" x14ac:dyDescent="0.2">
      <c r="A31" s="95" t="s">
        <v>185</v>
      </c>
      <c r="B31" s="95" t="s">
        <v>1256</v>
      </c>
      <c r="C31" s="181"/>
    </row>
    <row r="32" spans="1:4" ht="31.5" x14ac:dyDescent="0.2">
      <c r="A32" s="97" t="s">
        <v>186</v>
      </c>
      <c r="B32" s="97" t="s">
        <v>101</v>
      </c>
    </row>
    <row r="33" spans="1:15" ht="18" customHeight="1" x14ac:dyDescent="0.2">
      <c r="A33" s="97" t="s">
        <v>187</v>
      </c>
      <c r="B33" s="97" t="s">
        <v>102</v>
      </c>
    </row>
    <row r="34" spans="1:15" ht="18" customHeight="1" x14ac:dyDescent="0.2">
      <c r="A34" s="97" t="s">
        <v>188</v>
      </c>
      <c r="B34" s="97" t="s">
        <v>117</v>
      </c>
    </row>
    <row r="35" spans="1:15" ht="18" customHeight="1" x14ac:dyDescent="0.2">
      <c r="A35" s="97" t="s">
        <v>189</v>
      </c>
      <c r="B35" s="97" t="s">
        <v>713</v>
      </c>
      <c r="C35" s="181"/>
    </row>
    <row r="36" spans="1:15" ht="78.75" x14ac:dyDescent="0.2">
      <c r="A36" s="97" t="s">
        <v>237</v>
      </c>
      <c r="B36" s="97" t="s">
        <v>1140</v>
      </c>
    </row>
    <row r="37" spans="1:15" ht="36.75" customHeight="1" x14ac:dyDescent="0.2">
      <c r="A37" s="97" t="s">
        <v>103</v>
      </c>
      <c r="B37" s="97" t="s">
        <v>1141</v>
      </c>
    </row>
    <row r="38" spans="1:15" ht="36.75" customHeight="1" x14ac:dyDescent="0.2">
      <c r="A38" s="97" t="s">
        <v>104</v>
      </c>
      <c r="B38" s="97" t="s">
        <v>1142</v>
      </c>
      <c r="D38" s="180"/>
      <c r="E38" s="180"/>
    </row>
    <row r="39" spans="1:15" ht="47.25" x14ac:dyDescent="0.2">
      <c r="A39" s="97" t="s">
        <v>105</v>
      </c>
      <c r="B39" s="95" t="s">
        <v>1248</v>
      </c>
      <c r="D39" s="180"/>
      <c r="E39" s="180"/>
    </row>
    <row r="40" spans="1:15" ht="36.75" customHeight="1" x14ac:dyDescent="0.2">
      <c r="A40" s="97" t="s">
        <v>106</v>
      </c>
      <c r="B40" s="97" t="s">
        <v>587</v>
      </c>
      <c r="D40" s="180"/>
      <c r="E40" s="180"/>
    </row>
    <row r="41" spans="1:15" ht="18" customHeight="1" x14ac:dyDescent="0.2">
      <c r="A41" s="95" t="s">
        <v>107</v>
      </c>
      <c r="B41" s="95" t="s">
        <v>58</v>
      </c>
      <c r="D41" s="180"/>
      <c r="E41" s="180"/>
    </row>
    <row r="42" spans="1:15" ht="30" customHeight="1" x14ac:dyDescent="0.2">
      <c r="A42" s="155" t="s">
        <v>685</v>
      </c>
      <c r="B42" s="155" t="s">
        <v>684</v>
      </c>
      <c r="D42" s="180"/>
      <c r="E42" s="180"/>
    </row>
    <row r="43" spans="1:15" ht="33.75" customHeight="1" x14ac:dyDescent="0.2">
      <c r="A43" s="94" t="s">
        <v>16</v>
      </c>
      <c r="B43" s="94" t="s">
        <v>904</v>
      </c>
      <c r="D43" s="180"/>
      <c r="E43" s="180"/>
    </row>
    <row r="44" spans="1:15" ht="33.75" customHeight="1" x14ac:dyDescent="0.2">
      <c r="A44" s="94" t="s">
        <v>190</v>
      </c>
      <c r="B44" s="94" t="s">
        <v>905</v>
      </c>
      <c r="D44" s="180"/>
      <c r="E44" s="180"/>
    </row>
    <row r="45" spans="1:15" ht="31.5" x14ac:dyDescent="0.2">
      <c r="A45" s="104" t="s">
        <v>661</v>
      </c>
      <c r="B45" s="104" t="s">
        <v>690</v>
      </c>
      <c r="D45" s="180"/>
      <c r="E45" s="180"/>
    </row>
    <row r="46" spans="1:15" ht="33" customHeight="1" x14ac:dyDescent="0.2">
      <c r="A46" s="95" t="s">
        <v>118</v>
      </c>
      <c r="B46" s="95" t="s">
        <v>926</v>
      </c>
      <c r="D46" s="180"/>
      <c r="E46" s="180"/>
      <c r="O46" s="172" t="s">
        <v>931</v>
      </c>
    </row>
    <row r="47" spans="1:15" ht="33" customHeight="1" x14ac:dyDescent="0.2">
      <c r="A47" s="94" t="s">
        <v>849</v>
      </c>
      <c r="B47" s="94" t="s">
        <v>906</v>
      </c>
      <c r="D47" s="180"/>
      <c r="E47" s="180"/>
    </row>
    <row r="48" spans="1:15" ht="33" customHeight="1" x14ac:dyDescent="0.2">
      <c r="A48" s="95" t="s">
        <v>850</v>
      </c>
      <c r="B48" s="104" t="s">
        <v>852</v>
      </c>
      <c r="D48" s="180"/>
      <c r="E48" s="180"/>
    </row>
    <row r="49" spans="1:5" ht="33" customHeight="1" x14ac:dyDescent="0.2">
      <c r="A49" s="95" t="s">
        <v>851</v>
      </c>
      <c r="B49" s="104" t="s">
        <v>927</v>
      </c>
      <c r="D49" s="180"/>
      <c r="E49" s="180"/>
    </row>
    <row r="50" spans="1:5" ht="63" x14ac:dyDescent="0.2">
      <c r="A50" s="94" t="s">
        <v>17</v>
      </c>
      <c r="B50" s="94" t="s">
        <v>628</v>
      </c>
      <c r="D50" s="180"/>
      <c r="E50" s="180"/>
    </row>
    <row r="51" spans="1:5" ht="18" customHeight="1" x14ac:dyDescent="0.2">
      <c r="A51" s="97" t="s">
        <v>307</v>
      </c>
      <c r="B51" s="109" t="s">
        <v>636</v>
      </c>
      <c r="D51" s="180"/>
      <c r="E51" s="180"/>
    </row>
    <row r="52" spans="1:5" ht="33" customHeight="1" x14ac:dyDescent="0.2">
      <c r="A52" s="95" t="s">
        <v>59</v>
      </c>
      <c r="B52" s="95" t="s">
        <v>778</v>
      </c>
      <c r="D52" s="180"/>
      <c r="E52" s="180"/>
    </row>
    <row r="53" spans="1:5" ht="18" customHeight="1" x14ac:dyDescent="0.2">
      <c r="A53" s="97" t="s">
        <v>594</v>
      </c>
      <c r="B53" s="97" t="s">
        <v>928</v>
      </c>
      <c r="D53" s="180"/>
      <c r="E53" s="180"/>
    </row>
    <row r="54" spans="1:5" ht="50.25" customHeight="1" x14ac:dyDescent="0.2">
      <c r="A54" s="94" t="s">
        <v>223</v>
      </c>
      <c r="B54" s="94" t="s">
        <v>629</v>
      </c>
      <c r="D54" s="180"/>
      <c r="E54" s="180"/>
    </row>
    <row r="55" spans="1:5" s="56" customFormat="1" ht="33" customHeight="1" x14ac:dyDescent="0.2">
      <c r="A55" s="94" t="s">
        <v>136</v>
      </c>
      <c r="B55" s="94" t="s">
        <v>630</v>
      </c>
      <c r="C55" s="180"/>
      <c r="D55" s="180"/>
      <c r="E55" s="180"/>
    </row>
    <row r="56" spans="1:5" s="56" customFormat="1" ht="18" customHeight="1" x14ac:dyDescent="0.2">
      <c r="A56" s="123" t="s">
        <v>279</v>
      </c>
      <c r="B56" s="94" t="s">
        <v>1244</v>
      </c>
      <c r="C56" s="180"/>
      <c r="D56" s="180"/>
      <c r="E56" s="180"/>
    </row>
    <row r="57" spans="1:5" s="56" customFormat="1" ht="31.5" x14ac:dyDescent="0.2">
      <c r="A57" s="104" t="s">
        <v>196</v>
      </c>
      <c r="B57" s="104" t="s">
        <v>119</v>
      </c>
      <c r="C57" s="180"/>
      <c r="D57" s="180"/>
      <c r="E57" s="180"/>
    </row>
    <row r="58" spans="1:5" s="56" customFormat="1" ht="18" customHeight="1" x14ac:dyDescent="0.2">
      <c r="A58" s="109" t="s">
        <v>303</v>
      </c>
      <c r="B58" s="109" t="s">
        <v>714</v>
      </c>
      <c r="C58" s="180"/>
      <c r="D58" s="180"/>
      <c r="E58" s="180"/>
    </row>
    <row r="59" spans="1:5" s="56" customFormat="1" ht="18" customHeight="1" x14ac:dyDescent="0.2">
      <c r="A59" s="109" t="s">
        <v>635</v>
      </c>
      <c r="B59" s="110" t="s">
        <v>907</v>
      </c>
      <c r="C59" s="180"/>
      <c r="D59" s="180"/>
      <c r="E59" s="180"/>
    </row>
    <row r="60" spans="1:5" s="56" customFormat="1" ht="18" customHeight="1" x14ac:dyDescent="0.2">
      <c r="A60" s="109" t="s">
        <v>642</v>
      </c>
      <c r="B60" s="110" t="s">
        <v>908</v>
      </c>
      <c r="C60" s="180"/>
      <c r="D60" s="180"/>
      <c r="E60" s="180"/>
    </row>
    <row r="61" spans="1:5" ht="47.25" x14ac:dyDescent="0.2">
      <c r="A61" s="94" t="s">
        <v>18</v>
      </c>
      <c r="B61" s="94" t="s">
        <v>129</v>
      </c>
      <c r="D61" s="180"/>
      <c r="E61" s="180"/>
    </row>
    <row r="62" spans="1:5" ht="33" customHeight="1" x14ac:dyDescent="0.2">
      <c r="A62" s="95" t="s">
        <v>754</v>
      </c>
      <c r="B62" s="95" t="s">
        <v>90</v>
      </c>
      <c r="D62" s="180"/>
      <c r="E62" s="180"/>
    </row>
    <row r="63" spans="1:5" ht="47.25" x14ac:dyDescent="0.2">
      <c r="A63" s="109" t="s">
        <v>610</v>
      </c>
      <c r="B63" s="109" t="s">
        <v>1143</v>
      </c>
      <c r="D63" s="180"/>
      <c r="E63" s="180"/>
    </row>
    <row r="64" spans="1:5" ht="46.9" customHeight="1" x14ac:dyDescent="0.2">
      <c r="A64" s="109" t="s">
        <v>611</v>
      </c>
      <c r="B64" s="109" t="s">
        <v>932</v>
      </c>
      <c r="D64" s="180"/>
      <c r="E64" s="180"/>
    </row>
    <row r="65" spans="1:11" ht="47.25" x14ac:dyDescent="0.2">
      <c r="A65" s="104" t="s">
        <v>89</v>
      </c>
      <c r="B65" s="104" t="s">
        <v>1257</v>
      </c>
      <c r="D65" s="180"/>
      <c r="E65" s="180"/>
    </row>
    <row r="66" spans="1:11" ht="46.9" customHeight="1" x14ac:dyDescent="0.2">
      <c r="A66" s="109" t="s">
        <v>612</v>
      </c>
      <c r="B66" s="95" t="s">
        <v>835</v>
      </c>
      <c r="D66" s="180"/>
      <c r="E66" s="180"/>
    </row>
    <row r="67" spans="1:11" s="59" customFormat="1" ht="33" customHeight="1" x14ac:dyDescent="0.2">
      <c r="A67" s="94" t="s">
        <v>19</v>
      </c>
      <c r="B67" s="94" t="s">
        <v>1144</v>
      </c>
      <c r="C67" s="180"/>
      <c r="D67" s="180"/>
      <c r="E67" s="180"/>
    </row>
    <row r="68" spans="1:11" s="220" customFormat="1" ht="18" customHeight="1" x14ac:dyDescent="0.2">
      <c r="A68" s="147" t="s">
        <v>758</v>
      </c>
      <c r="B68" s="298" t="s">
        <v>929</v>
      </c>
      <c r="C68" s="180"/>
      <c r="D68" s="180"/>
      <c r="E68" s="180"/>
    </row>
    <row r="69" spans="1:11" s="56" customFormat="1" ht="31.5" x14ac:dyDescent="0.2">
      <c r="A69" s="104" t="s">
        <v>769</v>
      </c>
      <c r="B69" s="95" t="s">
        <v>137</v>
      </c>
      <c r="C69" s="180"/>
      <c r="D69" s="180"/>
      <c r="E69" s="180"/>
    </row>
    <row r="70" spans="1:11" ht="31.5" customHeight="1" x14ac:dyDescent="0.2">
      <c r="A70" s="104" t="s">
        <v>704</v>
      </c>
      <c r="B70" s="95" t="s">
        <v>1145</v>
      </c>
      <c r="D70" s="180"/>
      <c r="E70" s="180"/>
    </row>
    <row r="71" spans="1:11" ht="18" customHeight="1" thickBot="1" x14ac:dyDescent="0.25">
      <c r="A71" s="246" t="s">
        <v>770</v>
      </c>
      <c r="B71" s="98" t="s">
        <v>1046</v>
      </c>
      <c r="D71" s="180"/>
      <c r="E71" s="180"/>
    </row>
    <row r="72" spans="1:11" ht="34.5" customHeight="1" thickBot="1" x14ac:dyDescent="0.25">
      <c r="A72" s="248" t="s">
        <v>263</v>
      </c>
      <c r="B72" s="248" t="s">
        <v>1146</v>
      </c>
      <c r="D72" s="180"/>
      <c r="E72" s="180"/>
      <c r="K72" s="172"/>
    </row>
    <row r="73" spans="1:11" ht="34.5" customHeight="1" x14ac:dyDescent="0.2">
      <c r="A73" s="247" t="s">
        <v>253</v>
      </c>
      <c r="B73" s="247" t="s">
        <v>836</v>
      </c>
      <c r="D73" s="180"/>
      <c r="E73" s="180"/>
    </row>
    <row r="74" spans="1:11" ht="21" customHeight="1" x14ac:dyDescent="0.2">
      <c r="A74" s="95" t="s">
        <v>264</v>
      </c>
      <c r="B74" s="95" t="s">
        <v>909</v>
      </c>
      <c r="D74" s="180"/>
      <c r="E74" s="180"/>
    </row>
    <row r="75" spans="1:11" ht="31.5" customHeight="1" x14ac:dyDescent="0.2">
      <c r="A75" s="97" t="s">
        <v>31</v>
      </c>
      <c r="B75" s="97" t="s">
        <v>149</v>
      </c>
      <c r="D75" s="180"/>
      <c r="E75" s="180"/>
    </row>
    <row r="76" spans="1:11" ht="31.5" customHeight="1" x14ac:dyDescent="0.2">
      <c r="A76" s="95" t="s">
        <v>57</v>
      </c>
      <c r="B76" s="95" t="s">
        <v>1147</v>
      </c>
      <c r="D76" s="180"/>
      <c r="E76" s="180"/>
    </row>
    <row r="77" spans="1:11" ht="33.75" customHeight="1" x14ac:dyDescent="0.2">
      <c r="A77" s="108" t="s">
        <v>588</v>
      </c>
      <c r="B77" s="109" t="s">
        <v>691</v>
      </c>
    </row>
    <row r="78" spans="1:11" ht="47.25" x14ac:dyDescent="0.2">
      <c r="A78" s="108" t="s">
        <v>892</v>
      </c>
      <c r="B78" s="109" t="s">
        <v>1148</v>
      </c>
      <c r="C78"/>
    </row>
    <row r="79" spans="1:11" ht="31.5" x14ac:dyDescent="0.2">
      <c r="A79" s="108" t="s">
        <v>856</v>
      </c>
      <c r="B79" s="109" t="s">
        <v>1149</v>
      </c>
      <c r="C79"/>
    </row>
    <row r="80" spans="1:11" ht="63" x14ac:dyDescent="0.2">
      <c r="A80" s="94" t="s">
        <v>109</v>
      </c>
      <c r="B80" s="94" t="s">
        <v>1150</v>
      </c>
    </row>
    <row r="81" spans="1:6" ht="18" customHeight="1" x14ac:dyDescent="0.2">
      <c r="A81" s="95" t="s">
        <v>62</v>
      </c>
      <c r="B81" s="95" t="s">
        <v>692</v>
      </c>
    </row>
    <row r="82" spans="1:6" ht="19.5" customHeight="1" x14ac:dyDescent="0.2">
      <c r="A82" s="97" t="s">
        <v>238</v>
      </c>
      <c r="B82" s="97" t="s">
        <v>37</v>
      </c>
    </row>
    <row r="83" spans="1:6" ht="19.5" customHeight="1" x14ac:dyDescent="0.2">
      <c r="A83" s="109" t="s">
        <v>802</v>
      </c>
      <c r="B83" s="109" t="s">
        <v>817</v>
      </c>
      <c r="C83" s="181"/>
    </row>
    <row r="84" spans="1:6" ht="21" customHeight="1" x14ac:dyDescent="0.2">
      <c r="A84" s="109" t="s">
        <v>825</v>
      </c>
      <c r="B84" s="97" t="s">
        <v>799</v>
      </c>
      <c r="C84" s="181"/>
    </row>
    <row r="85" spans="1:6" ht="25.5" customHeight="1" x14ac:dyDescent="0.2">
      <c r="A85" s="109" t="s">
        <v>826</v>
      </c>
      <c r="B85" s="109" t="s">
        <v>827</v>
      </c>
      <c r="C85" s="181"/>
    </row>
    <row r="86" spans="1:6" ht="31.5" customHeight="1" x14ac:dyDescent="0.2">
      <c r="A86" s="109" t="s">
        <v>828</v>
      </c>
      <c r="B86" s="97" t="s">
        <v>800</v>
      </c>
      <c r="C86" s="181"/>
    </row>
    <row r="87" spans="1:6" ht="31.5" customHeight="1" x14ac:dyDescent="0.2">
      <c r="A87" s="109" t="s">
        <v>829</v>
      </c>
      <c r="B87" s="97" t="s">
        <v>801</v>
      </c>
      <c r="C87" s="181"/>
    </row>
    <row r="88" spans="1:6" ht="47.25" x14ac:dyDescent="0.2">
      <c r="A88" s="104" t="s">
        <v>830</v>
      </c>
      <c r="B88" s="95" t="s">
        <v>755</v>
      </c>
      <c r="C88" s="183"/>
      <c r="F88" s="172"/>
    </row>
    <row r="89" spans="1:6" ht="31.5" customHeight="1" x14ac:dyDescent="0.2">
      <c r="A89" s="104" t="s">
        <v>831</v>
      </c>
      <c r="B89" s="95" t="s">
        <v>1151</v>
      </c>
    </row>
    <row r="90" spans="1:6" ht="61.5" customHeight="1" x14ac:dyDescent="0.2">
      <c r="A90" s="94" t="s">
        <v>111</v>
      </c>
      <c r="B90" s="94" t="s">
        <v>1152</v>
      </c>
    </row>
    <row r="91" spans="1:6" s="51" customFormat="1" ht="49.5" customHeight="1" x14ac:dyDescent="0.2">
      <c r="A91" s="109" t="s">
        <v>832</v>
      </c>
      <c r="B91" s="109" t="s">
        <v>1239</v>
      </c>
      <c r="C91" s="182"/>
    </row>
    <row r="92" spans="1:6" ht="130.5" customHeight="1" x14ac:dyDescent="0.2">
      <c r="A92" s="94" t="s">
        <v>265</v>
      </c>
      <c r="B92" s="94" t="s">
        <v>1153</v>
      </c>
      <c r="C92" s="182"/>
    </row>
    <row r="93" spans="1:6" ht="49.5" customHeight="1" x14ac:dyDescent="0.2">
      <c r="A93" s="94" t="s">
        <v>191</v>
      </c>
      <c r="B93" s="94" t="s">
        <v>910</v>
      </c>
      <c r="C93" s="182"/>
    </row>
    <row r="94" spans="1:6" ht="37.5" customHeight="1" x14ac:dyDescent="0.2">
      <c r="A94" s="155" t="s">
        <v>662</v>
      </c>
      <c r="B94" s="155" t="s">
        <v>911</v>
      </c>
      <c r="C94" s="182"/>
    </row>
    <row r="95" spans="1:6" ht="31.5" x14ac:dyDescent="0.2">
      <c r="A95" s="94" t="s">
        <v>32</v>
      </c>
      <c r="B95" s="94" t="s">
        <v>912</v>
      </c>
      <c r="C95" s="182"/>
    </row>
    <row r="96" spans="1:6" ht="63" x14ac:dyDescent="0.2">
      <c r="A96" s="281" t="s">
        <v>885</v>
      </c>
      <c r="B96" s="281" t="s">
        <v>1240</v>
      </c>
      <c r="C96" s="281" t="s">
        <v>873</v>
      </c>
    </row>
    <row r="97" spans="1:4" ht="49.15" customHeight="1" x14ac:dyDescent="0.2">
      <c r="A97" s="109" t="s">
        <v>895</v>
      </c>
      <c r="B97" s="571" t="s">
        <v>1266</v>
      </c>
      <c r="C97" s="281" t="s">
        <v>873</v>
      </c>
    </row>
    <row r="98" spans="1:4" ht="66.75" customHeight="1" x14ac:dyDescent="0.2">
      <c r="A98" s="94" t="s">
        <v>210</v>
      </c>
      <c r="B98" s="94" t="s">
        <v>643</v>
      </c>
    </row>
    <row r="99" spans="1:4" ht="31.5" customHeight="1" x14ac:dyDescent="0.2">
      <c r="A99" s="94" t="s">
        <v>437</v>
      </c>
      <c r="B99" s="94" t="s">
        <v>913</v>
      </c>
      <c r="D99" s="180"/>
    </row>
    <row r="100" spans="1:4" ht="31.5" customHeight="1" x14ac:dyDescent="0.2">
      <c r="A100" s="94" t="s">
        <v>438</v>
      </c>
      <c r="B100" s="94" t="s">
        <v>914</v>
      </c>
      <c r="D100" s="180"/>
    </row>
    <row r="101" spans="1:4" ht="32.25" thickBot="1" x14ac:dyDescent="0.25">
      <c r="A101" s="557" t="s">
        <v>1068</v>
      </c>
      <c r="B101" s="558" t="s">
        <v>1226</v>
      </c>
      <c r="C101"/>
    </row>
  </sheetData>
  <mergeCells count="1">
    <mergeCell ref="A1:B1"/>
  </mergeCells>
  <phoneticPr fontId="6" type="noConversion"/>
  <pageMargins left="0.55118110236220474" right="0.23622047244094491" top="0.70866141732283472" bottom="0.51181102362204722" header="0.31496062992125984" footer="0.23622047244094491"/>
  <pageSetup paperSize="9" scale="73" fitToHeight="5" orientation="portrait" r:id="rId1"/>
  <headerFooter alignWithMargins="0">
    <oddFooter>&amp;C&amp;P z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árok25">
    <tabColor indexed="42"/>
    <pageSetUpPr fitToPage="1"/>
  </sheetPr>
  <dimension ref="A1:M14"/>
  <sheetViews>
    <sheetView zoomScaleNormal="100" workbookViewId="0">
      <pane xSplit="1" ySplit="5" topLeftCell="B6" activePane="bottomRight" state="frozen"/>
      <selection pane="topRight" activeCell="B1" sqref="B1"/>
      <selection pane="bottomLeft" activeCell="A6" sqref="A6"/>
      <selection pane="bottomRight" activeCell="I13" sqref="I13"/>
    </sheetView>
  </sheetViews>
  <sheetFormatPr defaultColWidth="9.140625" defaultRowHeight="15.75" x14ac:dyDescent="0.2"/>
  <cols>
    <col min="1" max="1" width="8.85546875" style="43" customWidth="1"/>
    <col min="2" max="2" width="20.5703125" style="43" customWidth="1"/>
    <col min="3" max="3" width="18.28515625" style="43" customWidth="1"/>
    <col min="4" max="4" width="15.85546875" style="43" customWidth="1"/>
    <col min="5" max="5" width="15.7109375" style="43" customWidth="1"/>
    <col min="6" max="6" width="14.5703125" style="43" customWidth="1"/>
    <col min="7" max="7" width="18.7109375" style="43" customWidth="1"/>
    <col min="8" max="8" width="20.28515625" style="43" customWidth="1"/>
    <col min="9" max="9" width="18" style="43" customWidth="1"/>
    <col min="10" max="10" width="15.42578125" style="43" customWidth="1"/>
    <col min="11" max="11" width="16.85546875" style="43" customWidth="1"/>
    <col min="12" max="12" width="13.140625" style="43" customWidth="1"/>
    <col min="13" max="13" width="17.7109375" style="43" customWidth="1"/>
    <col min="14" max="16384" width="9.140625" style="43"/>
  </cols>
  <sheetData>
    <row r="1" spans="1:13" s="469" customFormat="1" ht="35.1" customHeight="1" thickBot="1" x14ac:dyDescent="0.25">
      <c r="A1" s="1052" t="s">
        <v>1208</v>
      </c>
      <c r="B1" s="1053"/>
      <c r="C1" s="1053"/>
      <c r="D1" s="1053"/>
      <c r="E1" s="1053"/>
      <c r="F1" s="1053"/>
      <c r="G1" s="1053"/>
      <c r="H1" s="1053"/>
      <c r="I1" s="1053"/>
      <c r="J1" s="1053"/>
      <c r="K1" s="1053"/>
      <c r="L1" s="1053"/>
      <c r="M1" s="1054"/>
    </row>
    <row r="2" spans="1:13" s="469" customFormat="1" ht="42.75" customHeight="1" x14ac:dyDescent="0.2">
      <c r="A2" s="839" t="s">
        <v>1356</v>
      </c>
      <c r="B2" s="840"/>
      <c r="C2" s="840"/>
      <c r="D2" s="840"/>
      <c r="E2" s="840"/>
      <c r="F2" s="840"/>
      <c r="G2" s="840"/>
      <c r="H2" s="840"/>
      <c r="I2" s="840"/>
      <c r="J2" s="840"/>
      <c r="K2" s="840"/>
      <c r="L2" s="840"/>
      <c r="M2" s="841"/>
    </row>
    <row r="3" spans="1:13" s="469" customFormat="1" ht="45.75" customHeight="1" x14ac:dyDescent="0.2">
      <c r="A3" s="1059" t="s">
        <v>142</v>
      </c>
      <c r="B3" s="1061" t="s">
        <v>1209</v>
      </c>
      <c r="C3" s="1061"/>
      <c r="D3" s="1061"/>
      <c r="E3" s="1061"/>
      <c r="F3" s="1061"/>
      <c r="G3" s="1061"/>
      <c r="H3" s="1061" t="s">
        <v>1210</v>
      </c>
      <c r="I3" s="1061"/>
      <c r="J3" s="1061"/>
      <c r="K3" s="1061"/>
      <c r="L3" s="1061"/>
      <c r="M3" s="1062"/>
    </row>
    <row r="4" spans="1:13" s="473" customFormat="1" ht="171.75" customHeight="1" x14ac:dyDescent="0.2">
      <c r="A4" s="1060"/>
      <c r="B4" s="470" t="s">
        <v>647</v>
      </c>
      <c r="C4" s="470" t="s">
        <v>648</v>
      </c>
      <c r="D4" s="470" t="s">
        <v>165</v>
      </c>
      <c r="E4" s="470" t="s">
        <v>64</v>
      </c>
      <c r="F4" s="470" t="s">
        <v>1053</v>
      </c>
      <c r="G4" s="470" t="s">
        <v>140</v>
      </c>
      <c r="H4" s="470" t="s">
        <v>647</v>
      </c>
      <c r="I4" s="470" t="s">
        <v>648</v>
      </c>
      <c r="J4" s="470" t="s">
        <v>165</v>
      </c>
      <c r="K4" s="470" t="s">
        <v>64</v>
      </c>
      <c r="L4" s="471" t="s">
        <v>1054</v>
      </c>
      <c r="M4" s="472" t="s">
        <v>140</v>
      </c>
    </row>
    <row r="5" spans="1:13" s="469" customFormat="1" x14ac:dyDescent="0.2">
      <c r="A5" s="474"/>
      <c r="B5" s="471" t="s">
        <v>212</v>
      </c>
      <c r="C5" s="471" t="s">
        <v>213</v>
      </c>
      <c r="D5" s="471" t="s">
        <v>214</v>
      </c>
      <c r="E5" s="471" t="s">
        <v>221</v>
      </c>
      <c r="F5" s="471" t="s">
        <v>215</v>
      </c>
      <c r="G5" s="471" t="s">
        <v>595</v>
      </c>
      <c r="H5" s="471" t="s">
        <v>217</v>
      </c>
      <c r="I5" s="471" t="s">
        <v>218</v>
      </c>
      <c r="J5" s="471" t="s">
        <v>219</v>
      </c>
      <c r="K5" s="471" t="s">
        <v>596</v>
      </c>
      <c r="L5" s="473" t="s">
        <v>597</v>
      </c>
      <c r="M5" s="472" t="s">
        <v>701</v>
      </c>
    </row>
    <row r="6" spans="1:13" ht="36" customHeight="1" thickBot="1" x14ac:dyDescent="0.25">
      <c r="A6" s="48">
        <v>1</v>
      </c>
      <c r="B6" s="772">
        <v>10684353.59</v>
      </c>
      <c r="C6" s="772">
        <v>5258562.75</v>
      </c>
      <c r="D6" s="772">
        <v>1686928.33</v>
      </c>
      <c r="E6" s="772">
        <v>1446926.5</v>
      </c>
      <c r="F6" s="772">
        <v>777519.16</v>
      </c>
      <c r="G6" s="773">
        <f>SUM(B6:F6)</f>
        <v>19854290.330000002</v>
      </c>
      <c r="H6" s="772">
        <f>B6+'T11-Zdroje KV'!D15-'T5 - Analýza nákladov'!E92</f>
        <v>10412609.93</v>
      </c>
      <c r="I6" s="772">
        <f>C6+'T11-Zdroje KV'!D16-'T5 - Analýza nákladov'!E94</f>
        <v>5057041.75</v>
      </c>
      <c r="J6" s="772">
        <v>1255137.99</v>
      </c>
      <c r="K6" s="772">
        <v>1185638.3799999999</v>
      </c>
      <c r="L6" s="772">
        <v>957083.79</v>
      </c>
      <c r="M6" s="774">
        <f>SUM(H6:L6)</f>
        <v>18867511.84</v>
      </c>
    </row>
    <row r="7" spans="1:13" x14ac:dyDescent="0.2">
      <c r="H7" s="43">
        <f>B6+'T11-Zdroje KV'!D15-'T5 - Analýza nákladov'!E92</f>
        <v>10412609.93</v>
      </c>
      <c r="I7" s="43">
        <f>C6+'T11-Zdroje KV'!D16-'T5 - Analýza nákladov'!E94</f>
        <v>5057041.75</v>
      </c>
    </row>
    <row r="9" spans="1:13" ht="15.75" customHeight="1" x14ac:dyDescent="0.2">
      <c r="B9" s="175" t="s">
        <v>686</v>
      </c>
      <c r="C9" s="175"/>
    </row>
    <row r="11" spans="1:13" x14ac:dyDescent="0.2">
      <c r="B11" s="175" t="s">
        <v>609</v>
      </c>
      <c r="C11" s="175"/>
    </row>
    <row r="13" spans="1:13" x14ac:dyDescent="0.2">
      <c r="B13" s="1055" t="s">
        <v>1061</v>
      </c>
      <c r="C13" s="1056"/>
      <c r="D13" s="1056"/>
      <c r="E13" s="1057"/>
    </row>
    <row r="14" spans="1:13" x14ac:dyDescent="0.2">
      <c r="B14" s="1058"/>
      <c r="C14" s="1058"/>
      <c r="D14" s="1058"/>
      <c r="E14" s="1058"/>
    </row>
  </sheetData>
  <mergeCells count="7">
    <mergeCell ref="A1:M1"/>
    <mergeCell ref="A2:M2"/>
    <mergeCell ref="B13:E13"/>
    <mergeCell ref="B14:E14"/>
    <mergeCell ref="A3:A4"/>
    <mergeCell ref="B3:G3"/>
    <mergeCell ref="H3:M3"/>
  </mergeCells>
  <phoneticPr fontId="24" type="noConversion"/>
  <pageMargins left="0.4" right="0.27" top="0.98425196850393704" bottom="0.98425196850393704" header="0.51181102362204722" footer="0.51181102362204722"/>
  <pageSetup paperSize="9" scale="67" orientation="landscape" r:id="rId1"/>
  <headerFooter alignWithMargins="0"/>
  <ignoredErrors>
    <ignoredError sqref="G6" formulaRang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1:G45"/>
  <sheetViews>
    <sheetView zoomScaleNormal="100" workbookViewId="0">
      <pane xSplit="3" ySplit="3" topLeftCell="D26" activePane="bottomRight" state="frozen"/>
      <selection pane="topRight" activeCell="D1" sqref="D1"/>
      <selection pane="bottomLeft" activeCell="A4" sqref="A4"/>
      <selection pane="bottomRight" activeCell="I31" sqref="I31"/>
    </sheetView>
  </sheetViews>
  <sheetFormatPr defaultColWidth="9.140625" defaultRowHeight="15.75" x14ac:dyDescent="0.2"/>
  <cols>
    <col min="1" max="1" width="7.28515625" style="82" customWidth="1"/>
    <col min="2" max="2" width="39.85546875" style="82" customWidth="1"/>
    <col min="3" max="3" width="9.42578125" style="82" customWidth="1"/>
    <col min="4" max="4" width="18.42578125" style="82" customWidth="1"/>
    <col min="5" max="5" width="16.7109375" style="82" customWidth="1"/>
    <col min="6" max="6" width="15.42578125" style="82" customWidth="1"/>
    <col min="7" max="7" width="10" style="82" bestFit="1" customWidth="1"/>
    <col min="8" max="16384" width="9.140625" style="82"/>
  </cols>
  <sheetData>
    <row r="1" spans="1:6" s="475" customFormat="1" ht="50.1" customHeight="1" thickBot="1" x14ac:dyDescent="0.25">
      <c r="A1" s="1069" t="s">
        <v>1211</v>
      </c>
      <c r="B1" s="1070"/>
      <c r="C1" s="1070"/>
      <c r="D1" s="1070"/>
      <c r="E1" s="1070"/>
      <c r="F1" s="1071"/>
    </row>
    <row r="2" spans="1:6" s="475" customFormat="1" ht="36.75" customHeight="1" thickBot="1" x14ac:dyDescent="0.25">
      <c r="A2" s="1072" t="s">
        <v>1357</v>
      </c>
      <c r="B2" s="1073"/>
      <c r="C2" s="1073"/>
      <c r="D2" s="1073"/>
      <c r="E2" s="1073"/>
      <c r="F2" s="1074"/>
    </row>
    <row r="3" spans="1:6" s="479" customFormat="1" ht="69" customHeight="1" thickBot="1" x14ac:dyDescent="0.25">
      <c r="A3" s="215" t="s">
        <v>442</v>
      </c>
      <c r="B3" s="215" t="s">
        <v>311</v>
      </c>
      <c r="C3" s="476" t="s">
        <v>142</v>
      </c>
      <c r="D3" s="476" t="s">
        <v>1212</v>
      </c>
      <c r="E3" s="477" t="s">
        <v>1213</v>
      </c>
      <c r="F3" s="478" t="s">
        <v>1178</v>
      </c>
    </row>
    <row r="4" spans="1:6" s="479" customFormat="1" x14ac:dyDescent="0.2">
      <c r="A4" s="480"/>
      <c r="B4" s="214"/>
      <c r="C4" s="481"/>
      <c r="D4" s="481" t="s">
        <v>212</v>
      </c>
      <c r="E4" s="482" t="s">
        <v>213</v>
      </c>
      <c r="F4" s="483" t="s">
        <v>214</v>
      </c>
    </row>
    <row r="5" spans="1:6" customFormat="1" ht="15.75" customHeight="1" x14ac:dyDescent="0.25">
      <c r="A5" s="500">
        <v>601</v>
      </c>
      <c r="B5" s="484" t="s">
        <v>510</v>
      </c>
      <c r="C5" s="501" t="s">
        <v>511</v>
      </c>
      <c r="D5" s="777">
        <v>0</v>
      </c>
      <c r="E5" s="778">
        <v>0</v>
      </c>
      <c r="F5" s="779">
        <f>E5-D5</f>
        <v>0</v>
      </c>
    </row>
    <row r="6" spans="1:6" customFormat="1" ht="15.75" customHeight="1" x14ac:dyDescent="0.25">
      <c r="A6" s="502">
        <v>602</v>
      </c>
      <c r="B6" s="485" t="s">
        <v>512</v>
      </c>
      <c r="C6" s="503" t="s">
        <v>513</v>
      </c>
      <c r="D6" s="780">
        <v>287547.40000000002</v>
      </c>
      <c r="E6" s="781">
        <v>272920.90000000002</v>
      </c>
      <c r="F6" s="779">
        <f t="shared" ref="F6:F39" si="0">E6-D6</f>
        <v>-14626.5</v>
      </c>
    </row>
    <row r="7" spans="1:6" customFormat="1" ht="15.75" customHeight="1" x14ac:dyDescent="0.25">
      <c r="A7" s="502">
        <v>604</v>
      </c>
      <c r="B7" s="486" t="s">
        <v>514</v>
      </c>
      <c r="C7" s="503" t="s">
        <v>515</v>
      </c>
      <c r="D7" s="780">
        <v>0</v>
      </c>
      <c r="E7" s="781">
        <v>0</v>
      </c>
      <c r="F7" s="779">
        <f t="shared" si="0"/>
        <v>0</v>
      </c>
    </row>
    <row r="8" spans="1:6" customFormat="1" ht="15.75" customHeight="1" x14ac:dyDescent="0.25">
      <c r="A8" s="502">
        <v>611</v>
      </c>
      <c r="B8" s="485" t="s">
        <v>1030</v>
      </c>
      <c r="C8" s="503" t="s">
        <v>516</v>
      </c>
      <c r="D8" s="780">
        <v>0</v>
      </c>
      <c r="E8" s="781">
        <v>0</v>
      </c>
      <c r="F8" s="779">
        <f t="shared" si="0"/>
        <v>0</v>
      </c>
    </row>
    <row r="9" spans="1:6" customFormat="1" ht="15.75" customHeight="1" x14ac:dyDescent="0.25">
      <c r="A9" s="502">
        <v>612</v>
      </c>
      <c r="B9" s="485" t="s">
        <v>517</v>
      </c>
      <c r="C9" s="503" t="s">
        <v>518</v>
      </c>
      <c r="D9" s="780">
        <v>0</v>
      </c>
      <c r="E9" s="781">
        <v>0</v>
      </c>
      <c r="F9" s="779">
        <f t="shared" si="0"/>
        <v>0</v>
      </c>
    </row>
    <row r="10" spans="1:6" customFormat="1" ht="15.75" customHeight="1" x14ac:dyDescent="0.25">
      <c r="A10" s="502">
        <v>613</v>
      </c>
      <c r="B10" s="485" t="s">
        <v>519</v>
      </c>
      <c r="C10" s="503" t="s">
        <v>520</v>
      </c>
      <c r="D10" s="780">
        <v>0</v>
      </c>
      <c r="E10" s="781">
        <v>0</v>
      </c>
      <c r="F10" s="779">
        <f t="shared" si="0"/>
        <v>0</v>
      </c>
    </row>
    <row r="11" spans="1:6" customFormat="1" ht="15.75" customHeight="1" x14ac:dyDescent="0.25">
      <c r="A11" s="502">
        <v>614</v>
      </c>
      <c r="B11" s="485" t="s">
        <v>521</v>
      </c>
      <c r="C11" s="503" t="s">
        <v>522</v>
      </c>
      <c r="D11" s="780">
        <v>0</v>
      </c>
      <c r="E11" s="781">
        <v>0</v>
      </c>
      <c r="F11" s="779">
        <f t="shared" si="0"/>
        <v>0</v>
      </c>
    </row>
    <row r="12" spans="1:6" customFormat="1" ht="15.75" customHeight="1" x14ac:dyDescent="0.25">
      <c r="A12" s="502">
        <v>621</v>
      </c>
      <c r="B12" s="485" t="s">
        <v>523</v>
      </c>
      <c r="C12" s="503" t="s">
        <v>524</v>
      </c>
      <c r="D12" s="780">
        <v>0</v>
      </c>
      <c r="E12" s="781">
        <v>0</v>
      </c>
      <c r="F12" s="779">
        <f t="shared" si="0"/>
        <v>0</v>
      </c>
    </row>
    <row r="13" spans="1:6" customFormat="1" ht="15.75" customHeight="1" x14ac:dyDescent="0.25">
      <c r="A13" s="502">
        <v>622</v>
      </c>
      <c r="B13" s="485" t="s">
        <v>525</v>
      </c>
      <c r="C13" s="503" t="s">
        <v>526</v>
      </c>
      <c r="D13" s="780">
        <v>0</v>
      </c>
      <c r="E13" s="781">
        <v>0</v>
      </c>
      <c r="F13" s="779">
        <f t="shared" si="0"/>
        <v>0</v>
      </c>
    </row>
    <row r="14" spans="1:6" customFormat="1" ht="15.75" customHeight="1" x14ac:dyDescent="0.25">
      <c r="A14" s="502">
        <v>623</v>
      </c>
      <c r="B14" s="485" t="s">
        <v>1032</v>
      </c>
      <c r="C14" s="503" t="s">
        <v>527</v>
      </c>
      <c r="D14" s="780">
        <v>0</v>
      </c>
      <c r="E14" s="781">
        <v>0</v>
      </c>
      <c r="F14" s="779">
        <f t="shared" si="0"/>
        <v>0</v>
      </c>
    </row>
    <row r="15" spans="1:6" customFormat="1" ht="15.75" customHeight="1" x14ac:dyDescent="0.25">
      <c r="A15" s="502">
        <v>624</v>
      </c>
      <c r="B15" s="485" t="s">
        <v>1033</v>
      </c>
      <c r="C15" s="503" t="s">
        <v>528</v>
      </c>
      <c r="D15" s="780">
        <v>0</v>
      </c>
      <c r="E15" s="781">
        <v>0</v>
      </c>
      <c r="F15" s="779">
        <f t="shared" si="0"/>
        <v>0</v>
      </c>
    </row>
    <row r="16" spans="1:6" customFormat="1" ht="15.75" customHeight="1" x14ac:dyDescent="0.25">
      <c r="A16" s="502">
        <v>641</v>
      </c>
      <c r="B16" s="485" t="s">
        <v>472</v>
      </c>
      <c r="C16" s="503" t="s">
        <v>529</v>
      </c>
      <c r="D16" s="780">
        <v>0</v>
      </c>
      <c r="E16" s="781">
        <v>0</v>
      </c>
      <c r="F16" s="779">
        <f t="shared" si="0"/>
        <v>0</v>
      </c>
    </row>
    <row r="17" spans="1:7" customFormat="1" ht="15.75" customHeight="1" x14ac:dyDescent="0.25">
      <c r="A17" s="502">
        <v>642</v>
      </c>
      <c r="B17" s="485" t="s">
        <v>474</v>
      </c>
      <c r="C17" s="503" t="s">
        <v>530</v>
      </c>
      <c r="D17" s="780">
        <v>0</v>
      </c>
      <c r="E17" s="781">
        <v>0</v>
      </c>
      <c r="F17" s="779">
        <f t="shared" si="0"/>
        <v>0</v>
      </c>
    </row>
    <row r="18" spans="1:7" customFormat="1" ht="15.75" customHeight="1" x14ac:dyDescent="0.25">
      <c r="A18" s="502">
        <v>643</v>
      </c>
      <c r="B18" s="485" t="s">
        <v>531</v>
      </c>
      <c r="C18" s="503" t="s">
        <v>532</v>
      </c>
      <c r="D18" s="780">
        <v>0</v>
      </c>
      <c r="E18" s="781">
        <v>0</v>
      </c>
      <c r="F18" s="779">
        <f t="shared" si="0"/>
        <v>0</v>
      </c>
    </row>
    <row r="19" spans="1:7" customFormat="1" ht="15.75" customHeight="1" x14ac:dyDescent="0.25">
      <c r="A19" s="502">
        <v>644</v>
      </c>
      <c r="B19" s="485" t="s">
        <v>478</v>
      </c>
      <c r="C19" s="503" t="s">
        <v>533</v>
      </c>
      <c r="D19" s="780">
        <v>0</v>
      </c>
      <c r="E19" s="781">
        <v>0</v>
      </c>
      <c r="F19" s="779">
        <f t="shared" si="0"/>
        <v>0</v>
      </c>
    </row>
    <row r="20" spans="1:7" customFormat="1" ht="15.75" customHeight="1" x14ac:dyDescent="0.25">
      <c r="A20" s="502">
        <v>645</v>
      </c>
      <c r="B20" s="485" t="s">
        <v>534</v>
      </c>
      <c r="C20" s="503" t="s">
        <v>535</v>
      </c>
      <c r="D20" s="780">
        <v>0</v>
      </c>
      <c r="E20" s="781">
        <v>0</v>
      </c>
      <c r="F20" s="779">
        <f t="shared" si="0"/>
        <v>0</v>
      </c>
    </row>
    <row r="21" spans="1:7" customFormat="1" ht="15.75" customHeight="1" x14ac:dyDescent="0.25">
      <c r="A21" s="502">
        <v>646</v>
      </c>
      <c r="B21" s="485" t="s">
        <v>536</v>
      </c>
      <c r="C21" s="503" t="s">
        <v>537</v>
      </c>
      <c r="D21" s="780">
        <v>0</v>
      </c>
      <c r="E21" s="781">
        <v>0</v>
      </c>
      <c r="F21" s="779">
        <f t="shared" si="0"/>
        <v>0</v>
      </c>
    </row>
    <row r="22" spans="1:7" customFormat="1" ht="15.75" customHeight="1" x14ac:dyDescent="0.25">
      <c r="A22" s="502">
        <v>647</v>
      </c>
      <c r="B22" s="485" t="s">
        <v>538</v>
      </c>
      <c r="C22" s="503" t="s">
        <v>539</v>
      </c>
      <c r="D22" s="780">
        <v>0</v>
      </c>
      <c r="E22" s="781">
        <v>0</v>
      </c>
      <c r="F22" s="779">
        <f t="shared" si="0"/>
        <v>0</v>
      </c>
      <c r="G22" s="174"/>
    </row>
    <row r="23" spans="1:7" customFormat="1" ht="15.75" customHeight="1" x14ac:dyDescent="0.25">
      <c r="A23" s="502">
        <v>648</v>
      </c>
      <c r="B23" s="487" t="s">
        <v>1295</v>
      </c>
      <c r="C23" s="503" t="s">
        <v>540</v>
      </c>
      <c r="D23" s="780">
        <v>41918.01</v>
      </c>
      <c r="E23" s="781">
        <v>39238.85</v>
      </c>
      <c r="F23" s="779">
        <f t="shared" si="0"/>
        <v>-2679.1600000000035</v>
      </c>
    </row>
    <row r="24" spans="1:7" customFormat="1" ht="15.75" customHeight="1" x14ac:dyDescent="0.25">
      <c r="A24" s="502">
        <v>649</v>
      </c>
      <c r="B24" s="485" t="s">
        <v>541</v>
      </c>
      <c r="C24" s="503" t="s">
        <v>542</v>
      </c>
      <c r="D24" s="780">
        <v>0</v>
      </c>
      <c r="E24" s="781">
        <v>0</v>
      </c>
      <c r="F24" s="779">
        <f t="shared" si="0"/>
        <v>0</v>
      </c>
    </row>
    <row r="25" spans="1:7" customFormat="1" ht="15.75" customHeight="1" x14ac:dyDescent="0.25">
      <c r="A25" s="502">
        <v>651</v>
      </c>
      <c r="B25" s="485" t="s">
        <v>1296</v>
      </c>
      <c r="C25" s="503" t="s">
        <v>543</v>
      </c>
      <c r="D25" s="780">
        <v>0</v>
      </c>
      <c r="E25" s="781">
        <v>0</v>
      </c>
      <c r="F25" s="779">
        <f t="shared" si="0"/>
        <v>0</v>
      </c>
    </row>
    <row r="26" spans="1:7" customFormat="1" ht="15.75" customHeight="1" x14ac:dyDescent="0.25">
      <c r="A26" s="502">
        <v>652</v>
      </c>
      <c r="B26" s="485" t="s">
        <v>1034</v>
      </c>
      <c r="C26" s="503" t="s">
        <v>544</v>
      </c>
      <c r="D26" s="780">
        <v>0</v>
      </c>
      <c r="E26" s="781">
        <v>0</v>
      </c>
      <c r="F26" s="779">
        <f t="shared" si="0"/>
        <v>0</v>
      </c>
    </row>
    <row r="27" spans="1:7" customFormat="1" ht="15.75" customHeight="1" x14ac:dyDescent="0.25">
      <c r="A27" s="502">
        <v>653</v>
      </c>
      <c r="B27" s="485" t="s">
        <v>545</v>
      </c>
      <c r="C27" s="503" t="s">
        <v>546</v>
      </c>
      <c r="D27" s="780">
        <v>0</v>
      </c>
      <c r="E27" s="781">
        <v>0</v>
      </c>
      <c r="F27" s="779">
        <f t="shared" si="0"/>
        <v>0</v>
      </c>
    </row>
    <row r="28" spans="1:7" customFormat="1" ht="15.75" customHeight="1" x14ac:dyDescent="0.25">
      <c r="A28" s="502">
        <v>654</v>
      </c>
      <c r="B28" s="485" t="s">
        <v>547</v>
      </c>
      <c r="C28" s="503" t="s">
        <v>548</v>
      </c>
      <c r="D28" s="780">
        <v>0</v>
      </c>
      <c r="E28" s="781">
        <v>0</v>
      </c>
      <c r="F28" s="779">
        <f t="shared" si="0"/>
        <v>0</v>
      </c>
    </row>
    <row r="29" spans="1:7" customFormat="1" ht="15.75" customHeight="1" x14ac:dyDescent="0.25">
      <c r="A29" s="502">
        <v>655</v>
      </c>
      <c r="B29" s="485" t="s">
        <v>1035</v>
      </c>
      <c r="C29" s="503" t="s">
        <v>549</v>
      </c>
      <c r="D29" s="780">
        <v>0</v>
      </c>
      <c r="E29" s="781">
        <v>0</v>
      </c>
      <c r="F29" s="779">
        <f t="shared" si="0"/>
        <v>0</v>
      </c>
    </row>
    <row r="30" spans="1:7" customFormat="1" ht="15.75" customHeight="1" x14ac:dyDescent="0.25">
      <c r="A30" s="504">
        <v>656</v>
      </c>
      <c r="B30" s="485" t="s">
        <v>550</v>
      </c>
      <c r="C30" s="503" t="s">
        <v>551</v>
      </c>
      <c r="D30" s="780">
        <v>144331</v>
      </c>
      <c r="E30" s="781">
        <v>126382.5</v>
      </c>
      <c r="F30" s="779">
        <f t="shared" si="0"/>
        <v>-17948.5</v>
      </c>
    </row>
    <row r="31" spans="1:7" customFormat="1" ht="15.75" customHeight="1" x14ac:dyDescent="0.25">
      <c r="A31" s="504">
        <v>657</v>
      </c>
      <c r="B31" s="485" t="s">
        <v>552</v>
      </c>
      <c r="C31" s="503" t="s">
        <v>553</v>
      </c>
      <c r="D31" s="780">
        <v>0</v>
      </c>
      <c r="E31" s="781">
        <v>0</v>
      </c>
      <c r="F31" s="779">
        <f t="shared" si="0"/>
        <v>0</v>
      </c>
    </row>
    <row r="32" spans="1:7" customFormat="1" ht="15.75" customHeight="1" x14ac:dyDescent="0.25">
      <c r="A32" s="504">
        <v>658</v>
      </c>
      <c r="B32" s="485" t="s">
        <v>554</v>
      </c>
      <c r="C32" s="503" t="s">
        <v>555</v>
      </c>
      <c r="D32" s="780">
        <v>0</v>
      </c>
      <c r="E32" s="781">
        <v>0</v>
      </c>
      <c r="F32" s="779">
        <f t="shared" si="0"/>
        <v>0</v>
      </c>
    </row>
    <row r="33" spans="1:7" customFormat="1" ht="15.75" customHeight="1" x14ac:dyDescent="0.25">
      <c r="A33" s="504">
        <v>661</v>
      </c>
      <c r="B33" s="485" t="s">
        <v>556</v>
      </c>
      <c r="C33" s="503" t="s">
        <v>557</v>
      </c>
      <c r="D33" s="780">
        <v>0</v>
      </c>
      <c r="E33" s="781">
        <v>0</v>
      </c>
      <c r="F33" s="779">
        <f t="shared" si="0"/>
        <v>0</v>
      </c>
      <c r="G33" s="174"/>
    </row>
    <row r="34" spans="1:7" customFormat="1" ht="15.75" customHeight="1" x14ac:dyDescent="0.25">
      <c r="A34" s="504">
        <v>662</v>
      </c>
      <c r="B34" s="485" t="s">
        <v>1297</v>
      </c>
      <c r="C34" s="503" t="s">
        <v>558</v>
      </c>
      <c r="D34" s="780">
        <v>0</v>
      </c>
      <c r="E34" s="781">
        <v>0</v>
      </c>
      <c r="F34" s="779">
        <f t="shared" si="0"/>
        <v>0</v>
      </c>
    </row>
    <row r="35" spans="1:7" customFormat="1" ht="15.75" customHeight="1" x14ac:dyDescent="0.25">
      <c r="A35" s="504">
        <v>663</v>
      </c>
      <c r="B35" s="485" t="s">
        <v>559</v>
      </c>
      <c r="C35" s="503" t="s">
        <v>560</v>
      </c>
      <c r="D35" s="780">
        <v>0</v>
      </c>
      <c r="E35" s="781">
        <v>0</v>
      </c>
      <c r="F35" s="779">
        <f t="shared" si="0"/>
        <v>0</v>
      </c>
    </row>
    <row r="36" spans="1:7" customFormat="1" ht="15.75" customHeight="1" x14ac:dyDescent="0.25">
      <c r="A36" s="504">
        <v>664</v>
      </c>
      <c r="B36" s="485" t="s">
        <v>561</v>
      </c>
      <c r="C36" s="503" t="s">
        <v>562</v>
      </c>
      <c r="D36" s="780">
        <v>0</v>
      </c>
      <c r="E36" s="784">
        <v>0</v>
      </c>
      <c r="F36" s="779">
        <f t="shared" si="0"/>
        <v>0</v>
      </c>
      <c r="G36" s="174"/>
    </row>
    <row r="37" spans="1:7" customFormat="1" ht="15.75" customHeight="1" x14ac:dyDescent="0.25">
      <c r="A37" s="504">
        <v>665</v>
      </c>
      <c r="B37" s="485" t="s">
        <v>563</v>
      </c>
      <c r="C37" s="503" t="s">
        <v>564</v>
      </c>
      <c r="D37" s="780">
        <v>0</v>
      </c>
      <c r="E37" s="784">
        <v>0</v>
      </c>
      <c r="F37" s="779">
        <f t="shared" si="0"/>
        <v>0</v>
      </c>
    </row>
    <row r="38" spans="1:7" ht="15.75" customHeight="1" x14ac:dyDescent="0.25">
      <c r="A38" s="504">
        <v>667</v>
      </c>
      <c r="B38" s="485" t="s">
        <v>565</v>
      </c>
      <c r="C38" s="503" t="s">
        <v>566</v>
      </c>
      <c r="D38" s="780">
        <v>0</v>
      </c>
      <c r="E38" s="784">
        <v>0</v>
      </c>
      <c r="F38" s="779">
        <f t="shared" si="0"/>
        <v>0</v>
      </c>
      <c r="G38" s="174"/>
    </row>
    <row r="39" spans="1:7" ht="15.75" customHeight="1" x14ac:dyDescent="0.25">
      <c r="A39" s="504">
        <v>691</v>
      </c>
      <c r="B39" s="485" t="s">
        <v>567</v>
      </c>
      <c r="C39" s="503" t="s">
        <v>568</v>
      </c>
      <c r="D39" s="780">
        <v>341833.54</v>
      </c>
      <c r="E39" s="784">
        <v>304257.78000000003</v>
      </c>
      <c r="F39" s="779">
        <f t="shared" si="0"/>
        <v>-37575.759999999951</v>
      </c>
    </row>
    <row r="40" spans="1:7" x14ac:dyDescent="0.2">
      <c r="A40" s="1063" t="s">
        <v>569</v>
      </c>
      <c r="B40" s="1064"/>
      <c r="C40" s="505" t="s">
        <v>570</v>
      </c>
      <c r="D40" s="789">
        <f>SUM(D5:D39)</f>
        <v>815629.95</v>
      </c>
      <c r="E40" s="790">
        <f>SUM(E5:E39)</f>
        <v>742800.03</v>
      </c>
      <c r="F40" s="779">
        <f>SUM(F5:F39)</f>
        <v>-72829.919999999955</v>
      </c>
    </row>
    <row r="41" spans="1:7" x14ac:dyDescent="0.2">
      <c r="A41" s="1065" t="s">
        <v>571</v>
      </c>
      <c r="B41" s="1066"/>
      <c r="C41" s="506" t="s">
        <v>572</v>
      </c>
      <c r="D41" s="28">
        <f>D40-T23_Náklady_soc_oblasť!D42</f>
        <v>0</v>
      </c>
      <c r="E41" s="791">
        <f>E40-T23_Náklady_soc_oblasť!E42</f>
        <v>0</v>
      </c>
      <c r="F41" s="779">
        <f>F40-T23_Náklady_soc_oblasť!F42</f>
        <v>0</v>
      </c>
    </row>
    <row r="42" spans="1:7" x14ac:dyDescent="0.25">
      <c r="A42" s="504">
        <v>591</v>
      </c>
      <c r="B42" s="485" t="s">
        <v>573</v>
      </c>
      <c r="C42" s="503" t="s">
        <v>574</v>
      </c>
      <c r="D42" s="780">
        <v>0</v>
      </c>
      <c r="E42" s="781">
        <v>0</v>
      </c>
      <c r="F42" s="779">
        <f>E42-D42</f>
        <v>0</v>
      </c>
    </row>
    <row r="43" spans="1:7" x14ac:dyDescent="0.25">
      <c r="A43" s="504">
        <v>595</v>
      </c>
      <c r="B43" s="485" t="s">
        <v>575</v>
      </c>
      <c r="C43" s="503" t="s">
        <v>576</v>
      </c>
      <c r="D43" s="780">
        <v>0</v>
      </c>
      <c r="E43" s="781">
        <v>0</v>
      </c>
      <c r="F43" s="779">
        <f>E43-D43</f>
        <v>0</v>
      </c>
    </row>
    <row r="44" spans="1:7" ht="16.5" thickBot="1" x14ac:dyDescent="0.25">
      <c r="A44" s="1067" t="s">
        <v>577</v>
      </c>
      <c r="B44" s="1068"/>
      <c r="C44" s="507" t="s">
        <v>578</v>
      </c>
      <c r="D44" s="792">
        <f>D41-D42-D43</f>
        <v>0</v>
      </c>
      <c r="E44" s="792">
        <f>E41-E42-E43</f>
        <v>0</v>
      </c>
      <c r="F44" s="793">
        <f>E44-D44</f>
        <v>0</v>
      </c>
    </row>
    <row r="45" spans="1:7" ht="76.5" customHeight="1" x14ac:dyDescent="0.2">
      <c r="A45" s="1004" t="s">
        <v>1423</v>
      </c>
      <c r="B45" s="1004"/>
      <c r="C45" s="1004"/>
      <c r="D45" s="1004"/>
      <c r="E45" s="1004"/>
      <c r="F45" s="1004"/>
    </row>
  </sheetData>
  <mergeCells count="6">
    <mergeCell ref="A45:F4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8" orientation="portrait" r:id="rId1"/>
  <headerFooter alignWithMargins="0"/>
  <ignoredErrors>
    <ignoredError sqref="C5:C44"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43"/>
  <sheetViews>
    <sheetView zoomScaleNormal="100" workbookViewId="0">
      <pane xSplit="3" ySplit="3" topLeftCell="D4" activePane="bottomRight" state="frozen"/>
      <selection pane="topRight" activeCell="D1" sqref="D1"/>
      <selection pane="bottomLeft" activeCell="A4" sqref="A4"/>
      <selection pane="bottomRight" activeCell="I12" sqref="I12"/>
    </sheetView>
  </sheetViews>
  <sheetFormatPr defaultRowHeight="12.75" x14ac:dyDescent="0.2"/>
  <cols>
    <col min="1" max="1" width="8.28515625" customWidth="1"/>
    <col min="2" max="2" width="42.7109375" customWidth="1"/>
    <col min="3" max="3" width="10.140625" customWidth="1"/>
    <col min="4" max="4" width="17.42578125" customWidth="1"/>
    <col min="5" max="5" width="17.140625" customWidth="1"/>
    <col min="6" max="6" width="16.5703125" customWidth="1"/>
  </cols>
  <sheetData>
    <row r="1" spans="1:6" s="442" customFormat="1" ht="50.1" customHeight="1" thickBot="1" x14ac:dyDescent="0.25">
      <c r="A1" s="1078" t="s">
        <v>1214</v>
      </c>
      <c r="B1" s="1079"/>
      <c r="C1" s="1079"/>
      <c r="D1" s="1079"/>
      <c r="E1" s="1079"/>
      <c r="F1" s="1080"/>
    </row>
    <row r="2" spans="1:6" s="442" customFormat="1" ht="47.25" customHeight="1" thickBot="1" x14ac:dyDescent="0.25">
      <c r="A2" s="1075" t="s">
        <v>1357</v>
      </c>
      <c r="B2" s="1076"/>
      <c r="C2" s="1076"/>
      <c r="D2" s="1076"/>
      <c r="E2" s="1076"/>
      <c r="F2" s="1077"/>
    </row>
    <row r="3" spans="1:6" s="442" customFormat="1" ht="64.5" customHeight="1" thickBot="1" x14ac:dyDescent="0.25">
      <c r="A3" s="215" t="s">
        <v>442</v>
      </c>
      <c r="B3" s="215" t="s">
        <v>311</v>
      </c>
      <c r="C3" s="216" t="s">
        <v>142</v>
      </c>
      <c r="D3" s="476" t="s">
        <v>861</v>
      </c>
      <c r="E3" s="477" t="s">
        <v>1215</v>
      </c>
      <c r="F3" s="478" t="s">
        <v>1178</v>
      </c>
    </row>
    <row r="4" spans="1:6" s="442" customFormat="1" ht="15.75" x14ac:dyDescent="0.2">
      <c r="A4" s="480"/>
      <c r="B4" s="214"/>
      <c r="C4" s="214"/>
      <c r="D4" s="481" t="s">
        <v>212</v>
      </c>
      <c r="E4" s="482" t="s">
        <v>213</v>
      </c>
      <c r="F4" s="483" t="s">
        <v>214</v>
      </c>
    </row>
    <row r="5" spans="1:6" ht="15.75" customHeight="1" x14ac:dyDescent="0.25">
      <c r="A5" s="488">
        <v>501</v>
      </c>
      <c r="B5" s="489" t="s">
        <v>443</v>
      </c>
      <c r="C5" s="490" t="s">
        <v>444</v>
      </c>
      <c r="D5" s="777">
        <v>77476.070000000007</v>
      </c>
      <c r="E5" s="778">
        <v>75896.960000000006</v>
      </c>
      <c r="F5" s="779">
        <f>E5-D5</f>
        <v>-1579.1100000000006</v>
      </c>
    </row>
    <row r="6" spans="1:6" ht="15.75" customHeight="1" x14ac:dyDescent="0.25">
      <c r="A6" s="491">
        <v>502</v>
      </c>
      <c r="B6" s="492" t="s">
        <v>445</v>
      </c>
      <c r="C6" s="493" t="s">
        <v>446</v>
      </c>
      <c r="D6" s="780">
        <v>150368.93</v>
      </c>
      <c r="E6" s="781">
        <v>94649.919999999998</v>
      </c>
      <c r="F6" s="782">
        <f t="shared" ref="F6:F41" si="0">E6-D6</f>
        <v>-55719.009999999995</v>
      </c>
    </row>
    <row r="7" spans="1:6" ht="15.75" customHeight="1" x14ac:dyDescent="0.25">
      <c r="A7" s="491">
        <v>504</v>
      </c>
      <c r="B7" s="492" t="s">
        <v>447</v>
      </c>
      <c r="C7" s="493" t="s">
        <v>448</v>
      </c>
      <c r="D7" s="780">
        <v>0</v>
      </c>
      <c r="E7" s="781">
        <v>0</v>
      </c>
      <c r="F7" s="782">
        <f t="shared" si="0"/>
        <v>0</v>
      </c>
    </row>
    <row r="8" spans="1:6" ht="15.75" customHeight="1" x14ac:dyDescent="0.25">
      <c r="A8" s="491">
        <v>511</v>
      </c>
      <c r="B8" s="492" t="s">
        <v>449</v>
      </c>
      <c r="C8" s="493" t="s">
        <v>450</v>
      </c>
      <c r="D8" s="780">
        <v>8032.21</v>
      </c>
      <c r="E8" s="781">
        <v>10574.67</v>
      </c>
      <c r="F8" s="782">
        <f t="shared" si="0"/>
        <v>2542.46</v>
      </c>
    </row>
    <row r="9" spans="1:6" ht="15.75" customHeight="1" x14ac:dyDescent="0.25">
      <c r="A9" s="491">
        <v>512</v>
      </c>
      <c r="B9" s="492" t="s">
        <v>451</v>
      </c>
      <c r="C9" s="493" t="s">
        <v>452</v>
      </c>
      <c r="D9" s="780">
        <v>9.4499999999999993</v>
      </c>
      <c r="E9" s="781">
        <v>1.36</v>
      </c>
      <c r="F9" s="782">
        <f t="shared" si="0"/>
        <v>-8.09</v>
      </c>
    </row>
    <row r="10" spans="1:6" ht="15.75" customHeight="1" x14ac:dyDescent="0.25">
      <c r="A10" s="491">
        <v>513</v>
      </c>
      <c r="B10" s="492" t="s">
        <v>453</v>
      </c>
      <c r="C10" s="493" t="s">
        <v>454</v>
      </c>
      <c r="D10" s="780">
        <v>197.31</v>
      </c>
      <c r="E10" s="781">
        <v>530.04</v>
      </c>
      <c r="F10" s="782">
        <f t="shared" si="0"/>
        <v>332.72999999999996</v>
      </c>
    </row>
    <row r="11" spans="1:6" ht="15.75" customHeight="1" x14ac:dyDescent="0.25">
      <c r="A11" s="491">
        <v>518</v>
      </c>
      <c r="B11" s="492" t="s">
        <v>455</v>
      </c>
      <c r="C11" s="493" t="s">
        <v>456</v>
      </c>
      <c r="D11" s="780">
        <v>86743.23</v>
      </c>
      <c r="E11" s="781">
        <v>118936.73</v>
      </c>
      <c r="F11" s="782">
        <f t="shared" si="0"/>
        <v>32193.5</v>
      </c>
    </row>
    <row r="12" spans="1:6" ht="15.75" customHeight="1" x14ac:dyDescent="0.25">
      <c r="A12" s="491">
        <v>521</v>
      </c>
      <c r="B12" s="492" t="s">
        <v>457</v>
      </c>
      <c r="C12" s="493" t="s">
        <v>458</v>
      </c>
      <c r="D12" s="780">
        <v>149387.6</v>
      </c>
      <c r="E12" s="781">
        <v>184784</v>
      </c>
      <c r="F12" s="782">
        <f t="shared" si="0"/>
        <v>35396.399999999994</v>
      </c>
    </row>
    <row r="13" spans="1:6" ht="15.75" customHeight="1" x14ac:dyDescent="0.25">
      <c r="A13" s="491">
        <v>524</v>
      </c>
      <c r="B13" s="492" t="s">
        <v>1031</v>
      </c>
      <c r="C13" s="493" t="s">
        <v>459</v>
      </c>
      <c r="D13" s="780">
        <v>51988.59</v>
      </c>
      <c r="E13" s="781">
        <v>64346.29</v>
      </c>
      <c r="F13" s="782">
        <f t="shared" si="0"/>
        <v>12357.700000000004</v>
      </c>
    </row>
    <row r="14" spans="1:6" ht="15.75" customHeight="1" x14ac:dyDescent="0.25">
      <c r="A14" s="491">
        <v>525</v>
      </c>
      <c r="B14" s="492" t="s">
        <v>460</v>
      </c>
      <c r="C14" s="493" t="s">
        <v>461</v>
      </c>
      <c r="D14" s="780">
        <v>1635</v>
      </c>
      <c r="E14" s="781">
        <v>1575</v>
      </c>
      <c r="F14" s="782">
        <f t="shared" si="0"/>
        <v>-60</v>
      </c>
    </row>
    <row r="15" spans="1:6" ht="15.75" customHeight="1" x14ac:dyDescent="0.25">
      <c r="A15" s="491">
        <v>527</v>
      </c>
      <c r="B15" s="492" t="s">
        <v>462</v>
      </c>
      <c r="C15" s="493" t="s">
        <v>463</v>
      </c>
      <c r="D15" s="780">
        <v>9755.7900000000009</v>
      </c>
      <c r="E15" s="781">
        <v>9996.9500000000007</v>
      </c>
      <c r="F15" s="782">
        <f t="shared" si="0"/>
        <v>241.15999999999985</v>
      </c>
    </row>
    <row r="16" spans="1:6" ht="15.75" customHeight="1" x14ac:dyDescent="0.25">
      <c r="A16" s="491">
        <v>528</v>
      </c>
      <c r="B16" s="492" t="s">
        <v>464</v>
      </c>
      <c r="C16" s="493" t="s">
        <v>465</v>
      </c>
      <c r="D16" s="780">
        <v>0</v>
      </c>
      <c r="E16" s="781">
        <v>0</v>
      </c>
      <c r="F16" s="782">
        <f t="shared" si="0"/>
        <v>0</v>
      </c>
    </row>
    <row r="17" spans="1:6" ht="15.75" customHeight="1" x14ac:dyDescent="0.25">
      <c r="A17" s="491">
        <v>531</v>
      </c>
      <c r="B17" s="492" t="s">
        <v>466</v>
      </c>
      <c r="C17" s="493" t="s">
        <v>467</v>
      </c>
      <c r="D17" s="780">
        <v>0</v>
      </c>
      <c r="E17" s="781">
        <v>0</v>
      </c>
      <c r="F17" s="782">
        <f t="shared" si="0"/>
        <v>0</v>
      </c>
    </row>
    <row r="18" spans="1:6" ht="15.75" customHeight="1" x14ac:dyDescent="0.25">
      <c r="A18" s="491">
        <v>532</v>
      </c>
      <c r="B18" s="492" t="s">
        <v>468</v>
      </c>
      <c r="C18" s="493" t="s">
        <v>469</v>
      </c>
      <c r="D18" s="780">
        <v>0</v>
      </c>
      <c r="E18" s="781">
        <v>0</v>
      </c>
      <c r="F18" s="782">
        <f t="shared" si="0"/>
        <v>0</v>
      </c>
    </row>
    <row r="19" spans="1:6" ht="15.75" customHeight="1" x14ac:dyDescent="0.25">
      <c r="A19" s="491">
        <v>538</v>
      </c>
      <c r="B19" s="492" t="s">
        <v>470</v>
      </c>
      <c r="C19" s="493" t="s">
        <v>471</v>
      </c>
      <c r="D19" s="780">
        <v>9266.4</v>
      </c>
      <c r="E19" s="781">
        <v>8519.5300000000007</v>
      </c>
      <c r="F19" s="782">
        <f t="shared" si="0"/>
        <v>-746.86999999999898</v>
      </c>
    </row>
    <row r="20" spans="1:6" ht="15.75" customHeight="1" x14ac:dyDescent="0.25">
      <c r="A20" s="491">
        <v>541</v>
      </c>
      <c r="B20" s="492" t="s">
        <v>472</v>
      </c>
      <c r="C20" s="493" t="s">
        <v>473</v>
      </c>
      <c r="D20" s="780">
        <v>0</v>
      </c>
      <c r="E20" s="781">
        <v>0</v>
      </c>
      <c r="F20" s="782">
        <f t="shared" si="0"/>
        <v>0</v>
      </c>
    </row>
    <row r="21" spans="1:6" ht="15.75" customHeight="1" x14ac:dyDescent="0.25">
      <c r="A21" s="491">
        <v>542</v>
      </c>
      <c r="B21" s="492" t="s">
        <v>474</v>
      </c>
      <c r="C21" s="493" t="s">
        <v>475</v>
      </c>
      <c r="D21" s="780">
        <v>0</v>
      </c>
      <c r="E21" s="781">
        <v>0</v>
      </c>
      <c r="F21" s="782">
        <f t="shared" si="0"/>
        <v>0</v>
      </c>
    </row>
    <row r="22" spans="1:6" ht="15.75" customHeight="1" x14ac:dyDescent="0.25">
      <c r="A22" s="491">
        <v>543</v>
      </c>
      <c r="B22" s="492" t="s">
        <v>476</v>
      </c>
      <c r="C22" s="493" t="s">
        <v>477</v>
      </c>
      <c r="D22" s="780">
        <v>0</v>
      </c>
      <c r="E22" s="781">
        <v>0</v>
      </c>
      <c r="F22" s="782">
        <f t="shared" si="0"/>
        <v>0</v>
      </c>
    </row>
    <row r="23" spans="1:6" ht="15.75" customHeight="1" x14ac:dyDescent="0.25">
      <c r="A23" s="491">
        <v>544</v>
      </c>
      <c r="B23" s="492" t="s">
        <v>478</v>
      </c>
      <c r="C23" s="493" t="s">
        <v>479</v>
      </c>
      <c r="D23" s="780">
        <v>0</v>
      </c>
      <c r="E23" s="781">
        <v>0</v>
      </c>
      <c r="F23" s="782">
        <f t="shared" si="0"/>
        <v>0</v>
      </c>
    </row>
    <row r="24" spans="1:6" ht="15.75" customHeight="1" x14ac:dyDescent="0.25">
      <c r="A24" s="491">
        <v>545</v>
      </c>
      <c r="B24" s="492" t="s">
        <v>480</v>
      </c>
      <c r="C24" s="493" t="s">
        <v>481</v>
      </c>
      <c r="D24" s="780">
        <v>0</v>
      </c>
      <c r="E24" s="781">
        <v>0</v>
      </c>
      <c r="F24" s="782">
        <f t="shared" si="0"/>
        <v>0</v>
      </c>
    </row>
    <row r="25" spans="1:6" ht="15.75" customHeight="1" x14ac:dyDescent="0.25">
      <c r="A25" s="491">
        <v>546</v>
      </c>
      <c r="B25" s="492" t="s">
        <v>482</v>
      </c>
      <c r="C25" s="493" t="s">
        <v>483</v>
      </c>
      <c r="D25" s="780">
        <v>0</v>
      </c>
      <c r="E25" s="781">
        <v>500</v>
      </c>
      <c r="F25" s="782">
        <f t="shared" si="0"/>
        <v>500</v>
      </c>
    </row>
    <row r="26" spans="1:6" ht="15.75" customHeight="1" x14ac:dyDescent="0.25">
      <c r="A26" s="491">
        <v>547</v>
      </c>
      <c r="B26" s="492" t="s">
        <v>484</v>
      </c>
      <c r="C26" s="493" t="s">
        <v>485</v>
      </c>
      <c r="D26" s="780">
        <v>1500</v>
      </c>
      <c r="E26" s="781">
        <v>0</v>
      </c>
      <c r="F26" s="782">
        <f t="shared" si="0"/>
        <v>-1500</v>
      </c>
    </row>
    <row r="27" spans="1:6" ht="15.75" customHeight="1" x14ac:dyDescent="0.25">
      <c r="A27" s="491">
        <v>548</v>
      </c>
      <c r="B27" s="492" t="s">
        <v>486</v>
      </c>
      <c r="C27" s="493" t="s">
        <v>487</v>
      </c>
      <c r="D27" s="780">
        <v>0</v>
      </c>
      <c r="E27" s="781">
        <v>0</v>
      </c>
      <c r="F27" s="782">
        <f t="shared" si="0"/>
        <v>0</v>
      </c>
    </row>
    <row r="28" spans="1:6" ht="15.75" customHeight="1" x14ac:dyDescent="0.25">
      <c r="A28" s="491">
        <v>549</v>
      </c>
      <c r="B28" s="492" t="s">
        <v>488</v>
      </c>
      <c r="C28" s="493" t="s">
        <v>489</v>
      </c>
      <c r="D28" s="780">
        <v>145660.44</v>
      </c>
      <c r="E28" s="781">
        <v>133249.73000000001</v>
      </c>
      <c r="F28" s="782">
        <f t="shared" si="0"/>
        <v>-12410.709999999992</v>
      </c>
    </row>
    <row r="29" spans="1:6" ht="15.75" customHeight="1" x14ac:dyDescent="0.25">
      <c r="A29" s="491">
        <v>551</v>
      </c>
      <c r="B29" s="492" t="s">
        <v>490</v>
      </c>
      <c r="C29" s="493" t="s">
        <v>491</v>
      </c>
      <c r="D29" s="780">
        <v>81690.92</v>
      </c>
      <c r="E29" s="781">
        <v>0</v>
      </c>
      <c r="F29" s="782">
        <f t="shared" si="0"/>
        <v>-81690.92</v>
      </c>
    </row>
    <row r="30" spans="1:6" ht="15.75" customHeight="1" x14ac:dyDescent="0.25">
      <c r="A30" s="494">
        <v>552</v>
      </c>
      <c r="B30" s="492" t="s">
        <v>601</v>
      </c>
      <c r="C30" s="493" t="s">
        <v>492</v>
      </c>
      <c r="D30" s="780">
        <v>0</v>
      </c>
      <c r="E30" s="781">
        <v>0</v>
      </c>
      <c r="F30" s="782">
        <f t="shared" si="0"/>
        <v>0</v>
      </c>
    </row>
    <row r="31" spans="1:6" ht="15.75" customHeight="1" x14ac:dyDescent="0.25">
      <c r="A31" s="494">
        <v>553</v>
      </c>
      <c r="B31" s="492" t="s">
        <v>493</v>
      </c>
      <c r="C31" s="493" t="s">
        <v>494</v>
      </c>
      <c r="D31" s="780">
        <v>0</v>
      </c>
      <c r="E31" s="781">
        <v>0</v>
      </c>
      <c r="F31" s="782">
        <f t="shared" si="0"/>
        <v>0</v>
      </c>
    </row>
    <row r="32" spans="1:6" ht="15.75" customHeight="1" x14ac:dyDescent="0.25">
      <c r="A32" s="494">
        <v>554</v>
      </c>
      <c r="B32" s="492" t="s">
        <v>495</v>
      </c>
      <c r="C32" s="493" t="s">
        <v>496</v>
      </c>
      <c r="D32" s="780">
        <v>0</v>
      </c>
      <c r="E32" s="781">
        <v>0</v>
      </c>
      <c r="F32" s="782">
        <f t="shared" si="0"/>
        <v>0</v>
      </c>
    </row>
    <row r="33" spans="1:7" ht="15.75" customHeight="1" x14ac:dyDescent="0.25">
      <c r="A33" s="494">
        <v>555</v>
      </c>
      <c r="B33" s="492" t="s">
        <v>1040</v>
      </c>
      <c r="C33" s="493" t="s">
        <v>497</v>
      </c>
      <c r="D33" s="780">
        <v>0</v>
      </c>
      <c r="E33" s="781">
        <v>0</v>
      </c>
      <c r="F33" s="782">
        <f t="shared" si="0"/>
        <v>0</v>
      </c>
      <c r="G33" s="174"/>
    </row>
    <row r="34" spans="1:7" ht="15.75" customHeight="1" x14ac:dyDescent="0.25">
      <c r="A34" s="494">
        <v>556</v>
      </c>
      <c r="B34" s="492" t="s">
        <v>498</v>
      </c>
      <c r="C34" s="493" t="s">
        <v>499</v>
      </c>
      <c r="D34" s="780">
        <v>41918.01</v>
      </c>
      <c r="E34" s="781">
        <v>39238.85</v>
      </c>
      <c r="F34" s="782">
        <f t="shared" si="0"/>
        <v>-2679.1600000000035</v>
      </c>
    </row>
    <row r="35" spans="1:7" ht="15.75" customHeight="1" x14ac:dyDescent="0.25">
      <c r="A35" s="494">
        <v>557</v>
      </c>
      <c r="B35" s="492" t="s">
        <v>500</v>
      </c>
      <c r="C35" s="493" t="s">
        <v>501</v>
      </c>
      <c r="D35" s="780">
        <v>0</v>
      </c>
      <c r="E35" s="781">
        <v>0</v>
      </c>
      <c r="F35" s="782">
        <f t="shared" si="0"/>
        <v>0</v>
      </c>
    </row>
    <row r="36" spans="1:7" ht="15.75" customHeight="1" x14ac:dyDescent="0.25">
      <c r="A36" s="494">
        <v>558</v>
      </c>
      <c r="B36" s="492" t="s">
        <v>1039</v>
      </c>
      <c r="C36" s="493" t="s">
        <v>502</v>
      </c>
      <c r="D36" s="780">
        <v>0</v>
      </c>
      <c r="E36" s="781">
        <v>0</v>
      </c>
      <c r="F36" s="782">
        <f t="shared" si="0"/>
        <v>0</v>
      </c>
    </row>
    <row r="37" spans="1:7" ht="15.75" customHeight="1" x14ac:dyDescent="0.25">
      <c r="A37" s="494">
        <v>561</v>
      </c>
      <c r="B37" s="492" t="s">
        <v>1038</v>
      </c>
      <c r="C37" s="493" t="s">
        <v>503</v>
      </c>
      <c r="D37" s="780">
        <v>0</v>
      </c>
      <c r="E37" s="781">
        <v>0</v>
      </c>
      <c r="F37" s="782">
        <f t="shared" si="0"/>
        <v>0</v>
      </c>
      <c r="G37" s="174"/>
    </row>
    <row r="38" spans="1:7" ht="15.75" customHeight="1" x14ac:dyDescent="0.25">
      <c r="A38" s="494">
        <v>562</v>
      </c>
      <c r="B38" s="492" t="s">
        <v>1037</v>
      </c>
      <c r="C38" s="493" t="s">
        <v>504</v>
      </c>
      <c r="D38" s="780">
        <v>0</v>
      </c>
      <c r="E38" s="781">
        <v>0</v>
      </c>
      <c r="F38" s="782">
        <f t="shared" si="0"/>
        <v>0</v>
      </c>
    </row>
    <row r="39" spans="1:7" ht="15.75" customHeight="1" x14ac:dyDescent="0.25">
      <c r="A39" s="494">
        <v>563</v>
      </c>
      <c r="B39" s="492" t="s">
        <v>1036</v>
      </c>
      <c r="C39" s="493" t="s">
        <v>505</v>
      </c>
      <c r="D39" s="780">
        <v>0</v>
      </c>
      <c r="E39" s="781">
        <v>0</v>
      </c>
      <c r="F39" s="782">
        <f t="shared" si="0"/>
        <v>0</v>
      </c>
    </row>
    <row r="40" spans="1:7" ht="15.75" customHeight="1" x14ac:dyDescent="0.25">
      <c r="A40" s="495">
        <v>565</v>
      </c>
      <c r="B40" s="496" t="s">
        <v>600</v>
      </c>
      <c r="C40" s="493" t="s">
        <v>506</v>
      </c>
      <c r="D40" s="783">
        <v>0</v>
      </c>
      <c r="E40" s="784">
        <v>0</v>
      </c>
      <c r="F40" s="782">
        <f t="shared" si="0"/>
        <v>0</v>
      </c>
      <c r="G40" s="174"/>
    </row>
    <row r="41" spans="1:7" ht="15.75" customHeight="1" thickBot="1" x14ac:dyDescent="0.3">
      <c r="A41" s="495">
        <v>567</v>
      </c>
      <c r="B41" s="497" t="s">
        <v>507</v>
      </c>
      <c r="C41" s="498" t="s">
        <v>508</v>
      </c>
      <c r="D41" s="783">
        <v>0</v>
      </c>
      <c r="E41" s="784">
        <v>0</v>
      </c>
      <c r="F41" s="785">
        <f t="shared" si="0"/>
        <v>0</v>
      </c>
      <c r="G41" s="174"/>
    </row>
    <row r="42" spans="1:7" ht="24.75" customHeight="1" thickBot="1" x14ac:dyDescent="0.25">
      <c r="A42" s="1081" t="s">
        <v>646</v>
      </c>
      <c r="B42" s="1082"/>
      <c r="C42" s="499" t="s">
        <v>509</v>
      </c>
      <c r="D42" s="786">
        <f>SUM(D5:D41)</f>
        <v>815629.95000000007</v>
      </c>
      <c r="E42" s="787">
        <f>SUM(E5:E41)</f>
        <v>742800.02999999991</v>
      </c>
      <c r="F42" s="788">
        <f>SUM(F5:F41)</f>
        <v>-72829.919999999984</v>
      </c>
    </row>
    <row r="43" spans="1:7" x14ac:dyDescent="0.2">
      <c r="B43" s="83"/>
      <c r="C43" s="83"/>
      <c r="D43" s="83"/>
      <c r="E43" s="83"/>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8" orientation="portrait" r:id="rId1"/>
  <ignoredErrors>
    <ignoredError sqref="C5:C42"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9FF99"/>
    <pageSetUpPr fitToPage="1"/>
  </sheetPr>
  <dimension ref="A1:K16"/>
  <sheetViews>
    <sheetView workbookViewId="0">
      <selection activeCell="E18" sqref="E18"/>
    </sheetView>
  </sheetViews>
  <sheetFormatPr defaultRowHeight="12.75" x14ac:dyDescent="0.2"/>
  <cols>
    <col min="1" max="1" width="8.140625" customWidth="1"/>
    <col min="2" max="2" width="62.5703125" customWidth="1"/>
    <col min="3" max="3" width="15.7109375" customWidth="1"/>
    <col min="4" max="5" width="17.140625" customWidth="1"/>
    <col min="6" max="6" width="15.7109375" customWidth="1"/>
    <col min="7" max="10" width="16.85546875" customWidth="1"/>
    <col min="11" max="11" width="15.7109375" customWidth="1"/>
  </cols>
  <sheetData>
    <row r="1" spans="1:11" ht="49.9" customHeight="1" thickBot="1" x14ac:dyDescent="0.25">
      <c r="A1" s="999" t="s">
        <v>1216</v>
      </c>
      <c r="B1" s="1000"/>
      <c r="C1" s="1000"/>
      <c r="D1" s="1000"/>
      <c r="E1" s="1000"/>
      <c r="F1" s="1000"/>
      <c r="G1" s="1000"/>
      <c r="H1" s="1000"/>
      <c r="I1" s="1000"/>
      <c r="J1" s="1000"/>
      <c r="K1" s="1001"/>
    </row>
    <row r="2" spans="1:11" ht="15.75" x14ac:dyDescent="0.2">
      <c r="A2" s="839" t="s">
        <v>1355</v>
      </c>
      <c r="B2" s="923"/>
      <c r="C2" s="1089" t="s">
        <v>1072</v>
      </c>
      <c r="D2" s="1090"/>
      <c r="E2" s="1090"/>
      <c r="F2" s="1090"/>
      <c r="G2" s="1090"/>
      <c r="H2" s="1090"/>
      <c r="I2" s="1090"/>
      <c r="J2" s="1090"/>
      <c r="K2" s="1091"/>
    </row>
    <row r="3" spans="1:11" ht="15.6" customHeight="1" x14ac:dyDescent="0.2">
      <c r="A3" s="921" t="s">
        <v>142</v>
      </c>
      <c r="B3" s="919" t="s">
        <v>1069</v>
      </c>
      <c r="C3" s="1085" t="s">
        <v>1217</v>
      </c>
      <c r="D3" s="1085" t="s">
        <v>1218</v>
      </c>
      <c r="E3" s="1085" t="s">
        <v>1219</v>
      </c>
      <c r="F3" s="1085" t="s">
        <v>1073</v>
      </c>
      <c r="G3" s="1085" t="s">
        <v>1074</v>
      </c>
      <c r="H3" s="1085" t="s">
        <v>1220</v>
      </c>
      <c r="I3" s="1085" t="s">
        <v>1221</v>
      </c>
      <c r="J3" s="1092" t="s">
        <v>1222</v>
      </c>
      <c r="K3" s="1087" t="s">
        <v>1223</v>
      </c>
    </row>
    <row r="4" spans="1:11" ht="84" customHeight="1" x14ac:dyDescent="0.2">
      <c r="A4" s="922"/>
      <c r="B4" s="920"/>
      <c r="C4" s="1086"/>
      <c r="D4" s="1086"/>
      <c r="E4" s="1086"/>
      <c r="F4" s="1086"/>
      <c r="G4" s="1086"/>
      <c r="H4" s="1086"/>
      <c r="I4" s="1086"/>
      <c r="J4" s="1093"/>
      <c r="K4" s="1088"/>
    </row>
    <row r="5" spans="1:11" ht="18.600000000000001" customHeight="1" x14ac:dyDescent="0.2">
      <c r="A5" s="1083"/>
      <c r="B5" s="1084"/>
      <c r="C5" s="538" t="s">
        <v>212</v>
      </c>
      <c r="D5" s="538" t="s">
        <v>213</v>
      </c>
      <c r="E5" s="538" t="s">
        <v>214</v>
      </c>
      <c r="F5" s="538" t="s">
        <v>221</v>
      </c>
      <c r="G5" s="538" t="s">
        <v>215</v>
      </c>
      <c r="H5" s="538" t="s">
        <v>216</v>
      </c>
      <c r="I5" s="538" t="s">
        <v>217</v>
      </c>
      <c r="J5" s="538" t="s">
        <v>218</v>
      </c>
      <c r="K5" s="521" t="s">
        <v>219</v>
      </c>
    </row>
    <row r="6" spans="1:11" ht="30" customHeight="1" x14ac:dyDescent="0.2">
      <c r="A6" s="20">
        <v>1</v>
      </c>
      <c r="B6" s="315" t="s">
        <v>1421</v>
      </c>
      <c r="C6" s="679">
        <v>0</v>
      </c>
      <c r="D6" s="679">
        <v>0</v>
      </c>
      <c r="E6" s="37">
        <f>C6-D6</f>
        <v>0</v>
      </c>
      <c r="F6" s="679">
        <v>15000</v>
      </c>
      <c r="G6" s="679">
        <v>10500</v>
      </c>
      <c r="H6" s="37">
        <f>F6-G6+E6</f>
        <v>4500</v>
      </c>
      <c r="I6" s="679">
        <v>0</v>
      </c>
      <c r="J6" s="679">
        <v>4500</v>
      </c>
      <c r="K6" s="650">
        <f>I6-J6+H6</f>
        <v>0</v>
      </c>
    </row>
    <row r="7" spans="1:11" ht="32.25" customHeight="1" x14ac:dyDescent="0.2">
      <c r="A7" s="20">
        <f>A6+1</f>
        <v>2</v>
      </c>
      <c r="B7" s="315" t="s">
        <v>1422</v>
      </c>
      <c r="C7" s="679">
        <v>0</v>
      </c>
      <c r="D7" s="679">
        <v>0</v>
      </c>
      <c r="E7" s="37">
        <f t="shared" ref="E7:E12" si="0">C7-D7</f>
        <v>0</v>
      </c>
      <c r="F7" s="679">
        <v>125928</v>
      </c>
      <c r="G7" s="679">
        <v>0</v>
      </c>
      <c r="H7" s="37">
        <f t="shared" ref="H7:H12" si="1">F7-G7+E7</f>
        <v>125928</v>
      </c>
      <c r="I7" s="679">
        <v>0</v>
      </c>
      <c r="J7" s="679">
        <v>125928</v>
      </c>
      <c r="K7" s="650">
        <f t="shared" ref="K7:K12" si="2">I7-J7+H7</f>
        <v>0</v>
      </c>
    </row>
    <row r="8" spans="1:11" ht="23.45" customHeight="1" x14ac:dyDescent="0.2">
      <c r="A8" s="20">
        <f>A7+1</f>
        <v>3</v>
      </c>
      <c r="B8" s="315"/>
      <c r="C8" s="679"/>
      <c r="D8" s="679"/>
      <c r="E8" s="37">
        <f t="shared" si="0"/>
        <v>0</v>
      </c>
      <c r="F8" s="679"/>
      <c r="G8" s="679"/>
      <c r="H8" s="37">
        <f t="shared" si="1"/>
        <v>0</v>
      </c>
      <c r="I8" s="679"/>
      <c r="J8" s="679"/>
      <c r="K8" s="650">
        <f t="shared" si="2"/>
        <v>0</v>
      </c>
    </row>
    <row r="9" spans="1:11" ht="22.15" customHeight="1" x14ac:dyDescent="0.2">
      <c r="A9" s="20">
        <v>4</v>
      </c>
      <c r="B9" s="388"/>
      <c r="C9" s="679"/>
      <c r="D9" s="679"/>
      <c r="E9" s="37">
        <f t="shared" si="0"/>
        <v>0</v>
      </c>
      <c r="F9" s="679"/>
      <c r="G9" s="679"/>
      <c r="H9" s="37">
        <f t="shared" si="1"/>
        <v>0</v>
      </c>
      <c r="I9" s="679"/>
      <c r="J9" s="679"/>
      <c r="K9" s="650">
        <f t="shared" si="2"/>
        <v>0</v>
      </c>
    </row>
    <row r="10" spans="1:11" ht="22.15" customHeight="1" x14ac:dyDescent="0.2">
      <c r="A10" s="20">
        <v>5</v>
      </c>
      <c r="B10" s="388"/>
      <c r="C10" s="679"/>
      <c r="D10" s="679"/>
      <c r="E10" s="37">
        <f t="shared" si="0"/>
        <v>0</v>
      </c>
      <c r="F10" s="679"/>
      <c r="G10" s="679"/>
      <c r="H10" s="37">
        <f t="shared" si="1"/>
        <v>0</v>
      </c>
      <c r="I10" s="679"/>
      <c r="J10" s="679"/>
      <c r="K10" s="650">
        <f t="shared" si="2"/>
        <v>0</v>
      </c>
    </row>
    <row r="11" spans="1:11" ht="22.15" customHeight="1" x14ac:dyDescent="0.2">
      <c r="A11" s="520">
        <v>6</v>
      </c>
      <c r="B11" s="453"/>
      <c r="C11" s="775"/>
      <c r="D11" s="775"/>
      <c r="E11" s="37">
        <f t="shared" si="0"/>
        <v>0</v>
      </c>
      <c r="F11" s="775"/>
      <c r="G11" s="775"/>
      <c r="H11" s="37">
        <f t="shared" si="1"/>
        <v>0</v>
      </c>
      <c r="I11" s="775"/>
      <c r="J11" s="775"/>
      <c r="K11" s="650">
        <f t="shared" si="2"/>
        <v>0</v>
      </c>
    </row>
    <row r="12" spans="1:11" ht="22.15" customHeight="1" thickBot="1" x14ac:dyDescent="0.25">
      <c r="A12" s="21" t="s">
        <v>140</v>
      </c>
      <c r="B12" s="389"/>
      <c r="C12" s="776">
        <f>C6+C7+C8+C9+C10+C11</f>
        <v>0</v>
      </c>
      <c r="D12" s="776">
        <f>D6+D7+D8+D9+D10+D11</f>
        <v>0</v>
      </c>
      <c r="E12" s="38">
        <f t="shared" si="0"/>
        <v>0</v>
      </c>
      <c r="F12" s="776">
        <f t="shared" ref="F12:J12" si="3">F6+F7+F8+F9+F10+F11</f>
        <v>140928</v>
      </c>
      <c r="G12" s="776">
        <f t="shared" si="3"/>
        <v>10500</v>
      </c>
      <c r="H12" s="38">
        <f t="shared" si="1"/>
        <v>130428</v>
      </c>
      <c r="I12" s="776">
        <f t="shared" si="3"/>
        <v>0</v>
      </c>
      <c r="J12" s="776">
        <f t="shared" si="3"/>
        <v>130428</v>
      </c>
      <c r="K12" s="653">
        <f t="shared" si="2"/>
        <v>0</v>
      </c>
    </row>
    <row r="13" spans="1:11" ht="15.75" x14ac:dyDescent="0.2">
      <c r="A13" s="13"/>
      <c r="B13" s="15"/>
      <c r="C13" s="13"/>
      <c r="D13" s="13"/>
      <c r="E13" s="13"/>
      <c r="F13" s="13"/>
      <c r="G13" s="13"/>
      <c r="H13" s="13"/>
      <c r="I13" s="13"/>
      <c r="J13" s="13"/>
      <c r="K13" s="13"/>
    </row>
    <row r="14" spans="1:11" ht="15" x14ac:dyDescent="0.2">
      <c r="B14" s="1055" t="s">
        <v>1224</v>
      </c>
      <c r="C14" s="1056"/>
      <c r="D14" s="1056"/>
      <c r="E14" s="1057"/>
    </row>
    <row r="16" spans="1:11" x14ac:dyDescent="0.2">
      <c r="B16" s="172"/>
    </row>
  </sheetData>
  <mergeCells count="16">
    <mergeCell ref="A5:B5"/>
    <mergeCell ref="C3:C4"/>
    <mergeCell ref="K3:K4"/>
    <mergeCell ref="B14:E14"/>
    <mergeCell ref="A1:K1"/>
    <mergeCell ref="A2:B2"/>
    <mergeCell ref="C2:K2"/>
    <mergeCell ref="A3:A4"/>
    <mergeCell ref="B3:B4"/>
    <mergeCell ref="G3:G4"/>
    <mergeCell ref="D3:D4"/>
    <mergeCell ref="F3:F4"/>
    <mergeCell ref="J3:J4"/>
    <mergeCell ref="E3:E4"/>
    <mergeCell ref="H3:H4"/>
    <mergeCell ref="I3:I4"/>
  </mergeCells>
  <pageMargins left="0" right="0" top="0.74803149606299213" bottom="0.74803149606299213" header="0.31496062992125984" footer="0.31496062992125984"/>
  <pageSetup paperSize="9" scale="6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1095" t="s">
        <v>434</v>
      </c>
      <c r="B1" s="1096"/>
      <c r="C1" s="1096"/>
      <c r="D1" s="1096"/>
      <c r="E1" s="1096"/>
      <c r="F1" s="1097"/>
    </row>
    <row r="2" spans="1:6" ht="19.5" customHeight="1" x14ac:dyDescent="0.25">
      <c r="A2" s="1094" t="s">
        <v>302</v>
      </c>
      <c r="B2" s="1094"/>
      <c r="C2" s="1094"/>
      <c r="D2" s="1094"/>
      <c r="E2" s="1094"/>
      <c r="F2" s="1094"/>
    </row>
    <row r="3" spans="1:6" ht="42" customHeight="1" x14ac:dyDescent="0.2">
      <c r="A3" s="84" t="s">
        <v>312</v>
      </c>
      <c r="B3" s="85" t="s">
        <v>313</v>
      </c>
      <c r="C3" s="92" t="s">
        <v>436</v>
      </c>
      <c r="D3" s="85" t="s">
        <v>431</v>
      </c>
      <c r="E3" s="85" t="s">
        <v>432</v>
      </c>
      <c r="F3" s="85" t="s">
        <v>433</v>
      </c>
    </row>
    <row r="4" spans="1:6" ht="15.75" x14ac:dyDescent="0.25">
      <c r="A4" s="86" t="s">
        <v>314</v>
      </c>
      <c r="B4" s="86" t="s">
        <v>315</v>
      </c>
      <c r="C4" s="87"/>
      <c r="D4" s="87"/>
      <c r="E4" s="87"/>
      <c r="F4" s="87"/>
    </row>
    <row r="5" spans="1:6" ht="15.75" x14ac:dyDescent="0.25">
      <c r="A5" s="91" t="s">
        <v>316</v>
      </c>
      <c r="B5" s="86" t="s">
        <v>317</v>
      </c>
      <c r="C5" s="87"/>
      <c r="D5" s="87"/>
      <c r="E5" s="87"/>
      <c r="F5" s="87"/>
    </row>
    <row r="6" spans="1:6" ht="15.75" x14ac:dyDescent="0.25">
      <c r="A6" s="86" t="s">
        <v>318</v>
      </c>
      <c r="B6" s="86" t="s">
        <v>319</v>
      </c>
      <c r="C6" s="87"/>
      <c r="D6" s="87"/>
      <c r="E6" s="87"/>
      <c r="F6" s="87"/>
    </row>
    <row r="7" spans="1:6" ht="15.75" x14ac:dyDescent="0.25">
      <c r="A7" s="86" t="s">
        <v>320</v>
      </c>
      <c r="B7" s="86" t="s">
        <v>321</v>
      </c>
      <c r="C7" s="87"/>
      <c r="D7" s="87"/>
      <c r="E7" s="87"/>
      <c r="F7" s="87"/>
    </row>
    <row r="8" spans="1:6" ht="15.75" x14ac:dyDescent="0.25">
      <c r="A8" s="90" t="s">
        <v>435</v>
      </c>
      <c r="B8" s="86" t="s">
        <v>322</v>
      </c>
      <c r="C8" s="87"/>
      <c r="D8" s="87"/>
      <c r="E8" s="87"/>
      <c r="F8" s="87"/>
    </row>
    <row r="9" spans="1:6" ht="15.75" x14ac:dyDescent="0.25">
      <c r="A9" s="86" t="s">
        <v>323</v>
      </c>
      <c r="B9" s="86" t="s">
        <v>324</v>
      </c>
      <c r="C9" s="87"/>
      <c r="D9" s="87"/>
      <c r="E9" s="87"/>
      <c r="F9" s="87"/>
    </row>
    <row r="10" spans="1:6" ht="15.75" x14ac:dyDescent="0.25">
      <c r="A10" s="86" t="s">
        <v>325</v>
      </c>
      <c r="B10" s="86" t="s">
        <v>326</v>
      </c>
      <c r="C10" s="87"/>
      <c r="D10" s="87"/>
      <c r="E10" s="87"/>
      <c r="F10" s="87"/>
    </row>
    <row r="11" spans="1:6" ht="15.75" x14ac:dyDescent="0.25">
      <c r="A11" s="86" t="s">
        <v>327</v>
      </c>
      <c r="B11" s="86" t="s">
        <v>328</v>
      </c>
      <c r="C11" s="87"/>
      <c r="D11" s="87"/>
      <c r="E11" s="87"/>
      <c r="F11" s="87"/>
    </row>
    <row r="12" spans="1:6" ht="15.75" x14ac:dyDescent="0.25">
      <c r="A12" s="91" t="s">
        <v>329</v>
      </c>
      <c r="B12" s="86" t="s">
        <v>330</v>
      </c>
      <c r="C12" s="87"/>
      <c r="D12" s="87"/>
      <c r="E12" s="87"/>
      <c r="F12" s="87"/>
    </row>
    <row r="13" spans="1:6" ht="15.75" x14ac:dyDescent="0.25">
      <c r="A13" s="86" t="s">
        <v>331</v>
      </c>
      <c r="B13" s="86" t="s">
        <v>332</v>
      </c>
      <c r="C13" s="87"/>
      <c r="D13" s="87"/>
      <c r="E13" s="87"/>
      <c r="F13" s="87"/>
    </row>
    <row r="14" spans="1:6" ht="15.75" x14ac:dyDescent="0.25">
      <c r="A14" s="86" t="s">
        <v>333</v>
      </c>
      <c r="B14" s="86" t="s">
        <v>334</v>
      </c>
      <c r="C14" s="87"/>
      <c r="D14" s="87"/>
      <c r="E14" s="87"/>
      <c r="F14" s="87"/>
    </row>
    <row r="15" spans="1:6" ht="15.75" x14ac:dyDescent="0.25">
      <c r="A15" s="86" t="s">
        <v>335</v>
      </c>
      <c r="B15" s="86" t="s">
        <v>336</v>
      </c>
      <c r="C15" s="87"/>
      <c r="D15" s="87"/>
      <c r="E15" s="87"/>
      <c r="F15" s="87"/>
    </row>
    <row r="16" spans="1:6" ht="15.75" x14ac:dyDescent="0.25">
      <c r="A16" s="86" t="s">
        <v>337</v>
      </c>
      <c r="B16" s="86" t="s">
        <v>338</v>
      </c>
      <c r="C16" s="87"/>
      <c r="D16" s="87"/>
      <c r="E16" s="87"/>
      <c r="F16" s="87"/>
    </row>
    <row r="17" spans="1:6" ht="15.75" x14ac:dyDescent="0.25">
      <c r="A17" s="86" t="s">
        <v>339</v>
      </c>
      <c r="B17" s="86" t="s">
        <v>340</v>
      </c>
      <c r="C17" s="87"/>
      <c r="D17" s="87"/>
      <c r="E17" s="87"/>
      <c r="F17" s="87"/>
    </row>
    <row r="18" spans="1:6" ht="15.75" x14ac:dyDescent="0.25">
      <c r="A18" s="86" t="s">
        <v>341</v>
      </c>
      <c r="B18" s="86" t="s">
        <v>342</v>
      </c>
      <c r="C18" s="87"/>
      <c r="D18" s="87"/>
      <c r="E18" s="87"/>
      <c r="F18" s="87"/>
    </row>
    <row r="19" spans="1:6" ht="15.75" x14ac:dyDescent="0.25">
      <c r="A19" s="86" t="s">
        <v>343</v>
      </c>
      <c r="B19" s="86" t="s">
        <v>344</v>
      </c>
      <c r="C19" s="87"/>
      <c r="D19" s="87"/>
      <c r="E19" s="87"/>
      <c r="F19" s="87"/>
    </row>
    <row r="20" spans="1:6" ht="15.75" x14ac:dyDescent="0.25">
      <c r="A20" s="86" t="s">
        <v>345</v>
      </c>
      <c r="B20" s="86" t="s">
        <v>346</v>
      </c>
      <c r="C20" s="87"/>
      <c r="D20" s="87"/>
      <c r="E20" s="87"/>
      <c r="F20" s="87"/>
    </row>
    <row r="21" spans="1:6" ht="15.75" x14ac:dyDescent="0.25">
      <c r="A21" s="86" t="s">
        <v>347</v>
      </c>
      <c r="B21" s="86" t="s">
        <v>348</v>
      </c>
      <c r="C21" s="87"/>
      <c r="D21" s="87"/>
      <c r="E21" s="87"/>
      <c r="F21" s="87"/>
    </row>
    <row r="22" spans="1:6" ht="15.75" x14ac:dyDescent="0.25">
      <c r="A22" s="86" t="s">
        <v>349</v>
      </c>
      <c r="B22" s="86" t="s">
        <v>350</v>
      </c>
      <c r="C22" s="87"/>
      <c r="D22" s="87"/>
      <c r="E22" s="87"/>
      <c r="F22" s="87"/>
    </row>
    <row r="23" spans="1:6" ht="15.75" x14ac:dyDescent="0.25">
      <c r="A23" s="86" t="s">
        <v>351</v>
      </c>
      <c r="B23" s="86" t="s">
        <v>352</v>
      </c>
      <c r="C23" s="87"/>
      <c r="D23" s="87"/>
      <c r="E23" s="87"/>
      <c r="F23" s="87"/>
    </row>
    <row r="24" spans="1:6" ht="15.75" x14ac:dyDescent="0.25">
      <c r="A24" s="91" t="s">
        <v>353</v>
      </c>
      <c r="B24" s="86" t="s">
        <v>354</v>
      </c>
      <c r="C24" s="87"/>
      <c r="D24" s="87"/>
      <c r="E24" s="87"/>
      <c r="F24" s="87"/>
    </row>
    <row r="25" spans="1:6" ht="15.75" x14ac:dyDescent="0.25">
      <c r="A25" s="86" t="s">
        <v>355</v>
      </c>
      <c r="B25" s="86" t="s">
        <v>356</v>
      </c>
      <c r="C25" s="87"/>
      <c r="D25" s="87"/>
      <c r="E25" s="87"/>
      <c r="F25" s="87"/>
    </row>
    <row r="26" spans="1:6" ht="15.75" x14ac:dyDescent="0.25">
      <c r="A26" s="86" t="s">
        <v>357</v>
      </c>
      <c r="B26" s="86" t="s">
        <v>358</v>
      </c>
      <c r="C26" s="87"/>
      <c r="D26" s="87"/>
      <c r="E26" s="87"/>
      <c r="F26" s="87"/>
    </row>
    <row r="27" spans="1:6" ht="15.75" x14ac:dyDescent="0.25">
      <c r="A27" s="86" t="s">
        <v>359</v>
      </c>
      <c r="B27" s="86" t="s">
        <v>360</v>
      </c>
      <c r="C27" s="87"/>
      <c r="D27" s="87"/>
      <c r="E27" s="87"/>
      <c r="F27" s="87"/>
    </row>
    <row r="28" spans="1:6" ht="15.75" x14ac:dyDescent="0.25">
      <c r="A28" s="86" t="s">
        <v>361</v>
      </c>
      <c r="B28" s="86" t="s">
        <v>362</v>
      </c>
      <c r="C28" s="87"/>
      <c r="D28" s="87"/>
      <c r="E28" s="87"/>
      <c r="F28" s="87"/>
    </row>
    <row r="29" spans="1:6" ht="15.75" x14ac:dyDescent="0.25">
      <c r="A29" s="86" t="s">
        <v>363</v>
      </c>
      <c r="B29" s="86" t="s">
        <v>364</v>
      </c>
      <c r="C29" s="87"/>
      <c r="D29" s="87"/>
      <c r="E29" s="87"/>
      <c r="F29" s="87"/>
    </row>
    <row r="30" spans="1:6" ht="15.75" x14ac:dyDescent="0.25">
      <c r="A30" s="86" t="s">
        <v>365</v>
      </c>
      <c r="B30" s="86" t="s">
        <v>366</v>
      </c>
      <c r="C30" s="87"/>
      <c r="D30" s="87"/>
      <c r="E30" s="87"/>
      <c r="F30" s="87"/>
    </row>
    <row r="31" spans="1:6" ht="15.75" x14ac:dyDescent="0.25">
      <c r="A31" s="86" t="s">
        <v>367</v>
      </c>
      <c r="B31" s="86" t="s">
        <v>368</v>
      </c>
      <c r="C31" s="87"/>
      <c r="D31" s="87"/>
      <c r="E31" s="87"/>
      <c r="F31" s="87"/>
    </row>
    <row r="32" spans="1:6" ht="15.75" x14ac:dyDescent="0.25">
      <c r="A32" s="86" t="s">
        <v>369</v>
      </c>
      <c r="B32" s="86" t="s">
        <v>370</v>
      </c>
      <c r="C32" s="87"/>
      <c r="D32" s="87"/>
      <c r="E32" s="87"/>
      <c r="F32" s="87"/>
    </row>
    <row r="33" spans="1:6" ht="15.75" x14ac:dyDescent="0.25">
      <c r="A33" s="91" t="s">
        <v>371</v>
      </c>
      <c r="B33" s="86" t="s">
        <v>372</v>
      </c>
      <c r="C33" s="87"/>
      <c r="D33" s="87"/>
      <c r="E33" s="87"/>
      <c r="F33" s="87"/>
    </row>
    <row r="34" spans="1:6" ht="15.75" x14ac:dyDescent="0.25">
      <c r="A34" s="86" t="s">
        <v>373</v>
      </c>
      <c r="B34" s="86" t="s">
        <v>374</v>
      </c>
      <c r="C34" s="87"/>
      <c r="D34" s="87"/>
      <c r="E34" s="87"/>
      <c r="F34" s="87"/>
    </row>
    <row r="35" spans="1:6" ht="15.75" x14ac:dyDescent="0.25">
      <c r="A35" s="86" t="s">
        <v>375</v>
      </c>
      <c r="B35" s="86" t="s">
        <v>376</v>
      </c>
      <c r="C35" s="87"/>
      <c r="D35" s="87"/>
      <c r="E35" s="87"/>
      <c r="F35" s="87"/>
    </row>
    <row r="36" spans="1:6" ht="15.75" x14ac:dyDescent="0.25">
      <c r="A36" s="86" t="s">
        <v>377</v>
      </c>
      <c r="B36" s="86" t="s">
        <v>378</v>
      </c>
      <c r="C36" s="87"/>
      <c r="D36" s="87"/>
      <c r="E36" s="87"/>
      <c r="F36" s="87"/>
    </row>
    <row r="37" spans="1:6" ht="15.75" x14ac:dyDescent="0.25">
      <c r="A37" s="86" t="s">
        <v>379</v>
      </c>
      <c r="B37" s="86" t="s">
        <v>380</v>
      </c>
      <c r="C37" s="87"/>
      <c r="D37" s="87"/>
      <c r="E37" s="87"/>
      <c r="F37" s="87"/>
    </row>
    <row r="38" spans="1:6" ht="15.75" x14ac:dyDescent="0.25">
      <c r="A38" s="86" t="s">
        <v>381</v>
      </c>
      <c r="B38" s="86" t="s">
        <v>382</v>
      </c>
      <c r="C38" s="87"/>
      <c r="D38" s="87"/>
      <c r="E38" s="87"/>
      <c r="F38" s="87"/>
    </row>
    <row r="39" spans="1:6" ht="15.75" x14ac:dyDescent="0.25">
      <c r="A39" s="86" t="s">
        <v>383</v>
      </c>
      <c r="B39" s="86" t="s">
        <v>384</v>
      </c>
      <c r="C39" s="87"/>
      <c r="D39" s="87"/>
      <c r="E39" s="87"/>
      <c r="F39" s="87"/>
    </row>
    <row r="40" spans="1:6" ht="15.75" x14ac:dyDescent="0.25">
      <c r="A40" s="91" t="s">
        <v>385</v>
      </c>
      <c r="B40" s="86" t="s">
        <v>386</v>
      </c>
      <c r="C40" s="87"/>
      <c r="D40" s="87"/>
      <c r="E40" s="87"/>
      <c r="F40" s="87"/>
    </row>
    <row r="41" spans="1:6" ht="15.75" x14ac:dyDescent="0.25">
      <c r="A41" s="86" t="s">
        <v>387</v>
      </c>
      <c r="B41" s="86" t="s">
        <v>388</v>
      </c>
      <c r="C41" s="87"/>
      <c r="D41" s="87"/>
      <c r="E41" s="87"/>
      <c r="F41" s="87"/>
    </row>
    <row r="42" spans="1:6" ht="15.75" x14ac:dyDescent="0.25">
      <c r="A42" s="86" t="s">
        <v>389</v>
      </c>
      <c r="B42" s="86" t="s">
        <v>390</v>
      </c>
      <c r="C42" s="87"/>
      <c r="D42" s="87"/>
      <c r="E42" s="87"/>
      <c r="F42" s="87"/>
    </row>
    <row r="43" spans="1:6" ht="15.75" x14ac:dyDescent="0.25">
      <c r="A43" s="86" t="s">
        <v>391</v>
      </c>
      <c r="B43" s="86" t="s">
        <v>392</v>
      </c>
      <c r="C43" s="87"/>
      <c r="D43" s="87"/>
      <c r="E43" s="87"/>
      <c r="F43" s="87"/>
    </row>
    <row r="44" spans="1:6" ht="15.75" x14ac:dyDescent="0.25">
      <c r="A44" s="86" t="s">
        <v>393</v>
      </c>
      <c r="B44" s="86" t="s">
        <v>394</v>
      </c>
      <c r="C44" s="87"/>
      <c r="D44" s="87"/>
      <c r="E44" s="87"/>
      <c r="F44" s="87"/>
    </row>
    <row r="45" spans="1:6" ht="15.75" x14ac:dyDescent="0.25">
      <c r="A45" s="91" t="s">
        <v>395</v>
      </c>
      <c r="B45" s="86" t="s">
        <v>396</v>
      </c>
      <c r="C45" s="87"/>
      <c r="D45" s="87"/>
      <c r="E45" s="87"/>
      <c r="F45" s="87"/>
    </row>
    <row r="46" spans="1:6" ht="15.75" x14ac:dyDescent="0.25">
      <c r="A46" s="86" t="s">
        <v>397</v>
      </c>
      <c r="B46" s="86" t="s">
        <v>398</v>
      </c>
      <c r="C46" s="87"/>
      <c r="D46" s="87"/>
      <c r="E46" s="87"/>
      <c r="F46" s="87"/>
    </row>
    <row r="47" spans="1:6" ht="15.75" x14ac:dyDescent="0.25">
      <c r="A47" s="86" t="s">
        <v>389</v>
      </c>
      <c r="B47" s="86" t="s">
        <v>399</v>
      </c>
      <c r="C47" s="87"/>
      <c r="D47" s="87"/>
      <c r="E47" s="87"/>
      <c r="F47" s="87"/>
    </row>
    <row r="48" spans="1:6" ht="15.75" x14ac:dyDescent="0.25">
      <c r="A48" s="86" t="s">
        <v>400</v>
      </c>
      <c r="B48" s="86" t="s">
        <v>401</v>
      </c>
      <c r="C48" s="87"/>
      <c r="D48" s="87"/>
      <c r="E48" s="87"/>
      <c r="F48" s="87"/>
    </row>
    <row r="49" spans="1:6" ht="15.75" x14ac:dyDescent="0.25">
      <c r="A49" s="86" t="s">
        <v>402</v>
      </c>
      <c r="B49" s="86" t="s">
        <v>403</v>
      </c>
      <c r="C49" s="87"/>
      <c r="D49" s="87"/>
      <c r="E49" s="87"/>
      <c r="F49" s="87"/>
    </row>
    <row r="50" spans="1:6" ht="15.75" x14ac:dyDescent="0.25">
      <c r="A50" s="86" t="s">
        <v>404</v>
      </c>
      <c r="B50" s="86" t="s">
        <v>405</v>
      </c>
      <c r="C50" s="87"/>
      <c r="D50" s="87"/>
      <c r="E50" s="87"/>
      <c r="F50" s="87"/>
    </row>
    <row r="51" spans="1:6" ht="15.75" x14ac:dyDescent="0.25">
      <c r="A51" s="86" t="s">
        <v>391</v>
      </c>
      <c r="B51" s="86" t="s">
        <v>406</v>
      </c>
      <c r="C51" s="87"/>
      <c r="D51" s="87"/>
      <c r="E51" s="87"/>
      <c r="F51" s="87"/>
    </row>
    <row r="52" spans="1:6" ht="15.75" x14ac:dyDescent="0.25">
      <c r="A52" s="86" t="s">
        <v>407</v>
      </c>
      <c r="B52" s="86" t="s">
        <v>408</v>
      </c>
      <c r="C52" s="87"/>
      <c r="D52" s="87"/>
      <c r="E52" s="87"/>
      <c r="F52" s="87"/>
    </row>
    <row r="53" spans="1:6" ht="15.75" x14ac:dyDescent="0.25">
      <c r="A53" s="86" t="s">
        <v>393</v>
      </c>
      <c r="B53" s="86" t="s">
        <v>409</v>
      </c>
      <c r="C53" s="87"/>
      <c r="D53" s="87"/>
      <c r="E53" s="87"/>
      <c r="F53" s="87"/>
    </row>
    <row r="54" spans="1:6" ht="15.75" x14ac:dyDescent="0.25">
      <c r="A54" s="91" t="s">
        <v>410</v>
      </c>
      <c r="B54" s="86" t="s">
        <v>411</v>
      </c>
      <c r="C54" s="87"/>
      <c r="D54" s="87"/>
      <c r="E54" s="87"/>
      <c r="F54" s="87"/>
    </row>
    <row r="55" spans="1:6" ht="15.75" x14ac:dyDescent="0.25">
      <c r="A55" s="86" t="s">
        <v>412</v>
      </c>
      <c r="B55" s="86" t="s">
        <v>413</v>
      </c>
      <c r="C55" s="87"/>
      <c r="D55" s="87"/>
      <c r="E55" s="87"/>
      <c r="F55" s="87"/>
    </row>
    <row r="56" spans="1:6" ht="15.75" x14ac:dyDescent="0.25">
      <c r="A56" s="86" t="s">
        <v>414</v>
      </c>
      <c r="B56" s="86" t="s">
        <v>415</v>
      </c>
      <c r="C56" s="87"/>
      <c r="D56" s="87"/>
      <c r="E56" s="87"/>
      <c r="F56" s="87"/>
    </row>
    <row r="57" spans="1:6" ht="15.75" x14ac:dyDescent="0.25">
      <c r="A57" s="86" t="s">
        <v>416</v>
      </c>
      <c r="B57" s="86" t="s">
        <v>417</v>
      </c>
      <c r="C57" s="87"/>
      <c r="D57" s="87"/>
      <c r="E57" s="87"/>
      <c r="F57" s="87"/>
    </row>
    <row r="58" spans="1:6" ht="15.75" x14ac:dyDescent="0.25">
      <c r="A58" s="86" t="s">
        <v>418</v>
      </c>
      <c r="B58" s="86" t="s">
        <v>419</v>
      </c>
      <c r="C58" s="87"/>
      <c r="D58" s="87"/>
      <c r="E58" s="87"/>
      <c r="F58" s="87"/>
    </row>
    <row r="59" spans="1:6" ht="15.75" x14ac:dyDescent="0.25">
      <c r="A59" s="86" t="s">
        <v>420</v>
      </c>
      <c r="B59" s="86" t="s">
        <v>421</v>
      </c>
      <c r="C59" s="87"/>
      <c r="D59" s="87"/>
      <c r="E59" s="87"/>
      <c r="F59" s="87"/>
    </row>
    <row r="60" spans="1:6" ht="15.75" x14ac:dyDescent="0.25">
      <c r="A60" s="86" t="s">
        <v>422</v>
      </c>
      <c r="B60" s="86" t="s">
        <v>423</v>
      </c>
      <c r="C60" s="87"/>
      <c r="D60" s="87"/>
      <c r="E60" s="87"/>
      <c r="F60" s="87"/>
    </row>
    <row r="61" spans="1:6" ht="15.75" x14ac:dyDescent="0.25">
      <c r="A61" s="91" t="s">
        <v>424</v>
      </c>
      <c r="B61" s="86" t="s">
        <v>425</v>
      </c>
      <c r="C61" s="87"/>
      <c r="D61" s="87"/>
      <c r="E61" s="87"/>
      <c r="F61" s="87"/>
    </row>
    <row r="62" spans="1:6" ht="15.75" x14ac:dyDescent="0.25">
      <c r="A62" s="86" t="s">
        <v>426</v>
      </c>
      <c r="B62" s="86" t="s">
        <v>427</v>
      </c>
      <c r="C62" s="87"/>
      <c r="D62" s="87"/>
      <c r="E62" s="87"/>
      <c r="F62" s="87"/>
    </row>
    <row r="63" spans="1:6" ht="15.75" x14ac:dyDescent="0.25">
      <c r="A63" s="86" t="s">
        <v>428</v>
      </c>
      <c r="B63" s="86" t="s">
        <v>429</v>
      </c>
      <c r="C63" s="87"/>
      <c r="D63" s="87"/>
      <c r="E63" s="87"/>
      <c r="F63" s="87"/>
    </row>
    <row r="64" spans="1:6" ht="15.75" x14ac:dyDescent="0.25">
      <c r="A64" s="88" t="s">
        <v>430</v>
      </c>
      <c r="B64" s="89"/>
      <c r="C64" s="87"/>
      <c r="D64" s="87"/>
      <c r="E64" s="87"/>
      <c r="F64" s="87"/>
    </row>
    <row r="65" spans="1:6" ht="15.75" x14ac:dyDescent="0.25">
      <c r="A65" s="47"/>
      <c r="B65" s="47"/>
      <c r="C65" s="47"/>
      <c r="D65" s="47"/>
      <c r="E65" s="47"/>
      <c r="F65" s="47"/>
    </row>
    <row r="66" spans="1:6" ht="15.75" x14ac:dyDescent="0.25">
      <c r="A66" s="47"/>
      <c r="B66" s="47"/>
      <c r="C66" s="47"/>
      <c r="D66" s="47"/>
      <c r="E66" s="47"/>
      <c r="F66" s="47"/>
    </row>
    <row r="67" spans="1:6" ht="15.75" x14ac:dyDescent="0.25">
      <c r="A67" s="47"/>
      <c r="B67" s="47"/>
      <c r="C67" s="47"/>
      <c r="D67" s="47"/>
      <c r="E67" s="47"/>
      <c r="F67" s="47"/>
    </row>
  </sheetData>
  <mergeCells count="2">
    <mergeCell ref="A2:F2"/>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tabColor indexed="51"/>
  </sheetPr>
  <dimension ref="A1:E63"/>
  <sheetViews>
    <sheetView zoomScaleNormal="100" workbookViewId="0">
      <pane xSplit="1" ySplit="2" topLeftCell="B6" activePane="bottomRight" state="frozen"/>
      <selection activeCell="A7" sqref="A7"/>
      <selection pane="topRight" activeCell="A7" sqref="A7"/>
      <selection pane="bottomLeft" activeCell="A7" sqref="A7"/>
      <selection pane="bottomRight" activeCell="B11" sqref="B11"/>
    </sheetView>
  </sheetViews>
  <sheetFormatPr defaultColWidth="9.140625" defaultRowHeight="15.75" x14ac:dyDescent="0.2"/>
  <cols>
    <col min="1" max="1" width="11.85546875" style="51" customWidth="1"/>
    <col min="2" max="2" width="44.7109375" style="54" customWidth="1"/>
    <col min="3" max="3" width="166.140625" style="52" customWidth="1"/>
    <col min="4" max="4" width="19.140625" style="51" customWidth="1"/>
    <col min="5" max="5" width="50.28515625" style="51" customWidth="1"/>
    <col min="6" max="16384" width="9.140625" style="51"/>
  </cols>
  <sheetData>
    <row r="1" spans="1:5" ht="42" customHeight="1" thickBot="1" x14ac:dyDescent="0.25">
      <c r="A1" s="806" t="s">
        <v>1154</v>
      </c>
      <c r="B1" s="808"/>
      <c r="C1" s="807"/>
    </row>
    <row r="2" spans="1:5" s="61" customFormat="1" ht="47.25" x14ac:dyDescent="0.2">
      <c r="A2" s="60" t="s">
        <v>161</v>
      </c>
      <c r="B2" s="161" t="s">
        <v>43</v>
      </c>
      <c r="C2" s="93" t="s">
        <v>44</v>
      </c>
    </row>
    <row r="3" spans="1:5" ht="38.25" customHeight="1" x14ac:dyDescent="0.2">
      <c r="A3" s="81" t="s">
        <v>160</v>
      </c>
      <c r="B3" s="162" t="s">
        <v>1155</v>
      </c>
      <c r="C3" s="95" t="s">
        <v>1156</v>
      </c>
      <c r="D3" s="178"/>
    </row>
    <row r="4" spans="1:5" s="57" customFormat="1" ht="106.5" customHeight="1" x14ac:dyDescent="0.2">
      <c r="A4" s="81" t="s">
        <v>154</v>
      </c>
      <c r="B4" s="162" t="s">
        <v>608</v>
      </c>
      <c r="C4" s="95" t="s">
        <v>937</v>
      </c>
      <c r="D4" s="178"/>
    </row>
    <row r="5" spans="1:5" s="57" customFormat="1" ht="46.5" customHeight="1" x14ac:dyDescent="0.2">
      <c r="A5" s="81" t="s">
        <v>55</v>
      </c>
      <c r="B5" s="162" t="s">
        <v>613</v>
      </c>
      <c r="C5" s="165" t="s">
        <v>934</v>
      </c>
    </row>
    <row r="6" spans="1:5" ht="71.25" customHeight="1" x14ac:dyDescent="0.2">
      <c r="A6" s="81" t="s">
        <v>22</v>
      </c>
      <c r="B6" s="163" t="s">
        <v>1309</v>
      </c>
      <c r="C6" s="104" t="s">
        <v>1335</v>
      </c>
      <c r="D6" s="178"/>
    </row>
    <row r="7" spans="1:5" ht="63" x14ac:dyDescent="0.2">
      <c r="A7" s="81" t="s">
        <v>224</v>
      </c>
      <c r="B7" s="162" t="s">
        <v>1330</v>
      </c>
      <c r="C7" s="95" t="s">
        <v>1336</v>
      </c>
      <c r="D7" s="178"/>
    </row>
    <row r="8" spans="1:5" ht="106.5" customHeight="1" x14ac:dyDescent="0.2">
      <c r="A8" s="81" t="s">
        <v>15</v>
      </c>
      <c r="B8" s="541" t="s">
        <v>1326</v>
      </c>
      <c r="C8" s="95" t="s">
        <v>1325</v>
      </c>
      <c r="D8" s="178"/>
    </row>
    <row r="9" spans="1:5" ht="33.75" customHeight="1" x14ac:dyDescent="0.2">
      <c r="A9" s="81" t="s">
        <v>153</v>
      </c>
      <c r="B9" s="162" t="s">
        <v>1324</v>
      </c>
      <c r="C9" s="95" t="s">
        <v>837</v>
      </c>
      <c r="D9" s="61"/>
    </row>
    <row r="10" spans="1:5" ht="42" customHeight="1" x14ac:dyDescent="0.2">
      <c r="A10" s="81" t="s">
        <v>734</v>
      </c>
      <c r="B10" s="162" t="s">
        <v>1323</v>
      </c>
      <c r="C10" s="95" t="s">
        <v>935</v>
      </c>
      <c r="D10" s="61"/>
      <c r="E10" s="178"/>
    </row>
    <row r="11" spans="1:5" ht="75" customHeight="1" x14ac:dyDescent="0.2">
      <c r="A11" s="81" t="s">
        <v>108</v>
      </c>
      <c r="B11" s="162" t="s">
        <v>1158</v>
      </c>
      <c r="C11" s="95" t="s">
        <v>1157</v>
      </c>
      <c r="D11" s="61"/>
    </row>
    <row r="12" spans="1:5" ht="32.450000000000003" customHeight="1" x14ac:dyDescent="0.2">
      <c r="A12" s="81" t="s">
        <v>16</v>
      </c>
      <c r="B12" s="162" t="s">
        <v>1337</v>
      </c>
      <c r="C12" s="95" t="s">
        <v>1338</v>
      </c>
      <c r="D12" s="61"/>
    </row>
    <row r="13" spans="1:5" ht="63" x14ac:dyDescent="0.2">
      <c r="A13" s="81" t="s">
        <v>118</v>
      </c>
      <c r="B13" s="162" t="s">
        <v>1159</v>
      </c>
      <c r="C13" s="95" t="s">
        <v>1160</v>
      </c>
      <c r="D13" s="61"/>
    </row>
    <row r="14" spans="1:5" ht="75.75" customHeight="1" x14ac:dyDescent="0.2">
      <c r="A14" s="81" t="s">
        <v>190</v>
      </c>
      <c r="B14" s="162" t="s">
        <v>1161</v>
      </c>
      <c r="C14" s="95" t="s">
        <v>1162</v>
      </c>
      <c r="D14" s="61"/>
    </row>
    <row r="15" spans="1:5" s="178" customFormat="1" ht="78.75" x14ac:dyDescent="0.2">
      <c r="A15" s="81" t="s">
        <v>849</v>
      </c>
      <c r="B15" s="163" t="s">
        <v>1163</v>
      </c>
      <c r="C15" s="95" t="s">
        <v>1249</v>
      </c>
      <c r="D15" s="61"/>
    </row>
    <row r="16" spans="1:5" ht="41.25" customHeight="1" x14ac:dyDescent="0.2">
      <c r="A16" s="81" t="s">
        <v>17</v>
      </c>
      <c r="B16" s="162" t="s">
        <v>1164</v>
      </c>
      <c r="C16" s="95" t="s">
        <v>1165</v>
      </c>
      <c r="D16" s="61"/>
    </row>
    <row r="17" spans="1:5" ht="72.75" customHeight="1" x14ac:dyDescent="0.2">
      <c r="A17" s="81" t="s">
        <v>178</v>
      </c>
      <c r="B17" s="162" t="s">
        <v>1166</v>
      </c>
      <c r="C17" s="95" t="s">
        <v>936</v>
      </c>
      <c r="D17" s="61"/>
    </row>
    <row r="18" spans="1:5" ht="54" customHeight="1" x14ac:dyDescent="0.2">
      <c r="A18" s="81" t="s">
        <v>223</v>
      </c>
      <c r="B18" s="162" t="s">
        <v>1167</v>
      </c>
      <c r="C18" s="95" t="s">
        <v>1250</v>
      </c>
      <c r="D18" s="61"/>
    </row>
    <row r="19" spans="1:5" ht="40.5" customHeight="1" x14ac:dyDescent="0.2">
      <c r="A19" s="81" t="s">
        <v>136</v>
      </c>
      <c r="B19" s="162" t="s">
        <v>96</v>
      </c>
      <c r="C19" s="95" t="s">
        <v>652</v>
      </c>
      <c r="D19" s="61"/>
    </row>
    <row r="20" spans="1:5" ht="42.75" customHeight="1" x14ac:dyDescent="0.2">
      <c r="A20" s="81" t="s">
        <v>279</v>
      </c>
      <c r="B20" s="162" t="s">
        <v>1233</v>
      </c>
      <c r="C20" s="95" t="s">
        <v>716</v>
      </c>
      <c r="D20" s="61"/>
    </row>
    <row r="21" spans="1:5" ht="41.25" customHeight="1" x14ac:dyDescent="0.2">
      <c r="A21" s="81" t="s">
        <v>18</v>
      </c>
      <c r="B21" s="162" t="s">
        <v>689</v>
      </c>
      <c r="C21" s="95" t="s">
        <v>1168</v>
      </c>
      <c r="D21" s="61"/>
    </row>
    <row r="22" spans="1:5" ht="57" customHeight="1" x14ac:dyDescent="0.2">
      <c r="A22" s="81" t="s">
        <v>619</v>
      </c>
      <c r="B22" s="162" t="s">
        <v>715</v>
      </c>
      <c r="C22" s="104" t="s">
        <v>711</v>
      </c>
      <c r="D22" s="61"/>
    </row>
    <row r="23" spans="1:5" ht="38.25" customHeight="1" x14ac:dyDescent="0.2">
      <c r="A23" s="81" t="s">
        <v>620</v>
      </c>
      <c r="B23" s="162" t="s">
        <v>1091</v>
      </c>
      <c r="C23" s="104" t="s">
        <v>614</v>
      </c>
      <c r="D23" s="61"/>
    </row>
    <row r="24" spans="1:5" ht="31.5" customHeight="1" x14ac:dyDescent="0.2">
      <c r="A24" s="81" t="s">
        <v>621</v>
      </c>
      <c r="B24" s="162" t="s">
        <v>615</v>
      </c>
      <c r="C24" s="104" t="s">
        <v>616</v>
      </c>
      <c r="D24" s="61"/>
    </row>
    <row r="25" spans="1:5" ht="37.5" customHeight="1" x14ac:dyDescent="0.2">
      <c r="A25" s="81" t="s">
        <v>622</v>
      </c>
      <c r="B25" s="162" t="s">
        <v>617</v>
      </c>
      <c r="C25" s="104" t="s">
        <v>618</v>
      </c>
      <c r="D25" s="61"/>
    </row>
    <row r="26" spans="1:5" ht="72.75" customHeight="1" x14ac:dyDescent="0.2">
      <c r="A26" s="81" t="s">
        <v>19</v>
      </c>
      <c r="B26" s="163" t="s">
        <v>1180</v>
      </c>
      <c r="C26" s="104" t="s">
        <v>771</v>
      </c>
      <c r="D26" s="217"/>
    </row>
    <row r="27" spans="1:5" ht="127.15" customHeight="1" x14ac:dyDescent="0.2">
      <c r="A27" s="81" t="s">
        <v>263</v>
      </c>
      <c r="B27" s="162" t="s">
        <v>1284</v>
      </c>
      <c r="C27" s="95" t="s">
        <v>1287</v>
      </c>
      <c r="D27" s="217"/>
    </row>
    <row r="28" spans="1:5" ht="65.25" customHeight="1" x14ac:dyDescent="0.2">
      <c r="A28" s="81" t="s">
        <v>253</v>
      </c>
      <c r="B28" s="162" t="s">
        <v>1429</v>
      </c>
      <c r="C28" s="95" t="s">
        <v>1430</v>
      </c>
      <c r="D28" s="61"/>
    </row>
    <row r="29" spans="1:5" ht="30" customHeight="1" x14ac:dyDescent="0.2">
      <c r="A29" s="81" t="s">
        <v>39</v>
      </c>
      <c r="B29" s="163" t="s">
        <v>1344</v>
      </c>
      <c r="C29" s="95" t="s">
        <v>1345</v>
      </c>
      <c r="D29" s="61"/>
      <c r="E29" s="51" t="s">
        <v>110</v>
      </c>
    </row>
    <row r="30" spans="1:5" ht="141.75" x14ac:dyDescent="0.2">
      <c r="A30" s="81" t="s">
        <v>41</v>
      </c>
      <c r="B30" s="163" t="s">
        <v>1251</v>
      </c>
      <c r="C30" s="95" t="s">
        <v>1252</v>
      </c>
    </row>
    <row r="31" spans="1:5" ht="28.5" customHeight="1" x14ac:dyDescent="0.2">
      <c r="A31" s="81" t="s">
        <v>40</v>
      </c>
      <c r="B31" s="163" t="s">
        <v>1339</v>
      </c>
      <c r="C31" s="104" t="s">
        <v>1340</v>
      </c>
      <c r="D31" s="102"/>
    </row>
    <row r="32" spans="1:5" ht="39.75" customHeight="1" x14ac:dyDescent="0.2">
      <c r="A32" s="81" t="s">
        <v>42</v>
      </c>
      <c r="B32" s="163" t="s">
        <v>1341</v>
      </c>
      <c r="C32" s="95" t="s">
        <v>933</v>
      </c>
      <c r="D32" s="178"/>
    </row>
    <row r="33" spans="1:4" s="178" customFormat="1" ht="110.25" x14ac:dyDescent="0.2">
      <c r="A33" s="81" t="s">
        <v>717</v>
      </c>
      <c r="B33" s="162" t="s">
        <v>1285</v>
      </c>
      <c r="C33" s="95" t="s">
        <v>1099</v>
      </c>
      <c r="D33" s="102" t="s">
        <v>1286</v>
      </c>
    </row>
    <row r="34" spans="1:4" s="178" customFormat="1" ht="39.75" customHeight="1" x14ac:dyDescent="0.2">
      <c r="A34" s="81" t="s">
        <v>892</v>
      </c>
      <c r="B34" s="162"/>
      <c r="C34" s="95" t="s">
        <v>1169</v>
      </c>
      <c r="D34" s="102"/>
    </row>
    <row r="35" spans="1:4" s="178" customFormat="1" ht="39.75" customHeight="1" x14ac:dyDescent="0.2">
      <c r="A35" s="81" t="s">
        <v>856</v>
      </c>
      <c r="B35" s="162"/>
      <c r="C35" s="95" t="s">
        <v>1170</v>
      </c>
      <c r="D35" s="102"/>
    </row>
    <row r="36" spans="1:4" ht="49.5" customHeight="1" x14ac:dyDescent="0.2">
      <c r="A36" s="81" t="s">
        <v>109</v>
      </c>
      <c r="B36" s="163" t="s">
        <v>833</v>
      </c>
      <c r="C36" s="244" t="s">
        <v>1047</v>
      </c>
      <c r="D36" s="102"/>
    </row>
    <row r="37" spans="1:4" ht="51" customHeight="1" x14ac:dyDescent="0.2">
      <c r="A37" s="81" t="s">
        <v>111</v>
      </c>
      <c r="B37" s="162"/>
      <c r="C37" s="95" t="s">
        <v>1171</v>
      </c>
      <c r="D37" s="102"/>
    </row>
    <row r="38" spans="1:4" ht="70.5" customHeight="1" x14ac:dyDescent="0.2">
      <c r="A38" s="81" t="s">
        <v>203</v>
      </c>
      <c r="B38" s="164"/>
      <c r="C38" s="165" t="s">
        <v>1172</v>
      </c>
      <c r="D38" s="102"/>
    </row>
    <row r="39" spans="1:4" ht="94.9" customHeight="1" x14ac:dyDescent="0.2">
      <c r="A39" s="81" t="s">
        <v>191</v>
      </c>
      <c r="B39" s="162" t="s">
        <v>1288</v>
      </c>
      <c r="C39" s="165" t="s">
        <v>1274</v>
      </c>
      <c r="D39" s="102"/>
    </row>
    <row r="40" spans="1:4" ht="65.25" customHeight="1" x14ac:dyDescent="0.2">
      <c r="A40" s="81" t="s">
        <v>32</v>
      </c>
      <c r="B40" s="163" t="s">
        <v>1173</v>
      </c>
      <c r="C40" s="165" t="s">
        <v>722</v>
      </c>
    </row>
    <row r="41" spans="1:4" s="178" customFormat="1" ht="94.5" x14ac:dyDescent="0.2">
      <c r="A41" s="81" t="s">
        <v>885</v>
      </c>
      <c r="B41" s="541" t="s">
        <v>1269</v>
      </c>
      <c r="C41" s="165" t="s">
        <v>1270</v>
      </c>
      <c r="D41" s="102" t="s">
        <v>873</v>
      </c>
    </row>
    <row r="42" spans="1:4" s="178" customFormat="1" ht="63" x14ac:dyDescent="0.2">
      <c r="A42" s="81" t="s">
        <v>895</v>
      </c>
      <c r="B42" s="162" t="s">
        <v>1275</v>
      </c>
      <c r="C42" s="165" t="s">
        <v>1276</v>
      </c>
      <c r="D42" s="102" t="s">
        <v>873</v>
      </c>
    </row>
    <row r="43" spans="1:4" ht="108" customHeight="1" x14ac:dyDescent="0.2">
      <c r="A43" s="81" t="s">
        <v>210</v>
      </c>
      <c r="B43" s="162" t="s">
        <v>1260</v>
      </c>
      <c r="C43" s="95" t="s">
        <v>1261</v>
      </c>
      <c r="D43" s="178"/>
    </row>
    <row r="44" spans="1:4" ht="38.25" customHeight="1" x14ac:dyDescent="0.2">
      <c r="A44" s="81" t="s">
        <v>210</v>
      </c>
      <c r="B44" s="162" t="s">
        <v>1342</v>
      </c>
      <c r="C44" s="165" t="s">
        <v>1343</v>
      </c>
      <c r="D44" s="178"/>
    </row>
    <row r="45" spans="1:4" ht="47.25" customHeight="1" x14ac:dyDescent="0.2">
      <c r="A45" s="81" t="s">
        <v>210</v>
      </c>
      <c r="B45" s="162" t="s">
        <v>609</v>
      </c>
      <c r="C45" s="165" t="s">
        <v>1174</v>
      </c>
      <c r="D45" s="178"/>
    </row>
    <row r="46" spans="1:4" ht="33" customHeight="1" x14ac:dyDescent="0.25">
      <c r="A46" s="81" t="s">
        <v>437</v>
      </c>
      <c r="B46" s="287" t="s">
        <v>1334</v>
      </c>
      <c r="C46" s="286" t="s">
        <v>1063</v>
      </c>
      <c r="D46" s="174"/>
    </row>
    <row r="47" spans="1:4" s="178" customFormat="1" ht="33" customHeight="1" x14ac:dyDescent="0.25">
      <c r="A47" s="517" t="s">
        <v>438</v>
      </c>
      <c r="B47" s="518" t="s">
        <v>1346</v>
      </c>
      <c r="C47" s="519" t="s">
        <v>1063</v>
      </c>
      <c r="D47" s="174"/>
    </row>
    <row r="48" spans="1:4" ht="33" customHeight="1" thickBot="1" x14ac:dyDescent="0.25">
      <c r="A48" s="542" t="s">
        <v>1068</v>
      </c>
      <c r="B48" s="543"/>
      <c r="C48" s="544" t="s">
        <v>1075</v>
      </c>
      <c r="D48" s="102"/>
    </row>
    <row r="49" spans="2:4" x14ac:dyDescent="0.2">
      <c r="B49" s="53"/>
      <c r="D49" s="178"/>
    </row>
    <row r="50" spans="2:4" x14ac:dyDescent="0.2">
      <c r="B50" s="53"/>
      <c r="D50" s="178"/>
    </row>
    <row r="51" spans="2:4" x14ac:dyDescent="0.2">
      <c r="B51" s="53"/>
    </row>
    <row r="52" spans="2:4" x14ac:dyDescent="0.2">
      <c r="B52" s="171"/>
    </row>
    <row r="53" spans="2:4" x14ac:dyDescent="0.2">
      <c r="B53" s="53"/>
    </row>
    <row r="54" spans="2:4" x14ac:dyDescent="0.2">
      <c r="B54" s="53"/>
    </row>
    <row r="55" spans="2:4" x14ac:dyDescent="0.2">
      <c r="B55" s="53"/>
    </row>
    <row r="56" spans="2:4" x14ac:dyDescent="0.2">
      <c r="B56" s="53"/>
    </row>
    <row r="57" spans="2:4" x14ac:dyDescent="0.2">
      <c r="B57" s="53"/>
    </row>
    <row r="58" spans="2:4" x14ac:dyDescent="0.2">
      <c r="B58" s="53"/>
    </row>
    <row r="59" spans="2:4" x14ac:dyDescent="0.2">
      <c r="B59" s="53"/>
    </row>
    <row r="60" spans="2:4" x14ac:dyDescent="0.2">
      <c r="B60" s="53"/>
    </row>
    <row r="61" spans="2:4" x14ac:dyDescent="0.2">
      <c r="B61" s="53"/>
    </row>
    <row r="62" spans="2:4" x14ac:dyDescent="0.2">
      <c r="B62" s="53"/>
    </row>
    <row r="63" spans="2:4" x14ac:dyDescent="0.2">
      <c r="B63" s="53"/>
    </row>
  </sheetData>
  <autoFilter ref="A2:C48" xr:uid="{00000000-0009-0000-0000-000003000000}"/>
  <mergeCells count="1">
    <mergeCell ref="A1:C1"/>
  </mergeCells>
  <phoneticPr fontId="6" type="noConversion"/>
  <printOptions gridLines="1"/>
  <pageMargins left="0.47244094488188981" right="0.19685039370078741" top="0.51181102362204722" bottom="0.43307086614173229" header="0.39370078740157483" footer="0.27559055118110237"/>
  <pageSetup paperSize="9" scale="59" fitToWidth="5" fitToHeight="5" orientation="landscape" r:id="rId1"/>
  <headerFooter alignWithMargins="0">
    <oddFooter>&amp;C&amp;P zo &amp;N</oddFooter>
  </headerFooter>
  <rowBreaks count="1" manualBreakCount="1">
    <brk id="1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24"/>
  <sheetViews>
    <sheetView zoomScaleNormal="100" workbookViewId="0">
      <selection sqref="A1:C1"/>
    </sheetView>
  </sheetViews>
  <sheetFormatPr defaultRowHeight="12.75" x14ac:dyDescent="0.2"/>
  <cols>
    <col min="2" max="2" width="58.85546875" customWidth="1"/>
    <col min="3" max="3" width="22" customWidth="1"/>
    <col min="4" max="4" width="10" customWidth="1"/>
    <col min="5" max="5" width="19.42578125" bestFit="1" customWidth="1"/>
  </cols>
  <sheetData>
    <row r="1" spans="1:5" ht="30.75" customHeight="1" thickBot="1" x14ac:dyDescent="0.25">
      <c r="A1" s="809" t="s">
        <v>673</v>
      </c>
      <c r="B1" s="810"/>
      <c r="C1" s="811"/>
      <c r="D1" s="283" t="s">
        <v>873</v>
      </c>
    </row>
    <row r="2" spans="1:5" ht="29.25" customHeight="1" thickBot="1" x14ac:dyDescent="0.25">
      <c r="A2" s="137" t="s">
        <v>663</v>
      </c>
      <c r="B2" s="138" t="s">
        <v>664</v>
      </c>
      <c r="C2" s="139" t="s">
        <v>665</v>
      </c>
    </row>
    <row r="3" spans="1:5" ht="24" customHeight="1" x14ac:dyDescent="0.2">
      <c r="A3" s="561">
        <v>1</v>
      </c>
      <c r="B3" s="146" t="s">
        <v>667</v>
      </c>
      <c r="C3" s="140">
        <v>38623</v>
      </c>
    </row>
    <row r="4" spans="1:5" ht="31.5" x14ac:dyDescent="0.2">
      <c r="A4" s="562">
        <v>4</v>
      </c>
      <c r="B4" s="145" t="s">
        <v>862</v>
      </c>
      <c r="C4" s="141">
        <v>41275</v>
      </c>
    </row>
    <row r="5" spans="1:5" ht="31.5" x14ac:dyDescent="0.2">
      <c r="A5" s="562">
        <v>5</v>
      </c>
      <c r="B5" s="145" t="s">
        <v>863</v>
      </c>
      <c r="C5" s="141">
        <v>41275</v>
      </c>
    </row>
    <row r="6" spans="1:5" ht="31.5" x14ac:dyDescent="0.2">
      <c r="A6" s="562">
        <v>6</v>
      </c>
      <c r="B6" s="145" t="s">
        <v>864</v>
      </c>
      <c r="C6" s="141">
        <v>41275</v>
      </c>
    </row>
    <row r="7" spans="1:5" ht="32.25" customHeight="1" x14ac:dyDescent="0.2">
      <c r="A7" s="562">
        <v>7</v>
      </c>
      <c r="B7" s="145" t="s">
        <v>865</v>
      </c>
      <c r="C7" s="141">
        <v>41275</v>
      </c>
    </row>
    <row r="8" spans="1:5" ht="31.5" x14ac:dyDescent="0.2">
      <c r="A8" s="562">
        <v>8</v>
      </c>
      <c r="B8" s="145" t="s">
        <v>866</v>
      </c>
      <c r="C8" s="141">
        <v>41275</v>
      </c>
    </row>
    <row r="9" spans="1:5" ht="31.9" customHeight="1" x14ac:dyDescent="0.2">
      <c r="A9" s="562">
        <v>9</v>
      </c>
      <c r="B9" s="135" t="s">
        <v>669</v>
      </c>
      <c r="C9" s="141">
        <v>39326</v>
      </c>
    </row>
    <row r="10" spans="1:5" ht="21.6" customHeight="1" x14ac:dyDescent="0.2">
      <c r="A10" s="563">
        <v>13</v>
      </c>
      <c r="B10" s="549" t="s">
        <v>671</v>
      </c>
      <c r="C10" s="141">
        <v>40245</v>
      </c>
      <c r="D10" s="136" t="s">
        <v>675</v>
      </c>
    </row>
    <row r="11" spans="1:5" ht="22.9" customHeight="1" x14ac:dyDescent="0.2">
      <c r="A11" s="562">
        <v>14</v>
      </c>
      <c r="B11" s="144" t="s">
        <v>1241</v>
      </c>
      <c r="C11" s="141">
        <v>40245</v>
      </c>
      <c r="D11" s="136" t="s">
        <v>675</v>
      </c>
    </row>
    <row r="12" spans="1:5" ht="1.1499999999999999" hidden="1" customHeight="1" x14ac:dyDescent="0.2">
      <c r="A12" s="562">
        <v>15</v>
      </c>
      <c r="B12" s="225" t="s">
        <v>672</v>
      </c>
      <c r="C12" s="141">
        <v>40245</v>
      </c>
      <c r="D12" s="218" t="s">
        <v>675</v>
      </c>
      <c r="E12" s="172" t="s">
        <v>772</v>
      </c>
    </row>
    <row r="13" spans="1:5" ht="24" customHeight="1" x14ac:dyDescent="0.2">
      <c r="A13" s="562">
        <v>16</v>
      </c>
      <c r="B13" s="144" t="s">
        <v>773</v>
      </c>
      <c r="C13" s="141">
        <v>40245</v>
      </c>
      <c r="D13" s="136" t="s">
        <v>675</v>
      </c>
      <c r="E13" s="508"/>
    </row>
    <row r="14" spans="1:5" ht="24" customHeight="1" x14ac:dyDescent="0.2">
      <c r="A14" s="562">
        <v>17</v>
      </c>
      <c r="B14" s="144" t="s">
        <v>668</v>
      </c>
      <c r="C14" s="141">
        <v>40245</v>
      </c>
      <c r="D14" s="136" t="s">
        <v>675</v>
      </c>
    </row>
    <row r="15" spans="1:5" ht="24" customHeight="1" x14ac:dyDescent="0.2">
      <c r="A15" s="562">
        <v>18</v>
      </c>
      <c r="B15" s="135" t="s">
        <v>670</v>
      </c>
      <c r="C15" s="141">
        <v>40245</v>
      </c>
    </row>
    <row r="16" spans="1:5" ht="24" customHeight="1" x14ac:dyDescent="0.2">
      <c r="A16" s="564">
        <v>19</v>
      </c>
      <c r="B16" s="274" t="s">
        <v>666</v>
      </c>
      <c r="C16" s="275">
        <v>41275</v>
      </c>
    </row>
    <row r="17" spans="1:3" ht="24" customHeight="1" x14ac:dyDescent="0.2">
      <c r="A17" s="562">
        <v>20</v>
      </c>
      <c r="B17" s="135" t="s">
        <v>867</v>
      </c>
      <c r="C17" s="275">
        <v>43647</v>
      </c>
    </row>
    <row r="18" spans="1:3" ht="24" customHeight="1" x14ac:dyDescent="0.2">
      <c r="A18" s="562">
        <v>21</v>
      </c>
      <c r="B18" s="135" t="s">
        <v>846</v>
      </c>
      <c r="C18" s="141">
        <v>44287</v>
      </c>
    </row>
    <row r="19" spans="1:3" ht="30.6" customHeight="1" x14ac:dyDescent="0.2">
      <c r="A19" s="562">
        <v>22</v>
      </c>
      <c r="B19" s="135" t="s">
        <v>868</v>
      </c>
      <c r="C19" s="141">
        <v>44603</v>
      </c>
    </row>
    <row r="20" spans="1:3" ht="24.6" customHeight="1" x14ac:dyDescent="0.2">
      <c r="A20" s="562">
        <v>23</v>
      </c>
      <c r="B20" s="135" t="s">
        <v>869</v>
      </c>
      <c r="C20" s="141">
        <v>44623</v>
      </c>
    </row>
    <row r="21" spans="1:3" ht="24" customHeight="1" x14ac:dyDescent="0.2">
      <c r="A21" s="562">
        <v>24</v>
      </c>
      <c r="B21" s="135" t="s">
        <v>870</v>
      </c>
      <c r="C21" s="141">
        <v>44796</v>
      </c>
    </row>
    <row r="22" spans="1:3" ht="24" customHeight="1" x14ac:dyDescent="0.2">
      <c r="A22" s="562">
        <v>25</v>
      </c>
      <c r="B22" s="135" t="s">
        <v>871</v>
      </c>
      <c r="C22" s="141">
        <v>44796</v>
      </c>
    </row>
    <row r="23" spans="1:3" ht="31.5" x14ac:dyDescent="0.2">
      <c r="A23" s="562">
        <v>26</v>
      </c>
      <c r="B23" s="135" t="s">
        <v>872</v>
      </c>
      <c r="C23" s="141">
        <v>44896</v>
      </c>
    </row>
    <row r="24" spans="1:3" ht="31.15" customHeight="1" thickBot="1" x14ac:dyDescent="0.25">
      <c r="A24" s="565">
        <v>27</v>
      </c>
      <c r="B24" s="559" t="s">
        <v>1225</v>
      </c>
      <c r="C24" s="560">
        <v>45197</v>
      </c>
    </row>
  </sheetData>
  <mergeCells count="1">
    <mergeCell ref="A1:C1"/>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tabColor indexed="42"/>
    <pageSetUpPr fitToPage="1"/>
  </sheetPr>
  <dimension ref="A1:E23"/>
  <sheetViews>
    <sheetView tabSelected="1" zoomScaleNormal="100" workbookViewId="0">
      <pane xSplit="2" ySplit="4" topLeftCell="C5" activePane="bottomRight" state="frozen"/>
      <selection sqref="A1:E1"/>
      <selection pane="topRight" sqref="A1:E1"/>
      <selection pane="bottomLeft" sqref="A1:E1"/>
      <selection pane="bottomRight" activeCell="H11" sqref="H11"/>
    </sheetView>
  </sheetViews>
  <sheetFormatPr defaultColWidth="9.140625" defaultRowHeight="15.75" x14ac:dyDescent="0.2"/>
  <cols>
    <col min="1" max="1" width="9.140625" style="18" customWidth="1"/>
    <col min="2" max="2" width="77.85546875" style="27" customWidth="1"/>
    <col min="3" max="5" width="17.42578125" style="13" customWidth="1"/>
    <col min="6" max="16384" width="9.140625" style="13"/>
  </cols>
  <sheetData>
    <row r="1" spans="1:5" s="320" customFormat="1" ht="87" customHeight="1" thickBot="1" x14ac:dyDescent="0.25">
      <c r="A1" s="812" t="s">
        <v>1175</v>
      </c>
      <c r="B1" s="813"/>
      <c r="C1" s="813"/>
      <c r="D1" s="813"/>
      <c r="E1" s="814"/>
    </row>
    <row r="2" spans="1:5" s="320" customFormat="1" ht="35.1" customHeight="1" x14ac:dyDescent="0.2">
      <c r="A2" s="815" t="s">
        <v>1357</v>
      </c>
      <c r="B2" s="816"/>
      <c r="C2" s="816"/>
      <c r="D2" s="816"/>
      <c r="E2" s="817"/>
    </row>
    <row r="3" spans="1:5" s="323" customFormat="1" ht="43.5" customHeight="1" x14ac:dyDescent="0.2">
      <c r="A3" s="321" t="s">
        <v>142</v>
      </c>
      <c r="B3" s="305" t="s">
        <v>141</v>
      </c>
      <c r="C3" s="305" t="s">
        <v>230</v>
      </c>
      <c r="D3" s="305" t="s">
        <v>231</v>
      </c>
      <c r="E3" s="322" t="s">
        <v>164</v>
      </c>
    </row>
    <row r="4" spans="1:5" s="323" customFormat="1" ht="17.25" customHeight="1" x14ac:dyDescent="0.2">
      <c r="A4" s="324"/>
      <c r="B4" s="306"/>
      <c r="C4" s="325" t="s">
        <v>212</v>
      </c>
      <c r="D4" s="325" t="s">
        <v>213</v>
      </c>
      <c r="E4" s="326" t="s">
        <v>25</v>
      </c>
    </row>
    <row r="5" spans="1:5" x14ac:dyDescent="0.2">
      <c r="A5" s="20">
        <v>1</v>
      </c>
      <c r="B5" s="306" t="s">
        <v>274</v>
      </c>
      <c r="C5" s="28">
        <f>C6</f>
        <v>11225844</v>
      </c>
      <c r="D5" s="28">
        <f>D6</f>
        <v>200000</v>
      </c>
      <c r="E5" s="29">
        <f>SUM(C5:D5)</f>
        <v>11425844</v>
      </c>
    </row>
    <row r="6" spans="1:5" x14ac:dyDescent="0.2">
      <c r="A6" s="20">
        <f>A5+1</f>
        <v>2</v>
      </c>
      <c r="B6" s="307" t="s">
        <v>197</v>
      </c>
      <c r="C6" s="75">
        <v>11225844</v>
      </c>
      <c r="D6" s="75">
        <v>200000</v>
      </c>
      <c r="E6" s="29">
        <f>SUM(C6:D6)</f>
        <v>11425844</v>
      </c>
    </row>
    <row r="7" spans="1:5" ht="15.75" customHeight="1" x14ac:dyDescent="0.2">
      <c r="A7" s="20">
        <f>A6+1</f>
        <v>3</v>
      </c>
      <c r="B7" s="306" t="s">
        <v>275</v>
      </c>
      <c r="C7" s="28">
        <f>SUM(C8:C12)</f>
        <v>3884289</v>
      </c>
      <c r="D7" s="28">
        <f>SUM(D8:D12)</f>
        <v>0</v>
      </c>
      <c r="E7" s="29">
        <f>SUM(C7:D7)</f>
        <v>3884289</v>
      </c>
    </row>
    <row r="8" spans="1:5" x14ac:dyDescent="0.2">
      <c r="A8" s="20">
        <f t="shared" ref="A8:A19" si="0">A7+1</f>
        <v>4</v>
      </c>
      <c r="B8" s="307" t="s">
        <v>198</v>
      </c>
      <c r="C8" s="30">
        <v>3529847</v>
      </c>
      <c r="D8" s="148" t="s">
        <v>240</v>
      </c>
      <c r="E8" s="29">
        <f t="shared" ref="E8:E19" si="1">SUM(C8:D8)</f>
        <v>3529847</v>
      </c>
    </row>
    <row r="9" spans="1:5" x14ac:dyDescent="0.2">
      <c r="A9" s="20">
        <f t="shared" si="0"/>
        <v>5</v>
      </c>
      <c r="B9" s="307" t="s">
        <v>199</v>
      </c>
      <c r="C9" s="30">
        <v>251785</v>
      </c>
      <c r="D9" s="148" t="s">
        <v>240</v>
      </c>
      <c r="E9" s="29">
        <f t="shared" si="1"/>
        <v>251785</v>
      </c>
    </row>
    <row r="10" spans="1:5" x14ac:dyDescent="0.2">
      <c r="A10" s="20">
        <f t="shared" si="0"/>
        <v>6</v>
      </c>
      <c r="B10" s="307" t="s">
        <v>200</v>
      </c>
      <c r="C10" s="148" t="s">
        <v>240</v>
      </c>
      <c r="D10" s="148" t="s">
        <v>240</v>
      </c>
      <c r="E10" s="29">
        <f t="shared" si="1"/>
        <v>0</v>
      </c>
    </row>
    <row r="11" spans="1:5" x14ac:dyDescent="0.2">
      <c r="A11" s="20">
        <f t="shared" si="0"/>
        <v>7</v>
      </c>
      <c r="B11" s="307" t="s">
        <v>201</v>
      </c>
      <c r="C11" s="148" t="s">
        <v>240</v>
      </c>
      <c r="D11" s="148" t="s">
        <v>240</v>
      </c>
      <c r="E11" s="29">
        <f t="shared" si="1"/>
        <v>0</v>
      </c>
    </row>
    <row r="12" spans="1:5" x14ac:dyDescent="0.2">
      <c r="A12" s="20">
        <f t="shared" si="0"/>
        <v>8</v>
      </c>
      <c r="B12" s="307" t="s">
        <v>97</v>
      </c>
      <c r="C12" s="30">
        <v>102657</v>
      </c>
      <c r="D12" s="148" t="s">
        <v>240</v>
      </c>
      <c r="E12" s="29">
        <f t="shared" si="1"/>
        <v>102657</v>
      </c>
    </row>
    <row r="13" spans="1:5" ht="15.75" customHeight="1" x14ac:dyDescent="0.2">
      <c r="A13" s="20">
        <f t="shared" si="0"/>
        <v>9</v>
      </c>
      <c r="B13" s="306" t="s">
        <v>276</v>
      </c>
      <c r="C13" s="28">
        <f>C14</f>
        <v>0</v>
      </c>
      <c r="D13" s="28">
        <f>D14</f>
        <v>0</v>
      </c>
      <c r="E13" s="29">
        <f t="shared" si="1"/>
        <v>0</v>
      </c>
    </row>
    <row r="14" spans="1:5" x14ac:dyDescent="0.2">
      <c r="A14" s="20">
        <f t="shared" si="0"/>
        <v>10</v>
      </c>
      <c r="B14" s="307" t="s">
        <v>98</v>
      </c>
      <c r="C14" s="30">
        <v>0</v>
      </c>
      <c r="D14" s="30">
        <v>0</v>
      </c>
      <c r="E14" s="29">
        <f t="shared" si="1"/>
        <v>0</v>
      </c>
    </row>
    <row r="15" spans="1:5" x14ac:dyDescent="0.2">
      <c r="A15" s="20">
        <f t="shared" si="0"/>
        <v>11</v>
      </c>
      <c r="B15" s="306" t="s">
        <v>277</v>
      </c>
      <c r="C15" s="28">
        <f>SUM(C16:C18)</f>
        <v>784214</v>
      </c>
      <c r="D15" s="28">
        <f>SUM(D16:D18)</f>
        <v>0</v>
      </c>
      <c r="E15" s="29">
        <f t="shared" si="1"/>
        <v>784214</v>
      </c>
    </row>
    <row r="16" spans="1:5" x14ac:dyDescent="0.2">
      <c r="A16" s="20">
        <f t="shared" si="0"/>
        <v>12</v>
      </c>
      <c r="B16" s="307" t="s">
        <v>860</v>
      </c>
      <c r="C16" s="30">
        <v>241977</v>
      </c>
      <c r="D16" s="148" t="s">
        <v>240</v>
      </c>
      <c r="E16" s="29">
        <f t="shared" si="1"/>
        <v>241977</v>
      </c>
    </row>
    <row r="17" spans="1:5" x14ac:dyDescent="0.2">
      <c r="A17" s="20">
        <f t="shared" si="0"/>
        <v>13</v>
      </c>
      <c r="B17" s="307" t="s">
        <v>99</v>
      </c>
      <c r="C17" s="30">
        <v>248860</v>
      </c>
      <c r="D17" s="148" t="s">
        <v>240</v>
      </c>
      <c r="E17" s="29">
        <f t="shared" si="1"/>
        <v>248860</v>
      </c>
    </row>
    <row r="18" spans="1:5" x14ac:dyDescent="0.2">
      <c r="A18" s="20">
        <f t="shared" si="0"/>
        <v>14</v>
      </c>
      <c r="B18" s="307" t="s">
        <v>100</v>
      </c>
      <c r="C18" s="30">
        <v>293377</v>
      </c>
      <c r="D18" s="148" t="s">
        <v>240</v>
      </c>
      <c r="E18" s="29">
        <f t="shared" si="1"/>
        <v>293377</v>
      </c>
    </row>
    <row r="19" spans="1:5" ht="16.5" thickBot="1" x14ac:dyDescent="0.25">
      <c r="A19" s="21">
        <f t="shared" si="0"/>
        <v>15</v>
      </c>
      <c r="B19" s="308" t="s">
        <v>278</v>
      </c>
      <c r="C19" s="31">
        <f>C5+C7+C13+C15</f>
        <v>15894347</v>
      </c>
      <c r="D19" s="31">
        <f>D5+D7+D13+D15</f>
        <v>200000</v>
      </c>
      <c r="E19" s="32">
        <f t="shared" si="1"/>
        <v>16094347</v>
      </c>
    </row>
    <row r="20" spans="1:5" x14ac:dyDescent="0.2">
      <c r="A20" s="277" t="s">
        <v>853</v>
      </c>
      <c r="B20" s="278" t="s">
        <v>915</v>
      </c>
      <c r="C20" s="16"/>
      <c r="D20" s="16"/>
    </row>
    <row r="21" spans="1:5" x14ac:dyDescent="0.2">
      <c r="A21" s="17"/>
      <c r="B21" s="62"/>
    </row>
    <row r="23" spans="1:5" x14ac:dyDescent="0.2">
      <c r="B23" s="27" t="s">
        <v>110</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6">
    <tabColor indexed="42"/>
    <pageSetUpPr fitToPage="1"/>
  </sheetPr>
  <dimension ref="A1:I40"/>
  <sheetViews>
    <sheetView zoomScaleNormal="100" workbookViewId="0">
      <pane xSplit="2" ySplit="4" topLeftCell="C29" activePane="bottomRight" state="frozen"/>
      <selection pane="topRight" activeCell="C1" sqref="C1"/>
      <selection pane="bottomLeft" activeCell="A5" sqref="A5"/>
      <selection pane="bottomRight" activeCell="I36" sqref="I36"/>
    </sheetView>
  </sheetViews>
  <sheetFormatPr defaultColWidth="9.140625" defaultRowHeight="15.75" x14ac:dyDescent="0.25"/>
  <cols>
    <col min="1" max="1" width="10.140625" style="3" customWidth="1"/>
    <col min="2" max="2" width="83" style="36" customWidth="1"/>
    <col min="3" max="3" width="17.28515625" style="1" customWidth="1"/>
    <col min="4" max="4" width="14.28515625" style="1" customWidth="1"/>
    <col min="5" max="5" width="16.5703125" style="1" customWidth="1"/>
    <col min="6" max="16384" width="9.140625" style="1"/>
  </cols>
  <sheetData>
    <row r="1" spans="1:9" s="327" customFormat="1" ht="50.1" customHeight="1" thickBot="1" x14ac:dyDescent="0.3">
      <c r="A1" s="818" t="s">
        <v>1176</v>
      </c>
      <c r="B1" s="819"/>
      <c r="C1" s="819"/>
      <c r="D1" s="819"/>
      <c r="E1" s="820"/>
      <c r="F1" s="328"/>
      <c r="G1" s="328"/>
      <c r="H1" s="328"/>
      <c r="I1" s="328"/>
    </row>
    <row r="2" spans="1:9" s="320" customFormat="1" ht="38.25" customHeight="1" x14ac:dyDescent="0.2">
      <c r="A2" s="821" t="s">
        <v>1360</v>
      </c>
      <c r="B2" s="822"/>
      <c r="C2" s="822"/>
      <c r="D2" s="822"/>
      <c r="E2" s="823"/>
    </row>
    <row r="3" spans="1:9" s="328" customFormat="1" ht="35.25" customHeight="1" x14ac:dyDescent="0.25">
      <c r="A3" s="321" t="s">
        <v>142</v>
      </c>
      <c r="B3" s="305" t="s">
        <v>254</v>
      </c>
      <c r="C3" s="305" t="s">
        <v>230</v>
      </c>
      <c r="D3" s="305" t="s">
        <v>231</v>
      </c>
      <c r="E3" s="322" t="s">
        <v>164</v>
      </c>
    </row>
    <row r="4" spans="1:9" s="323" customFormat="1" ht="17.25" customHeight="1" x14ac:dyDescent="0.2">
      <c r="A4" s="324"/>
      <c r="B4" s="306"/>
      <c r="C4" s="325" t="s">
        <v>212</v>
      </c>
      <c r="D4" s="325" t="s">
        <v>213</v>
      </c>
      <c r="E4" s="326" t="s">
        <v>25</v>
      </c>
    </row>
    <row r="5" spans="1:9" ht="31.5" x14ac:dyDescent="0.25">
      <c r="A5" s="22">
        <v>1</v>
      </c>
      <c r="B5" s="33" t="s">
        <v>1048</v>
      </c>
      <c r="C5" s="37">
        <f>SUM(C6:C14)</f>
        <v>205227.77000000002</v>
      </c>
      <c r="D5" s="37">
        <f>SUM(D6:D7)</f>
        <v>0</v>
      </c>
      <c r="E5" s="650">
        <f>C5+D5</f>
        <v>205227.77000000002</v>
      </c>
      <c r="F5" s="103"/>
    </row>
    <row r="6" spans="1:9" ht="31.5" x14ac:dyDescent="0.25">
      <c r="A6" s="22" t="s">
        <v>244</v>
      </c>
      <c r="B6" s="34" t="s">
        <v>1361</v>
      </c>
      <c r="C6" s="30">
        <v>4200</v>
      </c>
      <c r="D6" s="30">
        <v>0</v>
      </c>
      <c r="E6" s="650">
        <f t="shared" ref="E6:E37" si="0">C6+D6</f>
        <v>4200</v>
      </c>
    </row>
    <row r="7" spans="1:9" x14ac:dyDescent="0.25">
      <c r="A7" s="22" t="s">
        <v>296</v>
      </c>
      <c r="B7" s="34" t="s">
        <v>1362</v>
      </c>
      <c r="C7" s="30">
        <v>24526</v>
      </c>
      <c r="D7" s="30">
        <v>0</v>
      </c>
      <c r="E7" s="650">
        <f t="shared" si="0"/>
        <v>24526</v>
      </c>
    </row>
    <row r="8" spans="1:9" ht="31.5" x14ac:dyDescent="0.25">
      <c r="A8" s="22" t="s">
        <v>1383</v>
      </c>
      <c r="B8" s="34" t="s">
        <v>1370</v>
      </c>
      <c r="C8" s="30">
        <v>10566</v>
      </c>
      <c r="D8" s="30">
        <v>0</v>
      </c>
      <c r="E8" s="650">
        <f t="shared" si="0"/>
        <v>10566</v>
      </c>
    </row>
    <row r="9" spans="1:9" ht="17.25" customHeight="1" x14ac:dyDescent="0.25">
      <c r="A9" s="22" t="s">
        <v>1384</v>
      </c>
      <c r="B9" s="34" t="s">
        <v>1371</v>
      </c>
      <c r="C9" s="30">
        <v>5000</v>
      </c>
      <c r="D9" s="30">
        <v>0</v>
      </c>
      <c r="E9" s="650">
        <f t="shared" si="0"/>
        <v>5000</v>
      </c>
    </row>
    <row r="10" spans="1:9" ht="31.5" x14ac:dyDescent="0.25">
      <c r="A10" s="22" t="s">
        <v>1385</v>
      </c>
      <c r="B10" s="34" t="s">
        <v>1372</v>
      </c>
      <c r="C10" s="30">
        <v>3441</v>
      </c>
      <c r="D10" s="30">
        <v>0</v>
      </c>
      <c r="E10" s="650">
        <f t="shared" si="0"/>
        <v>3441</v>
      </c>
    </row>
    <row r="11" spans="1:9" ht="31.5" x14ac:dyDescent="0.25">
      <c r="A11" s="22" t="s">
        <v>1386</v>
      </c>
      <c r="B11" s="34" t="s">
        <v>1373</v>
      </c>
      <c r="C11" s="30">
        <v>5961</v>
      </c>
      <c r="D11" s="30">
        <v>0</v>
      </c>
      <c r="E11" s="650">
        <f t="shared" si="0"/>
        <v>5961</v>
      </c>
    </row>
    <row r="12" spans="1:9" ht="31.5" x14ac:dyDescent="0.25">
      <c r="A12" s="22" t="s">
        <v>1387</v>
      </c>
      <c r="B12" s="34" t="s">
        <v>1376</v>
      </c>
      <c r="C12" s="30">
        <v>16625</v>
      </c>
      <c r="D12" s="30">
        <v>0</v>
      </c>
      <c r="E12" s="650">
        <f t="shared" si="0"/>
        <v>16625</v>
      </c>
    </row>
    <row r="13" spans="1:9" ht="63" x14ac:dyDescent="0.25">
      <c r="A13" s="22" t="s">
        <v>1388</v>
      </c>
      <c r="B13" s="34" t="s">
        <v>1378</v>
      </c>
      <c r="C13" s="30">
        <v>4500</v>
      </c>
      <c r="D13" s="30">
        <v>0</v>
      </c>
      <c r="E13" s="650">
        <f t="shared" si="0"/>
        <v>4500</v>
      </c>
    </row>
    <row r="14" spans="1:9" ht="31.5" x14ac:dyDescent="0.25">
      <c r="A14" s="22" t="s">
        <v>1389</v>
      </c>
      <c r="B14" s="34" t="s">
        <v>1382</v>
      </c>
      <c r="C14" s="30">
        <v>130408.77</v>
      </c>
      <c r="D14" s="30">
        <v>0</v>
      </c>
      <c r="E14" s="650">
        <f t="shared" si="0"/>
        <v>130408.77</v>
      </c>
    </row>
    <row r="15" spans="1:9" x14ac:dyDescent="0.25">
      <c r="A15" s="22"/>
      <c r="B15" s="34"/>
      <c r="C15" s="30"/>
      <c r="D15" s="30"/>
      <c r="E15" s="650">
        <f t="shared" si="0"/>
        <v>0</v>
      </c>
    </row>
    <row r="16" spans="1:9" x14ac:dyDescent="0.25">
      <c r="A16" s="22">
        <v>2</v>
      </c>
      <c r="B16" s="33" t="s">
        <v>63</v>
      </c>
      <c r="C16" s="37">
        <f>SUM(C17:C17)</f>
        <v>805</v>
      </c>
      <c r="D16" s="37">
        <f>SUM(D17:D17)</f>
        <v>0</v>
      </c>
      <c r="E16" s="650">
        <f t="shared" si="0"/>
        <v>805</v>
      </c>
    </row>
    <row r="17" spans="1:5" x14ac:dyDescent="0.25">
      <c r="A17" s="22" t="s">
        <v>245</v>
      </c>
      <c r="B17" s="34" t="s">
        <v>1379</v>
      </c>
      <c r="C17" s="30">
        <v>805</v>
      </c>
      <c r="D17" s="30">
        <v>0</v>
      </c>
      <c r="E17" s="650">
        <f t="shared" si="0"/>
        <v>805</v>
      </c>
    </row>
    <row r="18" spans="1:5" x14ac:dyDescent="0.25">
      <c r="A18" s="22"/>
      <c r="B18" s="34"/>
      <c r="C18" s="30"/>
      <c r="D18" s="30"/>
      <c r="E18" s="650">
        <f t="shared" si="0"/>
        <v>0</v>
      </c>
    </row>
    <row r="19" spans="1:5" x14ac:dyDescent="0.25">
      <c r="A19" s="22">
        <v>3</v>
      </c>
      <c r="B19" s="33" t="s">
        <v>194</v>
      </c>
      <c r="C19" s="37">
        <f>SUM(C20:C23)</f>
        <v>19033.37</v>
      </c>
      <c r="D19" s="37">
        <f>SUM(D20:D21)</f>
        <v>0</v>
      </c>
      <c r="E19" s="650">
        <f t="shared" si="0"/>
        <v>19033.37</v>
      </c>
    </row>
    <row r="20" spans="1:5" ht="31.5" x14ac:dyDescent="0.25">
      <c r="A20" s="22" t="s">
        <v>246</v>
      </c>
      <c r="B20" s="74" t="s">
        <v>1363</v>
      </c>
      <c r="C20" s="30">
        <v>9598.31</v>
      </c>
      <c r="D20" s="30">
        <v>0</v>
      </c>
      <c r="E20" s="650">
        <f t="shared" si="0"/>
        <v>9598.31</v>
      </c>
    </row>
    <row r="21" spans="1:5" ht="31.5" x14ac:dyDescent="0.25">
      <c r="A21" s="22" t="s">
        <v>297</v>
      </c>
      <c r="B21" s="74" t="s">
        <v>1391</v>
      </c>
      <c r="C21" s="30">
        <v>4460.0600000000004</v>
      </c>
      <c r="D21" s="30">
        <v>0</v>
      </c>
      <c r="E21" s="650">
        <f t="shared" si="0"/>
        <v>4460.0600000000004</v>
      </c>
    </row>
    <row r="22" spans="1:5" ht="47.25" x14ac:dyDescent="0.25">
      <c r="A22" s="22" t="s">
        <v>1390</v>
      </c>
      <c r="B22" s="74" t="s">
        <v>1401</v>
      </c>
      <c r="C22" s="30">
        <v>2500</v>
      </c>
      <c r="D22" s="30">
        <v>0</v>
      </c>
      <c r="E22" s="650">
        <f t="shared" si="0"/>
        <v>2500</v>
      </c>
    </row>
    <row r="23" spans="1:5" ht="31.5" x14ac:dyDescent="0.25">
      <c r="A23" s="22" t="s">
        <v>1400</v>
      </c>
      <c r="B23" s="74" t="s">
        <v>1380</v>
      </c>
      <c r="C23" s="30">
        <v>2475</v>
      </c>
      <c r="D23" s="30">
        <v>0</v>
      </c>
      <c r="E23" s="650">
        <f t="shared" si="0"/>
        <v>2475</v>
      </c>
    </row>
    <row r="24" spans="1:5" x14ac:dyDescent="0.25">
      <c r="A24" s="22"/>
      <c r="B24" s="74"/>
      <c r="C24" s="30"/>
      <c r="D24" s="30"/>
      <c r="E24" s="650"/>
    </row>
    <row r="25" spans="1:5" x14ac:dyDescent="0.25">
      <c r="A25" s="22">
        <v>4</v>
      </c>
      <c r="B25" s="33" t="s">
        <v>195</v>
      </c>
      <c r="C25" s="37">
        <f>SUM(C26:C35)</f>
        <v>866543.48</v>
      </c>
      <c r="D25" s="37">
        <f>SUM(D26:D27)</f>
        <v>0</v>
      </c>
      <c r="E25" s="650">
        <f t="shared" si="0"/>
        <v>866543.48</v>
      </c>
    </row>
    <row r="26" spans="1:5" ht="31.5" x14ac:dyDescent="0.25">
      <c r="A26" s="22" t="s">
        <v>179</v>
      </c>
      <c r="B26" s="632" t="s">
        <v>1364</v>
      </c>
      <c r="C26" s="30">
        <v>584.39</v>
      </c>
      <c r="D26" s="651">
        <v>0</v>
      </c>
      <c r="E26" s="650">
        <f t="shared" si="0"/>
        <v>584.39</v>
      </c>
    </row>
    <row r="27" spans="1:5" ht="47.25" x14ac:dyDescent="0.25">
      <c r="A27" s="22" t="s">
        <v>298</v>
      </c>
      <c r="B27" s="632" t="s">
        <v>1365</v>
      </c>
      <c r="C27" s="30">
        <v>104521</v>
      </c>
      <c r="D27" s="651">
        <v>0</v>
      </c>
      <c r="E27" s="650">
        <f t="shared" si="0"/>
        <v>104521</v>
      </c>
    </row>
    <row r="28" spans="1:5" ht="47.25" x14ac:dyDescent="0.25">
      <c r="A28" s="22" t="s">
        <v>1392</v>
      </c>
      <c r="B28" s="633" t="s">
        <v>1366</v>
      </c>
      <c r="C28" s="30">
        <v>15716</v>
      </c>
      <c r="D28" s="651">
        <v>0</v>
      </c>
      <c r="E28" s="650">
        <f t="shared" si="0"/>
        <v>15716</v>
      </c>
    </row>
    <row r="29" spans="1:5" ht="47.25" x14ac:dyDescent="0.25">
      <c r="A29" s="22" t="s">
        <v>1393</v>
      </c>
      <c r="B29" s="632" t="s">
        <v>1367</v>
      </c>
      <c r="C29" s="30">
        <v>100000</v>
      </c>
      <c r="D29" s="651">
        <v>0</v>
      </c>
      <c r="E29" s="650">
        <f t="shared" si="0"/>
        <v>100000</v>
      </c>
    </row>
    <row r="30" spans="1:5" ht="47.25" x14ac:dyDescent="0.25">
      <c r="A30" s="22" t="s">
        <v>1394</v>
      </c>
      <c r="B30" s="632" t="s">
        <v>1368</v>
      </c>
      <c r="C30" s="30">
        <v>100000</v>
      </c>
      <c r="D30" s="651">
        <v>0</v>
      </c>
      <c r="E30" s="650">
        <f t="shared" si="0"/>
        <v>100000</v>
      </c>
    </row>
    <row r="31" spans="1:5" ht="31.5" x14ac:dyDescent="0.25">
      <c r="A31" s="22" t="s">
        <v>1395</v>
      </c>
      <c r="B31" s="74" t="s">
        <v>1369</v>
      </c>
      <c r="C31" s="30">
        <v>3000</v>
      </c>
      <c r="D31" s="651">
        <v>0</v>
      </c>
      <c r="E31" s="650">
        <f t="shared" si="0"/>
        <v>3000</v>
      </c>
    </row>
    <row r="32" spans="1:5" ht="47.25" x14ac:dyDescent="0.25">
      <c r="A32" s="22" t="s">
        <v>1396</v>
      </c>
      <c r="B32" s="74" t="s">
        <v>1374</v>
      </c>
      <c r="C32" s="651">
        <v>5597.55</v>
      </c>
      <c r="D32" s="651">
        <v>0</v>
      </c>
      <c r="E32" s="650">
        <f t="shared" si="0"/>
        <v>5597.55</v>
      </c>
    </row>
    <row r="33" spans="1:6" ht="31.5" x14ac:dyDescent="0.25">
      <c r="A33" s="22" t="s">
        <v>1397</v>
      </c>
      <c r="B33" s="34" t="s">
        <v>1375</v>
      </c>
      <c r="C33" s="651">
        <v>899.54</v>
      </c>
      <c r="D33" s="651">
        <v>0</v>
      </c>
      <c r="E33" s="650">
        <f t="shared" si="0"/>
        <v>899.54</v>
      </c>
    </row>
    <row r="34" spans="1:6" ht="31.5" x14ac:dyDescent="0.25">
      <c r="A34" s="22" t="s">
        <v>1398</v>
      </c>
      <c r="B34" s="34" t="s">
        <v>1377</v>
      </c>
      <c r="C34" s="651">
        <v>5000</v>
      </c>
      <c r="D34" s="651">
        <v>0</v>
      </c>
      <c r="E34" s="650">
        <f t="shared" si="0"/>
        <v>5000</v>
      </c>
    </row>
    <row r="35" spans="1:6" ht="31.5" x14ac:dyDescent="0.25">
      <c r="A35" s="22" t="s">
        <v>1399</v>
      </c>
      <c r="B35" s="34" t="s">
        <v>1381</v>
      </c>
      <c r="C35" s="651">
        <v>531225</v>
      </c>
      <c r="D35" s="651">
        <v>0</v>
      </c>
      <c r="E35" s="650">
        <f t="shared" si="0"/>
        <v>531225</v>
      </c>
    </row>
    <row r="36" spans="1:6" x14ac:dyDescent="0.25">
      <c r="A36" s="22"/>
      <c r="B36" s="34"/>
      <c r="C36" s="30"/>
      <c r="D36" s="30"/>
      <c r="E36" s="650">
        <f t="shared" si="0"/>
        <v>0</v>
      </c>
    </row>
    <row r="37" spans="1:6" ht="16.5" thickBot="1" x14ac:dyDescent="0.3">
      <c r="A37" s="23">
        <v>5</v>
      </c>
      <c r="B37" s="35" t="s">
        <v>232</v>
      </c>
      <c r="C37" s="652">
        <f>C5+C16+C19+C25</f>
        <v>1091609.6200000001</v>
      </c>
      <c r="D37" s="652">
        <f>D5+D16+D19+D25</f>
        <v>0</v>
      </c>
      <c r="E37" s="653">
        <f t="shared" si="0"/>
        <v>1091609.6200000001</v>
      </c>
    </row>
    <row r="39" spans="1:6" s="107" customFormat="1" ht="31.5" x14ac:dyDescent="0.25">
      <c r="A39" s="106"/>
      <c r="B39" s="510" t="s">
        <v>1049</v>
      </c>
      <c r="F39" s="1"/>
    </row>
    <row r="40" spans="1:6" x14ac:dyDescent="0.25">
      <c r="B40" s="288"/>
    </row>
  </sheetData>
  <mergeCells count="2">
    <mergeCell ref="A1:E1"/>
    <mergeCell ref="A2:E2"/>
  </mergeCells>
  <phoneticPr fontId="0" type="noConversion"/>
  <printOptions gridLines="1"/>
  <pageMargins left="0.74803149606299213" right="0.74803149606299213" top="0.59055118110236227" bottom="0" header="0.51181102362204722" footer="0.51181102362204722"/>
  <pageSetup paperSize="9" scale="4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I85"/>
  <sheetViews>
    <sheetView zoomScaleNormal="100" workbookViewId="0">
      <pane xSplit="2" ySplit="5" topLeftCell="C69" activePane="bottomRight" state="frozen"/>
      <selection sqref="A1:E1"/>
      <selection pane="topRight" sqref="A1:E1"/>
      <selection pane="bottomLeft" sqref="A1:E1"/>
      <selection pane="bottomRight" activeCell="L69" sqref="L69"/>
    </sheetView>
  </sheetViews>
  <sheetFormatPr defaultColWidth="9.140625" defaultRowHeight="15.75" x14ac:dyDescent="0.25"/>
  <cols>
    <col min="1" max="1" width="7.85546875" style="3" customWidth="1"/>
    <col min="2" max="2" width="82.140625" style="68" customWidth="1"/>
    <col min="3" max="3" width="16.42578125" style="69" customWidth="1"/>
    <col min="4" max="4" width="16.5703125" style="69" customWidth="1"/>
    <col min="5" max="5" width="16.42578125" style="69" customWidth="1"/>
    <col min="6" max="6" width="17.7109375" style="69" customWidth="1"/>
    <col min="7" max="7" width="16.85546875" style="69" customWidth="1"/>
    <col min="8" max="8" width="20.140625" style="69" customWidth="1"/>
    <col min="9" max="9" width="20.42578125" style="1" bestFit="1" customWidth="1"/>
    <col min="10" max="16384" width="9.140625" style="1"/>
  </cols>
  <sheetData>
    <row r="1" spans="1:9" s="327" customFormat="1" ht="35.1" customHeight="1" thickBot="1" x14ac:dyDescent="0.3">
      <c r="A1" s="830" t="s">
        <v>1177</v>
      </c>
      <c r="B1" s="831"/>
      <c r="C1" s="831"/>
      <c r="D1" s="831"/>
      <c r="E1" s="831"/>
      <c r="F1" s="831"/>
      <c r="G1" s="831"/>
      <c r="H1" s="832"/>
    </row>
    <row r="2" spans="1:9" s="327" customFormat="1" ht="31.9" customHeight="1" x14ac:dyDescent="0.25">
      <c r="A2" s="815" t="s">
        <v>1360</v>
      </c>
      <c r="B2" s="816"/>
      <c r="C2" s="816"/>
      <c r="D2" s="816"/>
      <c r="E2" s="816"/>
      <c r="F2" s="816"/>
      <c r="G2" s="816"/>
      <c r="H2" s="817"/>
    </row>
    <row r="3" spans="1:9" s="327" customFormat="1" ht="24" customHeight="1" x14ac:dyDescent="0.25">
      <c r="A3" s="833" t="s">
        <v>142</v>
      </c>
      <c r="B3" s="834" t="s">
        <v>254</v>
      </c>
      <c r="C3" s="836">
        <v>2022</v>
      </c>
      <c r="D3" s="837"/>
      <c r="E3" s="836">
        <v>2023</v>
      </c>
      <c r="F3" s="837"/>
      <c r="G3" s="836" t="s">
        <v>1178</v>
      </c>
      <c r="H3" s="838"/>
    </row>
    <row r="4" spans="1:9" s="328" customFormat="1" ht="31.5" x14ac:dyDescent="0.25">
      <c r="A4" s="833"/>
      <c r="B4" s="835"/>
      <c r="C4" s="305" t="s">
        <v>255</v>
      </c>
      <c r="D4" s="305" t="s">
        <v>256</v>
      </c>
      <c r="E4" s="305" t="s">
        <v>255</v>
      </c>
      <c r="F4" s="305" t="s">
        <v>256</v>
      </c>
      <c r="G4" s="305" t="s">
        <v>255</v>
      </c>
      <c r="H4" s="329" t="s">
        <v>256</v>
      </c>
      <c r="I4" s="327"/>
    </row>
    <row r="5" spans="1:9" s="328" customFormat="1" x14ac:dyDescent="0.25">
      <c r="A5" s="321"/>
      <c r="B5" s="306"/>
      <c r="C5" s="305" t="s">
        <v>212</v>
      </c>
      <c r="D5" s="305" t="s">
        <v>213</v>
      </c>
      <c r="E5" s="305" t="s">
        <v>214</v>
      </c>
      <c r="F5" s="305" t="s">
        <v>221</v>
      </c>
      <c r="G5" s="305" t="s">
        <v>26</v>
      </c>
      <c r="H5" s="329" t="s">
        <v>27</v>
      </c>
      <c r="I5" s="330"/>
    </row>
    <row r="6" spans="1:9" x14ac:dyDescent="0.25">
      <c r="A6" s="22">
        <v>1</v>
      </c>
      <c r="B6" s="309" t="s">
        <v>192</v>
      </c>
      <c r="C6" s="28">
        <f>SUM(C7:C10)</f>
        <v>0</v>
      </c>
      <c r="D6" s="28">
        <f>SUM(D7:D10)</f>
        <v>0</v>
      </c>
      <c r="E6" s="28">
        <f>SUM(E7:E10)</f>
        <v>0</v>
      </c>
      <c r="F6" s="28">
        <f>SUM(F7:F10)</f>
        <v>0</v>
      </c>
      <c r="G6" s="654">
        <f>E6-C6</f>
        <v>0</v>
      </c>
      <c r="H6" s="655">
        <f t="shared" ref="G6:H78" si="0">F6-D6</f>
        <v>0</v>
      </c>
    </row>
    <row r="7" spans="1:9" x14ac:dyDescent="0.25">
      <c r="A7" s="22">
        <f>A6+1</f>
        <v>2</v>
      </c>
      <c r="B7" s="310" t="s">
        <v>205</v>
      </c>
      <c r="C7" s="75">
        <v>0</v>
      </c>
      <c r="D7" s="75">
        <v>0</v>
      </c>
      <c r="E7" s="75">
        <v>0</v>
      </c>
      <c r="F7" s="75">
        <v>0</v>
      </c>
      <c r="G7" s="654">
        <f t="shared" si="0"/>
        <v>0</v>
      </c>
      <c r="H7" s="655">
        <f t="shared" si="0"/>
        <v>0</v>
      </c>
      <c r="I7" s="174"/>
    </row>
    <row r="8" spans="1:9" x14ac:dyDescent="0.25">
      <c r="A8" s="22">
        <f t="shared" ref="A8:A69" si="1">A7+1</f>
        <v>3</v>
      </c>
      <c r="B8" s="310" t="s">
        <v>228</v>
      </c>
      <c r="C8" s="75">
        <v>0</v>
      </c>
      <c r="D8" s="75">
        <v>0</v>
      </c>
      <c r="E8" s="75">
        <v>0</v>
      </c>
      <c r="F8" s="75">
        <v>0</v>
      </c>
      <c r="G8" s="654">
        <f t="shared" si="0"/>
        <v>0</v>
      </c>
      <c r="H8" s="655">
        <f t="shared" si="0"/>
        <v>0</v>
      </c>
      <c r="I8" s="174"/>
    </row>
    <row r="9" spans="1:9" x14ac:dyDescent="0.25">
      <c r="A9" s="22">
        <f t="shared" si="1"/>
        <v>4</v>
      </c>
      <c r="B9" s="310" t="s">
        <v>48</v>
      </c>
      <c r="C9" s="75">
        <v>0</v>
      </c>
      <c r="D9" s="75">
        <v>0</v>
      </c>
      <c r="E9" s="75">
        <v>0</v>
      </c>
      <c r="F9" s="75">
        <v>0</v>
      </c>
      <c r="G9" s="654">
        <f t="shared" si="0"/>
        <v>0</v>
      </c>
      <c r="H9" s="655">
        <f t="shared" si="0"/>
        <v>0</v>
      </c>
      <c r="I9" s="174"/>
    </row>
    <row r="10" spans="1:9" x14ac:dyDescent="0.25">
      <c r="A10" s="22">
        <f t="shared" si="1"/>
        <v>5</v>
      </c>
      <c r="B10" s="310" t="s">
        <v>227</v>
      </c>
      <c r="C10" s="75">
        <v>0</v>
      </c>
      <c r="D10" s="75">
        <v>0</v>
      </c>
      <c r="E10" s="75">
        <v>0</v>
      </c>
      <c r="F10" s="75">
        <v>0</v>
      </c>
      <c r="G10" s="654">
        <f t="shared" si="0"/>
        <v>0</v>
      </c>
      <c r="H10" s="655">
        <f t="shared" si="0"/>
        <v>0</v>
      </c>
      <c r="I10" s="174"/>
    </row>
    <row r="11" spans="1:9" x14ac:dyDescent="0.25">
      <c r="A11" s="22">
        <f t="shared" si="1"/>
        <v>6</v>
      </c>
      <c r="B11" s="311" t="s">
        <v>658</v>
      </c>
      <c r="C11" s="28">
        <f>SUM(C12:C15)</f>
        <v>406307.26</v>
      </c>
      <c r="D11" s="28">
        <f>SUM(D12:D15)</f>
        <v>138151.22</v>
      </c>
      <c r="E11" s="28">
        <f>SUM(E12:E15)</f>
        <v>399288.68</v>
      </c>
      <c r="F11" s="28">
        <f>SUM(F12:F15)</f>
        <v>111558.29</v>
      </c>
      <c r="G11" s="654">
        <f t="shared" si="0"/>
        <v>-7018.5800000000163</v>
      </c>
      <c r="H11" s="655">
        <f t="shared" si="0"/>
        <v>-26592.930000000008</v>
      </c>
    </row>
    <row r="12" spans="1:9" x14ac:dyDescent="0.25">
      <c r="A12" s="22">
        <f t="shared" si="1"/>
        <v>7</v>
      </c>
      <c r="B12" s="312" t="s">
        <v>73</v>
      </c>
      <c r="C12" s="75">
        <v>241575.5</v>
      </c>
      <c r="D12" s="75">
        <v>0</v>
      </c>
      <c r="E12" s="75">
        <v>233764</v>
      </c>
      <c r="F12" s="75">
        <v>0</v>
      </c>
      <c r="G12" s="654">
        <f t="shared" si="0"/>
        <v>-7811.5</v>
      </c>
      <c r="H12" s="655">
        <f t="shared" si="0"/>
        <v>0</v>
      </c>
    </row>
    <row r="13" spans="1:9" x14ac:dyDescent="0.25">
      <c r="A13" s="22">
        <f t="shared" si="1"/>
        <v>8</v>
      </c>
      <c r="B13" s="312" t="s">
        <v>74</v>
      </c>
      <c r="C13" s="75">
        <v>45971.9</v>
      </c>
      <c r="D13" s="75">
        <v>0</v>
      </c>
      <c r="E13" s="75">
        <v>39156.9</v>
      </c>
      <c r="F13" s="75">
        <v>0</v>
      </c>
      <c r="G13" s="654">
        <f t="shared" si="0"/>
        <v>-6815</v>
      </c>
      <c r="H13" s="655">
        <f t="shared" si="0"/>
        <v>0</v>
      </c>
    </row>
    <row r="14" spans="1:9" x14ac:dyDescent="0.25">
      <c r="A14" s="22">
        <f>A13+1</f>
        <v>9</v>
      </c>
      <c r="B14" s="312" t="s">
        <v>938</v>
      </c>
      <c r="C14" s="75">
        <v>93744.33</v>
      </c>
      <c r="D14" s="75">
        <v>40797.800000000003</v>
      </c>
      <c r="E14" s="75">
        <v>94818.67</v>
      </c>
      <c r="F14" s="75">
        <v>28968.34</v>
      </c>
      <c r="G14" s="654">
        <f t="shared" si="0"/>
        <v>1074.3399999999965</v>
      </c>
      <c r="H14" s="655">
        <f t="shared" si="0"/>
        <v>-11829.460000000003</v>
      </c>
    </row>
    <row r="15" spans="1:9" ht="31.5" x14ac:dyDescent="0.25">
      <c r="A15" s="127">
        <f t="shared" si="1"/>
        <v>10</v>
      </c>
      <c r="B15" s="614" t="s">
        <v>1316</v>
      </c>
      <c r="C15" s="75">
        <v>25015.53</v>
      </c>
      <c r="D15" s="75">
        <v>97353.42</v>
      </c>
      <c r="E15" s="75">
        <v>31549.11</v>
      </c>
      <c r="F15" s="75">
        <v>82589.95</v>
      </c>
      <c r="G15" s="654">
        <f t="shared" si="0"/>
        <v>6533.5800000000017</v>
      </c>
      <c r="H15" s="655">
        <f t="shared" si="0"/>
        <v>-14763.470000000001</v>
      </c>
      <c r="I15" s="249"/>
    </row>
    <row r="16" spans="1:9" x14ac:dyDescent="0.25">
      <c r="A16" s="22">
        <f t="shared" si="1"/>
        <v>11</v>
      </c>
      <c r="B16" s="311" t="s">
        <v>23</v>
      </c>
      <c r="C16" s="75">
        <v>0</v>
      </c>
      <c r="D16" s="75">
        <v>19568.599999999999</v>
      </c>
      <c r="E16" s="75">
        <v>0</v>
      </c>
      <c r="F16" s="75">
        <v>17994.349999999999</v>
      </c>
      <c r="G16" s="654">
        <f t="shared" si="0"/>
        <v>0</v>
      </c>
      <c r="H16" s="655">
        <f t="shared" si="0"/>
        <v>-1574.25</v>
      </c>
      <c r="I16" s="249"/>
    </row>
    <row r="17" spans="1:9" x14ac:dyDescent="0.25">
      <c r="A17" s="22">
        <f t="shared" si="1"/>
        <v>12</v>
      </c>
      <c r="B17" s="311" t="s">
        <v>705</v>
      </c>
      <c r="C17" s="75">
        <v>0</v>
      </c>
      <c r="D17" s="75">
        <v>0</v>
      </c>
      <c r="E17" s="75">
        <v>0</v>
      </c>
      <c r="F17" s="75">
        <v>0</v>
      </c>
      <c r="G17" s="654">
        <f t="shared" si="0"/>
        <v>0</v>
      </c>
      <c r="H17" s="655">
        <f t="shared" si="0"/>
        <v>0</v>
      </c>
    </row>
    <row r="18" spans="1:9" x14ac:dyDescent="0.25">
      <c r="A18" s="22">
        <f t="shared" si="1"/>
        <v>13</v>
      </c>
      <c r="B18" s="311" t="s">
        <v>1050</v>
      </c>
      <c r="C18" s="75">
        <v>0</v>
      </c>
      <c r="D18" s="75">
        <v>0</v>
      </c>
      <c r="E18" s="75">
        <v>0</v>
      </c>
      <c r="F18" s="75">
        <v>0</v>
      </c>
      <c r="G18" s="654">
        <f t="shared" si="0"/>
        <v>0</v>
      </c>
      <c r="H18" s="655">
        <f t="shared" si="0"/>
        <v>0</v>
      </c>
    </row>
    <row r="19" spans="1:9" x14ac:dyDescent="0.25">
      <c r="A19" s="22">
        <f t="shared" si="1"/>
        <v>14</v>
      </c>
      <c r="B19" s="311" t="s">
        <v>939</v>
      </c>
      <c r="C19" s="75">
        <v>1813.84</v>
      </c>
      <c r="D19" s="75">
        <v>156.44999999999999</v>
      </c>
      <c r="E19" s="75">
        <v>2571.7199999999998</v>
      </c>
      <c r="F19" s="75">
        <v>406.89</v>
      </c>
      <c r="G19" s="654">
        <f t="shared" si="0"/>
        <v>757.87999999999988</v>
      </c>
      <c r="H19" s="655">
        <f t="shared" si="0"/>
        <v>250.44</v>
      </c>
    </row>
    <row r="20" spans="1:9" x14ac:dyDescent="0.25">
      <c r="A20" s="22">
        <f t="shared" si="1"/>
        <v>15</v>
      </c>
      <c r="B20" s="311" t="s">
        <v>940</v>
      </c>
      <c r="C20" s="75">
        <v>0</v>
      </c>
      <c r="D20" s="75">
        <v>0</v>
      </c>
      <c r="E20" s="75">
        <v>0</v>
      </c>
      <c r="F20" s="75">
        <v>0</v>
      </c>
      <c r="G20" s="654">
        <f t="shared" si="0"/>
        <v>0</v>
      </c>
      <c r="H20" s="655">
        <f t="shared" si="0"/>
        <v>0</v>
      </c>
    </row>
    <row r="21" spans="1:9" x14ac:dyDescent="0.25">
      <c r="A21" s="22">
        <f t="shared" si="1"/>
        <v>16</v>
      </c>
      <c r="B21" s="311" t="s">
        <v>659</v>
      </c>
      <c r="C21" s="28">
        <f>SUM(C22:C23)</f>
        <v>0</v>
      </c>
      <c r="D21" s="28">
        <f>SUM(D22:D23)</f>
        <v>0</v>
      </c>
      <c r="E21" s="28">
        <f>SUM(E22:E23)</f>
        <v>0</v>
      </c>
      <c r="F21" s="28">
        <f>SUM(F22:F23)</f>
        <v>775.14</v>
      </c>
      <c r="G21" s="654">
        <f t="shared" si="0"/>
        <v>0</v>
      </c>
      <c r="H21" s="655">
        <f t="shared" si="0"/>
        <v>775.14</v>
      </c>
    </row>
    <row r="22" spans="1:9" x14ac:dyDescent="0.25">
      <c r="A22" s="22">
        <f t="shared" si="1"/>
        <v>17</v>
      </c>
      <c r="B22" s="312" t="s">
        <v>941</v>
      </c>
      <c r="C22" s="75">
        <v>0</v>
      </c>
      <c r="D22" s="75">
        <v>0</v>
      </c>
      <c r="E22" s="75">
        <v>0</v>
      </c>
      <c r="F22" s="75">
        <v>0</v>
      </c>
      <c r="G22" s="654">
        <f t="shared" si="0"/>
        <v>0</v>
      </c>
      <c r="H22" s="655">
        <f t="shared" si="0"/>
        <v>0</v>
      </c>
    </row>
    <row r="23" spans="1:9" x14ac:dyDescent="0.25">
      <c r="A23" s="22">
        <f t="shared" si="1"/>
        <v>18</v>
      </c>
      <c r="B23" s="312" t="s">
        <v>942</v>
      </c>
      <c r="C23" s="75">
        <v>0</v>
      </c>
      <c r="D23" s="75">
        <v>0</v>
      </c>
      <c r="E23" s="75">
        <v>0</v>
      </c>
      <c r="F23" s="656">
        <v>775.14</v>
      </c>
      <c r="G23" s="654">
        <f t="shared" si="0"/>
        <v>0</v>
      </c>
      <c r="H23" s="655">
        <f t="shared" si="0"/>
        <v>775.14</v>
      </c>
    </row>
    <row r="24" spans="1:9" x14ac:dyDescent="0.25">
      <c r="A24" s="22">
        <f t="shared" si="1"/>
        <v>19</v>
      </c>
      <c r="B24" s="311" t="s">
        <v>943</v>
      </c>
      <c r="C24" s="75">
        <v>81.14</v>
      </c>
      <c r="D24" s="75">
        <v>0</v>
      </c>
      <c r="E24" s="75">
        <v>29.69</v>
      </c>
      <c r="F24" s="75">
        <v>0</v>
      </c>
      <c r="G24" s="654">
        <f t="shared" si="0"/>
        <v>-51.45</v>
      </c>
      <c r="H24" s="655">
        <f t="shared" si="0"/>
        <v>0</v>
      </c>
    </row>
    <row r="25" spans="1:9" x14ac:dyDescent="0.25">
      <c r="A25" s="22">
        <f t="shared" si="1"/>
        <v>20</v>
      </c>
      <c r="B25" s="313" t="s">
        <v>1306</v>
      </c>
      <c r="C25" s="28">
        <f>SUM(C26:C36)</f>
        <v>1282587.82</v>
      </c>
      <c r="D25" s="28">
        <f t="shared" ref="D25:F25" si="2">SUM(D26:D36)</f>
        <v>45245.84</v>
      </c>
      <c r="E25" s="28">
        <f t="shared" si="2"/>
        <v>1301050.54</v>
      </c>
      <c r="F25" s="28">
        <f t="shared" si="2"/>
        <v>39790.97</v>
      </c>
      <c r="G25" s="654">
        <f t="shared" si="0"/>
        <v>18462.719999999972</v>
      </c>
      <c r="H25" s="655">
        <f t="shared" si="0"/>
        <v>-5454.8699999999953</v>
      </c>
      <c r="I25" s="239"/>
    </row>
    <row r="26" spans="1:9" x14ac:dyDescent="0.25">
      <c r="A26" s="22">
        <f t="shared" si="1"/>
        <v>21</v>
      </c>
      <c r="B26" s="314" t="s">
        <v>944</v>
      </c>
      <c r="C26" s="75">
        <v>207996.98</v>
      </c>
      <c r="D26" s="75">
        <v>0</v>
      </c>
      <c r="E26" s="75">
        <v>194744.19</v>
      </c>
      <c r="F26" s="75">
        <v>0</v>
      </c>
      <c r="G26" s="654">
        <f t="shared" si="0"/>
        <v>-13252.790000000008</v>
      </c>
      <c r="H26" s="655">
        <f t="shared" si="0"/>
        <v>0</v>
      </c>
    </row>
    <row r="27" spans="1:9" x14ac:dyDescent="0.25">
      <c r="A27" s="22">
        <f t="shared" si="1"/>
        <v>22</v>
      </c>
      <c r="B27" s="314" t="s">
        <v>948</v>
      </c>
      <c r="C27" s="75">
        <v>733.33</v>
      </c>
      <c r="D27" s="75">
        <v>0</v>
      </c>
      <c r="E27" s="75">
        <v>0</v>
      </c>
      <c r="F27" s="75">
        <v>0</v>
      </c>
      <c r="G27" s="654">
        <f t="shared" si="0"/>
        <v>-733.33</v>
      </c>
      <c r="H27" s="655">
        <f t="shared" si="0"/>
        <v>0</v>
      </c>
    </row>
    <row r="28" spans="1:9" x14ac:dyDescent="0.25">
      <c r="A28" s="22">
        <f t="shared" si="1"/>
        <v>23</v>
      </c>
      <c r="B28" s="314" t="s">
        <v>945</v>
      </c>
      <c r="C28" s="75">
        <v>0</v>
      </c>
      <c r="D28" s="75">
        <v>0</v>
      </c>
      <c r="E28" s="75">
        <v>0</v>
      </c>
      <c r="F28" s="75">
        <v>0</v>
      </c>
      <c r="G28" s="654">
        <f t="shared" si="0"/>
        <v>0</v>
      </c>
      <c r="H28" s="655">
        <f t="shared" si="0"/>
        <v>0</v>
      </c>
      <c r="I28" s="103"/>
    </row>
    <row r="29" spans="1:9" x14ac:dyDescent="0.25">
      <c r="A29" s="22">
        <f t="shared" si="1"/>
        <v>24</v>
      </c>
      <c r="B29" s="314" t="s">
        <v>946</v>
      </c>
      <c r="C29" s="75">
        <v>1026604.66</v>
      </c>
      <c r="D29" s="75">
        <v>0</v>
      </c>
      <c r="E29" s="75">
        <v>1060499</v>
      </c>
      <c r="F29" s="75">
        <v>0</v>
      </c>
      <c r="G29" s="654">
        <f t="shared" si="0"/>
        <v>33894.339999999967</v>
      </c>
      <c r="H29" s="655">
        <f t="shared" si="0"/>
        <v>0</v>
      </c>
      <c r="I29" s="103"/>
    </row>
    <row r="30" spans="1:9" x14ac:dyDescent="0.25">
      <c r="A30" s="22">
        <f t="shared" si="1"/>
        <v>25</v>
      </c>
      <c r="B30" s="314" t="s">
        <v>947</v>
      </c>
      <c r="C30" s="75">
        <v>1593.06</v>
      </c>
      <c r="D30" s="75">
        <v>0</v>
      </c>
      <c r="E30" s="75">
        <v>1450.04</v>
      </c>
      <c r="F30" s="75">
        <v>0</v>
      </c>
      <c r="G30" s="654">
        <f t="shared" si="0"/>
        <v>-143.01999999999998</v>
      </c>
      <c r="H30" s="655">
        <f t="shared" si="0"/>
        <v>0</v>
      </c>
    </row>
    <row r="31" spans="1:9" x14ac:dyDescent="0.25">
      <c r="A31" s="619">
        <v>26</v>
      </c>
      <c r="B31" s="618" t="s">
        <v>1299</v>
      </c>
      <c r="C31" s="75">
        <v>37417.79</v>
      </c>
      <c r="D31" s="75">
        <v>0</v>
      </c>
      <c r="E31" s="75">
        <v>44190.31</v>
      </c>
      <c r="F31" s="75">
        <v>0</v>
      </c>
      <c r="G31" s="654">
        <f t="shared" si="0"/>
        <v>6772.5199999999968</v>
      </c>
      <c r="H31" s="655">
        <f t="shared" si="0"/>
        <v>0</v>
      </c>
    </row>
    <row r="32" spans="1:9" x14ac:dyDescent="0.25">
      <c r="A32" s="619">
        <v>27</v>
      </c>
      <c r="B32" s="618" t="s">
        <v>1300</v>
      </c>
      <c r="C32" s="75">
        <v>0</v>
      </c>
      <c r="D32" s="75">
        <v>0</v>
      </c>
      <c r="E32" s="75">
        <v>0</v>
      </c>
      <c r="F32" s="75">
        <v>0</v>
      </c>
      <c r="G32" s="654">
        <f t="shared" si="0"/>
        <v>0</v>
      </c>
      <c r="H32" s="655">
        <f t="shared" si="0"/>
        <v>0</v>
      </c>
    </row>
    <row r="33" spans="1:9" x14ac:dyDescent="0.25">
      <c r="A33" s="619">
        <v>28</v>
      </c>
      <c r="B33" s="618" t="s">
        <v>1301</v>
      </c>
      <c r="C33" s="75">
        <v>0</v>
      </c>
      <c r="D33" s="75">
        <v>0</v>
      </c>
      <c r="E33" s="75">
        <v>0</v>
      </c>
      <c r="F33" s="75">
        <v>0</v>
      </c>
      <c r="G33" s="654">
        <f t="shared" si="0"/>
        <v>0</v>
      </c>
      <c r="H33" s="655">
        <f t="shared" si="0"/>
        <v>0</v>
      </c>
    </row>
    <row r="34" spans="1:9" x14ac:dyDescent="0.25">
      <c r="A34" s="619">
        <v>29</v>
      </c>
      <c r="B34" s="618" t="s">
        <v>1302</v>
      </c>
      <c r="C34" s="75">
        <v>0</v>
      </c>
      <c r="D34" s="75">
        <v>0</v>
      </c>
      <c r="E34" s="75">
        <v>0</v>
      </c>
      <c r="F34" s="75">
        <v>0</v>
      </c>
      <c r="G34" s="654">
        <f t="shared" si="0"/>
        <v>0</v>
      </c>
      <c r="H34" s="655">
        <f t="shared" si="0"/>
        <v>0</v>
      </c>
    </row>
    <row r="35" spans="1:9" x14ac:dyDescent="0.25">
      <c r="A35" s="619">
        <v>30</v>
      </c>
      <c r="B35" s="618" t="s">
        <v>1303</v>
      </c>
      <c r="C35" s="75">
        <v>0</v>
      </c>
      <c r="D35" s="75">
        <v>45245.84</v>
      </c>
      <c r="E35" s="75">
        <v>0</v>
      </c>
      <c r="F35" s="75">
        <v>39790.97</v>
      </c>
      <c r="G35" s="654">
        <f t="shared" si="0"/>
        <v>0</v>
      </c>
      <c r="H35" s="655">
        <f t="shared" si="0"/>
        <v>-5454.8699999999953</v>
      </c>
    </row>
    <row r="36" spans="1:9" x14ac:dyDescent="0.25">
      <c r="A36" s="619">
        <v>31</v>
      </c>
      <c r="B36" s="618" t="s">
        <v>1304</v>
      </c>
      <c r="C36" s="75">
        <v>8242</v>
      </c>
      <c r="D36" s="75">
        <v>0</v>
      </c>
      <c r="E36" s="75">
        <v>167</v>
      </c>
      <c r="F36" s="75">
        <v>0</v>
      </c>
      <c r="G36" s="654">
        <f t="shared" si="0"/>
        <v>-8075</v>
      </c>
      <c r="H36" s="655">
        <f t="shared" si="0"/>
        <v>0</v>
      </c>
    </row>
    <row r="37" spans="1:9" x14ac:dyDescent="0.25">
      <c r="A37" s="22">
        <v>32</v>
      </c>
      <c r="B37" s="306" t="s">
        <v>1427</v>
      </c>
      <c r="C37" s="28">
        <f>SUM(C38:C43)</f>
        <v>278457.43</v>
      </c>
      <c r="D37" s="28">
        <f>SUM(D38:D43)</f>
        <v>0</v>
      </c>
      <c r="E37" s="28">
        <f>SUM(E38:E43)</f>
        <v>304295.62</v>
      </c>
      <c r="F37" s="28">
        <f>SUM(F38:F43)</f>
        <v>0</v>
      </c>
      <c r="G37" s="654">
        <f t="shared" si="0"/>
        <v>25838.190000000002</v>
      </c>
      <c r="H37" s="655">
        <f t="shared" si="0"/>
        <v>0</v>
      </c>
      <c r="I37" s="269"/>
    </row>
    <row r="38" spans="1:9" x14ac:dyDescent="0.25">
      <c r="A38" s="22">
        <f t="shared" si="1"/>
        <v>33</v>
      </c>
      <c r="B38" s="296" t="s">
        <v>954</v>
      </c>
      <c r="C38" s="75">
        <v>158041.93</v>
      </c>
      <c r="D38" s="75">
        <v>0</v>
      </c>
      <c r="E38" s="75">
        <v>173595.51</v>
      </c>
      <c r="F38" s="75">
        <v>0</v>
      </c>
      <c r="G38" s="654">
        <f t="shared" si="0"/>
        <v>15553.580000000016</v>
      </c>
      <c r="H38" s="655">
        <f t="shared" si="0"/>
        <v>0</v>
      </c>
    </row>
    <row r="39" spans="1:9" x14ac:dyDescent="0.25">
      <c r="A39" s="22">
        <f t="shared" si="1"/>
        <v>34</v>
      </c>
      <c r="B39" s="296" t="s">
        <v>949</v>
      </c>
      <c r="C39" s="75">
        <v>44290</v>
      </c>
      <c r="D39" s="75">
        <v>0</v>
      </c>
      <c r="E39" s="75">
        <v>53550</v>
      </c>
      <c r="F39" s="75">
        <v>0</v>
      </c>
      <c r="G39" s="654">
        <f t="shared" si="0"/>
        <v>9260</v>
      </c>
      <c r="H39" s="655">
        <f t="shared" si="0"/>
        <v>0</v>
      </c>
    </row>
    <row r="40" spans="1:9" x14ac:dyDescent="0.25">
      <c r="A40" s="22">
        <f t="shared" si="1"/>
        <v>35</v>
      </c>
      <c r="B40" s="296" t="s">
        <v>950</v>
      </c>
      <c r="C40" s="75">
        <v>6450</v>
      </c>
      <c r="D40" s="75">
        <v>0</v>
      </c>
      <c r="E40" s="75">
        <v>6400</v>
      </c>
      <c r="F40" s="75">
        <v>0</v>
      </c>
      <c r="G40" s="654">
        <f t="shared" si="0"/>
        <v>-50</v>
      </c>
      <c r="H40" s="655">
        <f t="shared" si="0"/>
        <v>0</v>
      </c>
    </row>
    <row r="41" spans="1:9" x14ac:dyDescent="0.25">
      <c r="A41" s="22">
        <f t="shared" si="1"/>
        <v>36</v>
      </c>
      <c r="B41" s="296" t="s">
        <v>951</v>
      </c>
      <c r="C41" s="75">
        <v>69675.5</v>
      </c>
      <c r="D41" s="75">
        <v>0</v>
      </c>
      <c r="E41" s="75">
        <v>70750.11</v>
      </c>
      <c r="F41" s="75">
        <v>0</v>
      </c>
      <c r="G41" s="654">
        <f t="shared" si="0"/>
        <v>1074.6100000000006</v>
      </c>
      <c r="H41" s="655">
        <f t="shared" si="0"/>
        <v>0</v>
      </c>
    </row>
    <row r="42" spans="1:9" x14ac:dyDescent="0.25">
      <c r="A42" s="22">
        <f t="shared" si="1"/>
        <v>37</v>
      </c>
      <c r="B42" s="296" t="s">
        <v>952</v>
      </c>
      <c r="C42" s="75">
        <v>0</v>
      </c>
      <c r="D42" s="75">
        <v>0</v>
      </c>
      <c r="E42" s="75">
        <v>0</v>
      </c>
      <c r="F42" s="75">
        <v>0</v>
      </c>
      <c r="G42" s="654">
        <f t="shared" si="0"/>
        <v>0</v>
      </c>
      <c r="H42" s="655">
        <f t="shared" si="0"/>
        <v>0</v>
      </c>
    </row>
    <row r="43" spans="1:9" ht="15.75" customHeight="1" x14ac:dyDescent="0.25">
      <c r="A43" s="22">
        <f t="shared" si="1"/>
        <v>38</v>
      </c>
      <c r="B43" s="296" t="s">
        <v>953</v>
      </c>
      <c r="C43" s="75">
        <v>0</v>
      </c>
      <c r="D43" s="75">
        <v>0</v>
      </c>
      <c r="E43" s="75">
        <v>0</v>
      </c>
      <c r="F43" s="75">
        <v>0</v>
      </c>
      <c r="G43" s="654">
        <f t="shared" si="0"/>
        <v>0</v>
      </c>
      <c r="H43" s="655">
        <f t="shared" si="0"/>
        <v>0</v>
      </c>
    </row>
    <row r="44" spans="1:9" ht="15.75" customHeight="1" x14ac:dyDescent="0.25">
      <c r="A44" s="22">
        <f t="shared" si="1"/>
        <v>39</v>
      </c>
      <c r="B44" s="296" t="s">
        <v>1425</v>
      </c>
      <c r="C44" s="75">
        <v>6848.77</v>
      </c>
      <c r="D44" s="75">
        <v>5797.18</v>
      </c>
      <c r="E44" s="75">
        <v>25444.46</v>
      </c>
      <c r="F44" s="75">
        <v>6316.73</v>
      </c>
      <c r="G44" s="654">
        <f t="shared" si="0"/>
        <v>18595.689999999999</v>
      </c>
      <c r="H44" s="655">
        <f t="shared" si="0"/>
        <v>519.54999999999927</v>
      </c>
      <c r="I44" s="250"/>
    </row>
    <row r="45" spans="1:9" ht="15.75" customHeight="1" x14ac:dyDescent="0.25">
      <c r="A45" s="619">
        <v>40</v>
      </c>
      <c r="B45" s="618" t="s">
        <v>1298</v>
      </c>
      <c r="C45" s="75">
        <v>0</v>
      </c>
      <c r="D45" s="75">
        <v>0</v>
      </c>
      <c r="E45" s="75">
        <v>0</v>
      </c>
      <c r="F45" s="75">
        <v>0</v>
      </c>
      <c r="G45" s="654">
        <f t="shared" ref="G45" si="3">E45-C45</f>
        <v>0</v>
      </c>
      <c r="H45" s="655">
        <f t="shared" ref="H45" si="4">F45-D45</f>
        <v>0</v>
      </c>
      <c r="I45" s="250"/>
    </row>
    <row r="46" spans="1:9" s="173" customFormat="1" ht="15.75" customHeight="1" x14ac:dyDescent="0.3">
      <c r="A46" s="22">
        <v>41</v>
      </c>
      <c r="B46" s="315" t="s">
        <v>1307</v>
      </c>
      <c r="C46" s="28">
        <f>SUM(C47:C56)</f>
        <v>395442.76000000007</v>
      </c>
      <c r="D46" s="28">
        <f>SUM(D47:D56)</f>
        <v>0</v>
      </c>
      <c r="E46" s="28">
        <f>SUM(E47:E56)</f>
        <v>451303.05999999994</v>
      </c>
      <c r="F46" s="28">
        <f>SUM(F47:F56)</f>
        <v>0.16</v>
      </c>
      <c r="G46" s="654">
        <f t="shared" si="0"/>
        <v>55860.299999999872</v>
      </c>
      <c r="H46" s="655">
        <f t="shared" si="0"/>
        <v>0.16</v>
      </c>
      <c r="I46" s="1"/>
    </row>
    <row r="47" spans="1:9" x14ac:dyDescent="0.25">
      <c r="A47" s="22">
        <f t="shared" si="1"/>
        <v>42</v>
      </c>
      <c r="B47" s="296" t="s">
        <v>955</v>
      </c>
      <c r="C47" s="75">
        <v>0</v>
      </c>
      <c r="D47" s="75">
        <v>0</v>
      </c>
      <c r="E47" s="75">
        <v>0</v>
      </c>
      <c r="F47" s="75">
        <v>0</v>
      </c>
      <c r="G47" s="654">
        <f t="shared" si="0"/>
        <v>0</v>
      </c>
      <c r="H47" s="655">
        <f t="shared" si="0"/>
        <v>0</v>
      </c>
    </row>
    <row r="48" spans="1:9" x14ac:dyDescent="0.25">
      <c r="A48" s="22">
        <f t="shared" si="1"/>
        <v>43</v>
      </c>
      <c r="B48" s="296" t="s">
        <v>956</v>
      </c>
      <c r="C48" s="75">
        <v>0</v>
      </c>
      <c r="D48" s="75">
        <v>0</v>
      </c>
      <c r="E48" s="75">
        <v>0</v>
      </c>
      <c r="F48" s="75">
        <v>0</v>
      </c>
      <c r="G48" s="654">
        <f t="shared" si="0"/>
        <v>0</v>
      </c>
      <c r="H48" s="655">
        <f t="shared" si="0"/>
        <v>0</v>
      </c>
    </row>
    <row r="49" spans="1:9" x14ac:dyDescent="0.25">
      <c r="A49" s="22">
        <f t="shared" si="1"/>
        <v>44</v>
      </c>
      <c r="B49" s="296" t="s">
        <v>77</v>
      </c>
      <c r="C49" s="75">
        <v>0</v>
      </c>
      <c r="D49" s="75">
        <v>0</v>
      </c>
      <c r="E49" s="75">
        <v>0</v>
      </c>
      <c r="F49" s="75">
        <v>0</v>
      </c>
      <c r="G49" s="654">
        <f t="shared" si="0"/>
        <v>0</v>
      </c>
      <c r="H49" s="655">
        <f t="shared" si="0"/>
        <v>0</v>
      </c>
    </row>
    <row r="50" spans="1:9" x14ac:dyDescent="0.25">
      <c r="A50" s="22">
        <f t="shared" si="1"/>
        <v>45</v>
      </c>
      <c r="B50" s="296" t="s">
        <v>78</v>
      </c>
      <c r="C50" s="75">
        <v>-9753.91</v>
      </c>
      <c r="D50" s="75">
        <v>0</v>
      </c>
      <c r="E50" s="75">
        <v>-3679.83</v>
      </c>
      <c r="F50" s="75">
        <v>0</v>
      </c>
      <c r="G50" s="654">
        <f t="shared" si="0"/>
        <v>6074.08</v>
      </c>
      <c r="H50" s="655">
        <f t="shared" si="0"/>
        <v>0</v>
      </c>
    </row>
    <row r="51" spans="1:9" x14ac:dyDescent="0.25">
      <c r="A51" s="22">
        <f t="shared" si="1"/>
        <v>46</v>
      </c>
      <c r="B51" s="296" t="s">
        <v>79</v>
      </c>
      <c r="C51" s="75">
        <v>0</v>
      </c>
      <c r="D51" s="75">
        <v>0</v>
      </c>
      <c r="E51" s="75">
        <v>0</v>
      </c>
      <c r="F51" s="75">
        <v>0</v>
      </c>
      <c r="G51" s="654">
        <f t="shared" si="0"/>
        <v>0</v>
      </c>
      <c r="H51" s="655">
        <f t="shared" si="0"/>
        <v>0</v>
      </c>
    </row>
    <row r="52" spans="1:9" x14ac:dyDescent="0.25">
      <c r="A52" s="22">
        <f t="shared" si="1"/>
        <v>47</v>
      </c>
      <c r="B52" s="296" t="s">
        <v>957</v>
      </c>
      <c r="C52" s="75">
        <v>402379.46</v>
      </c>
      <c r="D52" s="75">
        <v>0</v>
      </c>
      <c r="E52" s="75">
        <v>407574.42</v>
      </c>
      <c r="F52" s="75">
        <v>0</v>
      </c>
      <c r="G52" s="654">
        <f t="shared" si="0"/>
        <v>5194.9599999999627</v>
      </c>
      <c r="H52" s="655">
        <f t="shared" si="0"/>
        <v>0</v>
      </c>
    </row>
    <row r="53" spans="1:9" ht="15.75" customHeight="1" x14ac:dyDescent="0.25">
      <c r="A53" s="22">
        <f t="shared" si="1"/>
        <v>48</v>
      </c>
      <c r="B53" s="316" t="s">
        <v>958</v>
      </c>
      <c r="C53" s="75">
        <v>0</v>
      </c>
      <c r="D53" s="75">
        <v>0</v>
      </c>
      <c r="E53" s="75">
        <v>0</v>
      </c>
      <c r="F53" s="75">
        <v>0</v>
      </c>
      <c r="G53" s="654">
        <f t="shared" si="0"/>
        <v>0</v>
      </c>
      <c r="H53" s="655">
        <f t="shared" si="0"/>
        <v>0</v>
      </c>
    </row>
    <row r="54" spans="1:9" x14ac:dyDescent="0.25">
      <c r="A54" s="22">
        <f t="shared" si="1"/>
        <v>49</v>
      </c>
      <c r="B54" s="296" t="s">
        <v>80</v>
      </c>
      <c r="C54" s="75">
        <v>0</v>
      </c>
      <c r="D54" s="75">
        <v>0</v>
      </c>
      <c r="E54" s="75">
        <v>0</v>
      </c>
      <c r="F54" s="75">
        <v>0</v>
      </c>
      <c r="G54" s="654">
        <f t="shared" si="0"/>
        <v>0</v>
      </c>
      <c r="H54" s="655">
        <f t="shared" si="0"/>
        <v>0</v>
      </c>
    </row>
    <row r="55" spans="1:9" x14ac:dyDescent="0.25">
      <c r="A55" s="22">
        <f t="shared" si="1"/>
        <v>50</v>
      </c>
      <c r="B55" s="296" t="s">
        <v>959</v>
      </c>
      <c r="C55" s="75">
        <v>0</v>
      </c>
      <c r="D55" s="75">
        <v>0</v>
      </c>
      <c r="E55" s="75">
        <v>0</v>
      </c>
      <c r="F55" s="75">
        <v>0</v>
      </c>
      <c r="G55" s="654">
        <f t="shared" si="0"/>
        <v>0</v>
      </c>
      <c r="H55" s="655">
        <f t="shared" si="0"/>
        <v>0</v>
      </c>
    </row>
    <row r="56" spans="1:9" ht="15.75" customHeight="1" x14ac:dyDescent="0.25">
      <c r="A56" s="22">
        <f t="shared" si="1"/>
        <v>51</v>
      </c>
      <c r="B56" s="296" t="s">
        <v>1317</v>
      </c>
      <c r="C56" s="75">
        <v>2817.21</v>
      </c>
      <c r="D56" s="75">
        <v>0</v>
      </c>
      <c r="E56" s="75">
        <v>47408.47</v>
      </c>
      <c r="F56" s="75">
        <v>0.16</v>
      </c>
      <c r="G56" s="654">
        <f t="shared" si="0"/>
        <v>44591.26</v>
      </c>
      <c r="H56" s="655">
        <f t="shared" si="0"/>
        <v>0.16</v>
      </c>
      <c r="I56" s="174"/>
    </row>
    <row r="57" spans="1:9" ht="15.75" customHeight="1" x14ac:dyDescent="0.25">
      <c r="A57" s="22">
        <f t="shared" si="1"/>
        <v>52</v>
      </c>
      <c r="B57" s="315" t="s">
        <v>266</v>
      </c>
      <c r="C57" s="75">
        <v>0</v>
      </c>
      <c r="D57" s="75">
        <v>6666.67</v>
      </c>
      <c r="E57" s="75">
        <v>0</v>
      </c>
      <c r="F57" s="75">
        <v>4324.17</v>
      </c>
      <c r="G57" s="654">
        <f t="shared" si="0"/>
        <v>0</v>
      </c>
      <c r="H57" s="655">
        <f t="shared" si="0"/>
        <v>-2342.5</v>
      </c>
    </row>
    <row r="58" spans="1:9" ht="15.75" customHeight="1" x14ac:dyDescent="0.25">
      <c r="A58" s="22">
        <f t="shared" si="1"/>
        <v>53</v>
      </c>
      <c r="B58" s="315" t="s">
        <v>93</v>
      </c>
      <c r="C58" s="75">
        <v>0</v>
      </c>
      <c r="D58" s="75">
        <v>0</v>
      </c>
      <c r="E58" s="75">
        <v>0</v>
      </c>
      <c r="F58" s="75">
        <v>0</v>
      </c>
      <c r="G58" s="654">
        <f t="shared" si="0"/>
        <v>0</v>
      </c>
      <c r="H58" s="655">
        <f t="shared" si="0"/>
        <v>0</v>
      </c>
    </row>
    <row r="59" spans="1:9" ht="15.75" customHeight="1" x14ac:dyDescent="0.25">
      <c r="A59" s="22">
        <f t="shared" si="1"/>
        <v>54</v>
      </c>
      <c r="B59" s="315" t="s">
        <v>92</v>
      </c>
      <c r="C59" s="75">
        <v>0</v>
      </c>
      <c r="D59" s="75">
        <v>0</v>
      </c>
      <c r="E59" s="75">
        <v>0</v>
      </c>
      <c r="F59" s="75">
        <v>0</v>
      </c>
      <c r="G59" s="654">
        <f t="shared" si="0"/>
        <v>0</v>
      </c>
      <c r="H59" s="655">
        <f t="shared" si="0"/>
        <v>0</v>
      </c>
    </row>
    <row r="60" spans="1:9" ht="15.75" customHeight="1" x14ac:dyDescent="0.25">
      <c r="A60" s="22">
        <f t="shared" si="1"/>
        <v>55</v>
      </c>
      <c r="B60" s="315" t="s">
        <v>249</v>
      </c>
      <c r="C60" s="75">
        <v>0</v>
      </c>
      <c r="D60" s="75">
        <v>50.33</v>
      </c>
      <c r="E60" s="75">
        <v>0</v>
      </c>
      <c r="F60" s="75">
        <v>2228.3200000000002</v>
      </c>
      <c r="G60" s="654">
        <f t="shared" si="0"/>
        <v>0</v>
      </c>
      <c r="H60" s="655">
        <f t="shared" si="0"/>
        <v>2177.9900000000002</v>
      </c>
    </row>
    <row r="61" spans="1:9" ht="15.75" customHeight="1" x14ac:dyDescent="0.25">
      <c r="A61" s="22">
        <f t="shared" si="1"/>
        <v>56</v>
      </c>
      <c r="B61" s="315" t="s">
        <v>960</v>
      </c>
      <c r="C61" s="75">
        <v>0</v>
      </c>
      <c r="D61" s="75">
        <v>0</v>
      </c>
      <c r="E61" s="75">
        <v>0</v>
      </c>
      <c r="F61" s="75">
        <v>0</v>
      </c>
      <c r="G61" s="654">
        <f t="shared" si="0"/>
        <v>0</v>
      </c>
      <c r="H61" s="655">
        <f t="shared" si="0"/>
        <v>0</v>
      </c>
    </row>
    <row r="62" spans="1:9" ht="18.75" customHeight="1" x14ac:dyDescent="0.25">
      <c r="A62" s="22">
        <f t="shared" si="1"/>
        <v>57</v>
      </c>
      <c r="B62" s="313" t="s">
        <v>1308</v>
      </c>
      <c r="C62" s="657">
        <f>SUM(C63:C67)</f>
        <v>213675.68</v>
      </c>
      <c r="D62" s="657">
        <f>SUM(D63:D67)</f>
        <v>0</v>
      </c>
      <c r="E62" s="657">
        <f>SUM(E63:E67)</f>
        <v>169914.96</v>
      </c>
      <c r="F62" s="657">
        <f>SUM(F63:F67)</f>
        <v>0</v>
      </c>
      <c r="G62" s="654">
        <f t="shared" si="0"/>
        <v>-43760.72</v>
      </c>
      <c r="H62" s="655">
        <f t="shared" si="0"/>
        <v>0</v>
      </c>
      <c r="I62" s="174"/>
    </row>
    <row r="63" spans="1:9" ht="15.75" customHeight="1" x14ac:dyDescent="0.25">
      <c r="A63" s="22">
        <f t="shared" si="1"/>
        <v>58</v>
      </c>
      <c r="B63" s="296" t="s">
        <v>176</v>
      </c>
      <c r="C63" s="75">
        <v>0</v>
      </c>
      <c r="D63" s="148" t="s">
        <v>240</v>
      </c>
      <c r="E63" s="75">
        <v>0</v>
      </c>
      <c r="F63" s="148" t="s">
        <v>240</v>
      </c>
      <c r="G63" s="654">
        <f t="shared" si="0"/>
        <v>0</v>
      </c>
      <c r="H63" s="655" t="s">
        <v>240</v>
      </c>
    </row>
    <row r="64" spans="1:9" ht="15.75" customHeight="1" x14ac:dyDescent="0.25">
      <c r="A64" s="22">
        <f t="shared" si="1"/>
        <v>59</v>
      </c>
      <c r="B64" s="296" t="s">
        <v>81</v>
      </c>
      <c r="C64" s="75">
        <v>144331</v>
      </c>
      <c r="D64" s="148" t="s">
        <v>240</v>
      </c>
      <c r="E64" s="75">
        <v>126382.5</v>
      </c>
      <c r="F64" s="148" t="s">
        <v>240</v>
      </c>
      <c r="G64" s="654">
        <f t="shared" si="0"/>
        <v>-17948.5</v>
      </c>
      <c r="H64" s="655" t="s">
        <v>240</v>
      </c>
    </row>
    <row r="65" spans="1:9" ht="15.75" customHeight="1" x14ac:dyDescent="0.25">
      <c r="A65" s="22">
        <f t="shared" si="1"/>
        <v>60</v>
      </c>
      <c r="B65" s="296" t="s">
        <v>961</v>
      </c>
      <c r="C65" s="75">
        <v>3187.67</v>
      </c>
      <c r="D65" s="148" t="s">
        <v>240</v>
      </c>
      <c r="E65" s="75">
        <v>21737.91</v>
      </c>
      <c r="F65" s="148" t="s">
        <v>240</v>
      </c>
      <c r="G65" s="654">
        <f t="shared" si="0"/>
        <v>18550.239999999998</v>
      </c>
      <c r="H65" s="655" t="s">
        <v>240</v>
      </c>
    </row>
    <row r="66" spans="1:9" ht="15.75" customHeight="1" x14ac:dyDescent="0.25">
      <c r="A66" s="22">
        <f t="shared" si="1"/>
        <v>61</v>
      </c>
      <c r="B66" s="296" t="s">
        <v>743</v>
      </c>
      <c r="C66" s="75">
        <v>0</v>
      </c>
      <c r="D66" s="148" t="s">
        <v>240</v>
      </c>
      <c r="E66" s="75">
        <v>0</v>
      </c>
      <c r="F66" s="148" t="s">
        <v>240</v>
      </c>
      <c r="G66" s="654">
        <f t="shared" si="0"/>
        <v>0</v>
      </c>
      <c r="H66" s="655" t="s">
        <v>240</v>
      </c>
    </row>
    <row r="67" spans="1:9" ht="15.75" customHeight="1" x14ac:dyDescent="0.25">
      <c r="A67" s="22">
        <f t="shared" si="1"/>
        <v>62</v>
      </c>
      <c r="B67" s="615" t="s">
        <v>1318</v>
      </c>
      <c r="C67" s="75">
        <v>66157.009999999995</v>
      </c>
      <c r="D67" s="148" t="s">
        <v>240</v>
      </c>
      <c r="E67" s="75">
        <v>21794.55</v>
      </c>
      <c r="F67" s="148" t="s">
        <v>240</v>
      </c>
      <c r="G67" s="654">
        <f t="shared" si="0"/>
        <v>-44362.459999999992</v>
      </c>
      <c r="H67" s="655" t="s">
        <v>240</v>
      </c>
    </row>
    <row r="68" spans="1:9" x14ac:dyDescent="0.25">
      <c r="A68" s="22">
        <f t="shared" si="1"/>
        <v>63</v>
      </c>
      <c r="B68" s="315" t="s">
        <v>267</v>
      </c>
      <c r="C68" s="75">
        <v>0</v>
      </c>
      <c r="D68" s="75">
        <v>0</v>
      </c>
      <c r="E68" s="75">
        <v>0</v>
      </c>
      <c r="F68" s="75">
        <v>0</v>
      </c>
      <c r="G68" s="654">
        <f t="shared" si="0"/>
        <v>0</v>
      </c>
      <c r="H68" s="655">
        <f t="shared" si="0"/>
        <v>0</v>
      </c>
    </row>
    <row r="69" spans="1:9" x14ac:dyDescent="0.25">
      <c r="A69" s="22">
        <f t="shared" si="1"/>
        <v>64</v>
      </c>
      <c r="B69" s="315" t="s">
        <v>962</v>
      </c>
      <c r="C69" s="75">
        <v>0</v>
      </c>
      <c r="D69" s="75">
        <v>31394.53</v>
      </c>
      <c r="E69" s="75">
        <v>0</v>
      </c>
      <c r="F69" s="75">
        <v>31896.44</v>
      </c>
      <c r="G69" s="654">
        <f t="shared" si="0"/>
        <v>0</v>
      </c>
      <c r="H69" s="655">
        <f t="shared" si="0"/>
        <v>501.90999999999985</v>
      </c>
    </row>
    <row r="70" spans="1:9" x14ac:dyDescent="0.25">
      <c r="A70" s="619">
        <v>65</v>
      </c>
      <c r="B70" s="621" t="s">
        <v>1294</v>
      </c>
      <c r="C70" s="75">
        <v>0</v>
      </c>
      <c r="D70" s="75">
        <v>0</v>
      </c>
      <c r="E70" s="75">
        <v>0</v>
      </c>
      <c r="F70" s="75">
        <v>0</v>
      </c>
      <c r="G70" s="654">
        <f t="shared" si="0"/>
        <v>0</v>
      </c>
      <c r="H70" s="655">
        <f t="shared" si="0"/>
        <v>0</v>
      </c>
    </row>
    <row r="71" spans="1:9" x14ac:dyDescent="0.25">
      <c r="A71" s="22">
        <v>66</v>
      </c>
      <c r="B71" s="317" t="s">
        <v>94</v>
      </c>
      <c r="C71" s="75">
        <v>0</v>
      </c>
      <c r="D71" s="75">
        <v>0</v>
      </c>
      <c r="E71" s="75">
        <v>0</v>
      </c>
      <c r="F71" s="75">
        <v>0</v>
      </c>
      <c r="G71" s="654">
        <f t="shared" si="0"/>
        <v>0</v>
      </c>
      <c r="H71" s="655">
        <f t="shared" si="0"/>
        <v>0</v>
      </c>
      <c r="I71" s="103"/>
    </row>
    <row r="72" spans="1:9" x14ac:dyDescent="0.25">
      <c r="A72" s="22">
        <v>67</v>
      </c>
      <c r="B72" s="317" t="s">
        <v>963</v>
      </c>
      <c r="C72" s="75">
        <v>0</v>
      </c>
      <c r="D72" s="75">
        <v>0</v>
      </c>
      <c r="E72" s="75">
        <v>0</v>
      </c>
      <c r="F72" s="75">
        <v>0</v>
      </c>
      <c r="G72" s="654">
        <f t="shared" si="0"/>
        <v>0</v>
      </c>
      <c r="H72" s="655">
        <f t="shared" si="0"/>
        <v>0</v>
      </c>
      <c r="I72" s="103"/>
    </row>
    <row r="73" spans="1:9" x14ac:dyDescent="0.25">
      <c r="A73" s="22">
        <v>68</v>
      </c>
      <c r="B73" s="318" t="s">
        <v>706</v>
      </c>
      <c r="C73" s="75">
        <v>0</v>
      </c>
      <c r="D73" s="75">
        <v>0</v>
      </c>
      <c r="E73" s="75">
        <v>0</v>
      </c>
      <c r="F73" s="75">
        <v>0</v>
      </c>
      <c r="G73" s="654">
        <f>E73-C73</f>
        <v>0</v>
      </c>
      <c r="H73" s="655">
        <f t="shared" si="0"/>
        <v>0</v>
      </c>
      <c r="I73" s="103"/>
    </row>
    <row r="74" spans="1:9" x14ac:dyDescent="0.25">
      <c r="A74" s="22">
        <v>69</v>
      </c>
      <c r="B74" s="318" t="s">
        <v>838</v>
      </c>
      <c r="C74" s="75">
        <v>0</v>
      </c>
      <c r="D74" s="75">
        <v>0</v>
      </c>
      <c r="E74" s="75">
        <v>0</v>
      </c>
      <c r="F74" s="75">
        <v>0</v>
      </c>
      <c r="G74" s="654">
        <f>E74-C74</f>
        <v>0</v>
      </c>
      <c r="H74" s="655">
        <f t="shared" si="0"/>
        <v>0</v>
      </c>
      <c r="I74" s="174"/>
    </row>
    <row r="75" spans="1:9" x14ac:dyDescent="0.25">
      <c r="A75" s="22">
        <v>70</v>
      </c>
      <c r="B75" s="317" t="s">
        <v>839</v>
      </c>
      <c r="C75" s="75">
        <v>0</v>
      </c>
      <c r="D75" s="75">
        <v>11071.53</v>
      </c>
      <c r="E75" s="75">
        <v>0</v>
      </c>
      <c r="F75" s="75">
        <v>7964.82</v>
      </c>
      <c r="G75" s="654">
        <f>E75-C75</f>
        <v>0</v>
      </c>
      <c r="H75" s="655">
        <f t="shared" si="0"/>
        <v>-3106.7100000000009</v>
      </c>
      <c r="I75" s="270"/>
    </row>
    <row r="76" spans="1:9" x14ac:dyDescent="0.25">
      <c r="A76" s="22">
        <v>71</v>
      </c>
      <c r="B76" s="315" t="s">
        <v>95</v>
      </c>
      <c r="C76" s="75">
        <v>16934260.989999998</v>
      </c>
      <c r="D76" s="75">
        <v>0</v>
      </c>
      <c r="E76" s="75">
        <v>18719292.280000001</v>
      </c>
      <c r="F76" s="75">
        <v>0</v>
      </c>
      <c r="G76" s="654">
        <f t="shared" si="0"/>
        <v>1785031.2900000028</v>
      </c>
      <c r="H76" s="655">
        <f t="shared" si="0"/>
        <v>0</v>
      </c>
    </row>
    <row r="77" spans="1:9" x14ac:dyDescent="0.25">
      <c r="A77" s="22">
        <v>72</v>
      </c>
      <c r="B77" s="319" t="s">
        <v>229</v>
      </c>
      <c r="C77" s="658"/>
      <c r="D77" s="658"/>
      <c r="E77" s="658"/>
      <c r="F77" s="658"/>
      <c r="G77" s="654">
        <f t="shared" si="0"/>
        <v>0</v>
      </c>
      <c r="H77" s="655">
        <f t="shared" si="0"/>
        <v>0</v>
      </c>
    </row>
    <row r="78" spans="1:9" x14ac:dyDescent="0.25">
      <c r="A78" s="22">
        <v>73</v>
      </c>
      <c r="B78" s="319" t="s">
        <v>112</v>
      </c>
      <c r="C78" s="659">
        <v>485467.95</v>
      </c>
      <c r="D78" s="659">
        <v>0</v>
      </c>
      <c r="E78" s="659">
        <v>471743.66</v>
      </c>
      <c r="F78" s="659">
        <v>0</v>
      </c>
      <c r="G78" s="654">
        <f t="shared" si="0"/>
        <v>-13724.290000000037</v>
      </c>
      <c r="H78" s="655">
        <f t="shared" si="0"/>
        <v>0</v>
      </c>
      <c r="I78" s="174"/>
    </row>
    <row r="79" spans="1:9" s="66" customFormat="1" ht="49.5" customHeight="1" thickBot="1" x14ac:dyDescent="0.3">
      <c r="A79" s="22">
        <v>74</v>
      </c>
      <c r="B79" s="620" t="s">
        <v>1329</v>
      </c>
      <c r="C79" s="652">
        <f>C6+C11+C16+C17+C18+C19+C20+C21+C24+C25+C37+C46+C57+C58+C59+C60+C61+C62+C68+C69+C70+C71+C72+C73+C74+C76+C44+C45</f>
        <v>19519475.689999998</v>
      </c>
      <c r="D79" s="652">
        <f t="shared" ref="D79:F79" si="5">D6+D11+D16+D17+D18+D19+D20+D21+D24+D25+D37+D46+D57+D58+D59+D60+D61+D62+D68+D69+D70+D71+D72+D73+D74+D76+D44+D45</f>
        <v>247030.82</v>
      </c>
      <c r="E79" s="652">
        <f t="shared" si="5"/>
        <v>21373191.010000002</v>
      </c>
      <c r="F79" s="652">
        <f t="shared" si="5"/>
        <v>215291.46000000002</v>
      </c>
      <c r="G79" s="652">
        <f t="shared" ref="G79:H79" si="6">G6+G11+G16+G17+G18+G19+G20+G21+G24+G25+G37+G46+G57+G58+G59+G60+G61+G62+G68+G69+G70+G71+G72+G73+G74+G76</f>
        <v>1835119.6300000027</v>
      </c>
      <c r="H79" s="652">
        <f t="shared" si="6"/>
        <v>-32258.910000000003</v>
      </c>
    </row>
    <row r="80" spans="1:9" ht="21" customHeight="1" x14ac:dyDescent="0.25">
      <c r="B80" s="3"/>
      <c r="C80" s="3"/>
      <c r="D80" s="168">
        <f>C79+D79</f>
        <v>19766506.509999998</v>
      </c>
      <c r="E80" s="169"/>
      <c r="F80" s="168">
        <f>E79+F79</f>
        <v>21588482.470000003</v>
      </c>
      <c r="G80" s="3"/>
      <c r="H80" s="3"/>
      <c r="I80" s="170" t="s">
        <v>699</v>
      </c>
    </row>
    <row r="81" spans="1:9" ht="15.75" customHeight="1" x14ac:dyDescent="0.25">
      <c r="A81" s="824" t="s">
        <v>1328</v>
      </c>
      <c r="B81" s="825"/>
      <c r="C81" s="825"/>
      <c r="D81" s="825"/>
      <c r="E81" s="825"/>
      <c r="F81" s="825"/>
      <c r="G81" s="825"/>
      <c r="H81" s="826"/>
      <c r="I81" s="174"/>
    </row>
    <row r="82" spans="1:9" ht="15.75" customHeight="1" x14ac:dyDescent="0.25">
      <c r="A82" s="827" t="s">
        <v>1041</v>
      </c>
      <c r="B82" s="828"/>
      <c r="C82" s="828"/>
      <c r="D82" s="828"/>
      <c r="E82" s="828"/>
      <c r="F82" s="828"/>
      <c r="G82" s="828"/>
      <c r="H82" s="829"/>
      <c r="I82" s="103"/>
    </row>
    <row r="85" spans="1:9" ht="18.75" customHeight="1" x14ac:dyDescent="0.25"/>
  </sheetData>
  <mergeCells count="9">
    <mergeCell ref="A81:H81"/>
    <mergeCell ref="A82:H82"/>
    <mergeCell ref="A1:H1"/>
    <mergeCell ref="A2:H2"/>
    <mergeCell ref="A3:A4"/>
    <mergeCell ref="B3:B4"/>
    <mergeCell ref="C3:D3"/>
    <mergeCell ref="E3:F3"/>
    <mergeCell ref="G3:H3"/>
  </mergeCells>
  <printOptions gridLines="1"/>
  <pageMargins left="0.59055118110236227" right="0.31496062992125984" top="0.43307086614173229" bottom="0.47244094488188981" header="0.39370078740157483" footer="0.23622047244094491"/>
  <pageSetup paperSize="9" scale="65" fitToWidth="2" fitToHeight="2" orientation="landscape" r:id="rId1"/>
  <headerFooter alignWithMargins="0">
    <oddFooter>&amp;C&amp;P z &amp;N</oddFooter>
  </headerFooter>
  <rowBreaks count="1" manualBreakCount="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3"/>
  <sheetViews>
    <sheetView zoomScaleNormal="100" workbookViewId="0">
      <selection activeCell="I12" sqref="I12"/>
    </sheetView>
  </sheetViews>
  <sheetFormatPr defaultColWidth="9.140625" defaultRowHeight="15.75" x14ac:dyDescent="0.25"/>
  <cols>
    <col min="1" max="1" width="7.85546875" style="3" customWidth="1"/>
    <col min="2" max="2" width="98.28515625" style="5" customWidth="1"/>
    <col min="3" max="3" width="16.85546875" style="1" customWidth="1"/>
    <col min="4" max="4" width="17.28515625" style="1" customWidth="1"/>
    <col min="5" max="6" width="9.140625" style="1"/>
    <col min="7" max="7" width="9.140625" style="1" customWidth="1"/>
    <col min="8" max="16384" width="9.140625" style="1"/>
  </cols>
  <sheetData>
    <row r="1" spans="1:9" s="327" customFormat="1" ht="45.75" customHeight="1" thickBot="1" x14ac:dyDescent="0.3">
      <c r="A1" s="818" t="s">
        <v>1179</v>
      </c>
      <c r="B1" s="819"/>
      <c r="C1" s="819"/>
      <c r="D1" s="820"/>
    </row>
    <row r="2" spans="1:9" s="327" customFormat="1" ht="37.5" customHeight="1" x14ac:dyDescent="0.25">
      <c r="A2" s="839" t="s">
        <v>1357</v>
      </c>
      <c r="B2" s="840"/>
      <c r="C2" s="840"/>
      <c r="D2" s="841"/>
    </row>
    <row r="3" spans="1:9" s="328" customFormat="1" ht="31.5" x14ac:dyDescent="0.25">
      <c r="A3" s="612" t="s">
        <v>142</v>
      </c>
      <c r="B3" s="613" t="s">
        <v>254</v>
      </c>
      <c r="C3" s="613">
        <v>2022</v>
      </c>
      <c r="D3" s="331">
        <v>2023</v>
      </c>
    </row>
    <row r="4" spans="1:9" s="328" customFormat="1" x14ac:dyDescent="0.25">
      <c r="A4" s="612"/>
      <c r="B4" s="613"/>
      <c r="C4" s="613" t="s">
        <v>212</v>
      </c>
      <c r="D4" s="331" t="s">
        <v>213</v>
      </c>
      <c r="E4" s="332"/>
    </row>
    <row r="5" spans="1:9" x14ac:dyDescent="0.25">
      <c r="A5" s="22">
        <v>1</v>
      </c>
      <c r="B5" s="311" t="s">
        <v>1305</v>
      </c>
      <c r="C5" s="660">
        <f>SUM(C6:C15)</f>
        <v>1282587.82</v>
      </c>
      <c r="D5" s="661">
        <f>SUM(D6:D15)</f>
        <v>1301050.54</v>
      </c>
      <c r="E5" s="150"/>
    </row>
    <row r="6" spans="1:9" x14ac:dyDescent="0.25">
      <c r="A6" s="22">
        <v>2</v>
      </c>
      <c r="B6" s="307" t="s">
        <v>964</v>
      </c>
      <c r="C6" s="30">
        <v>1593.06</v>
      </c>
      <c r="D6" s="662">
        <v>1450.04</v>
      </c>
      <c r="E6" s="8"/>
      <c r="G6" s="103"/>
    </row>
    <row r="7" spans="1:9" x14ac:dyDescent="0.25">
      <c r="A7" s="22">
        <v>3</v>
      </c>
      <c r="B7" s="307" t="s">
        <v>965</v>
      </c>
      <c r="C7" s="30">
        <v>207996.98</v>
      </c>
      <c r="D7" s="662">
        <v>194744.19</v>
      </c>
      <c r="E7" s="8"/>
      <c r="G7" s="103"/>
    </row>
    <row r="8" spans="1:9" x14ac:dyDescent="0.25">
      <c r="A8" s="22">
        <v>4</v>
      </c>
      <c r="B8" s="307" t="s">
        <v>966</v>
      </c>
      <c r="C8" s="30">
        <v>733.33</v>
      </c>
      <c r="D8" s="662">
        <v>0</v>
      </c>
      <c r="E8" s="8"/>
      <c r="G8" s="103"/>
    </row>
    <row r="9" spans="1:9" x14ac:dyDescent="0.25">
      <c r="A9" s="22">
        <v>5</v>
      </c>
      <c r="B9" s="312" t="s">
        <v>967</v>
      </c>
      <c r="C9" s="30">
        <v>1026604.66</v>
      </c>
      <c r="D9" s="662">
        <v>1060499</v>
      </c>
      <c r="E9" s="8"/>
      <c r="G9" s="103"/>
    </row>
    <row r="10" spans="1:9" x14ac:dyDescent="0.25">
      <c r="A10" s="22">
        <v>6</v>
      </c>
      <c r="B10" s="618" t="s">
        <v>1299</v>
      </c>
      <c r="C10" s="30">
        <v>37417.79</v>
      </c>
      <c r="D10" s="662">
        <v>44190.31</v>
      </c>
      <c r="E10" s="8"/>
      <c r="G10" s="103"/>
    </row>
    <row r="11" spans="1:9" x14ac:dyDescent="0.25">
      <c r="A11" s="22">
        <v>7</v>
      </c>
      <c r="B11" s="618" t="s">
        <v>1300</v>
      </c>
      <c r="C11" s="30">
        <v>0</v>
      </c>
      <c r="D11" s="662">
        <v>0</v>
      </c>
      <c r="E11" s="8"/>
      <c r="G11" s="103"/>
    </row>
    <row r="12" spans="1:9" x14ac:dyDescent="0.25">
      <c r="A12" s="22">
        <v>8</v>
      </c>
      <c r="B12" s="618" t="s">
        <v>1301</v>
      </c>
      <c r="C12" s="30">
        <v>0</v>
      </c>
      <c r="D12" s="662">
        <v>0</v>
      </c>
      <c r="E12" s="8"/>
      <c r="G12" s="103"/>
    </row>
    <row r="13" spans="1:9" x14ac:dyDescent="0.25">
      <c r="A13" s="22">
        <v>9</v>
      </c>
      <c r="B13" s="618" t="s">
        <v>1302</v>
      </c>
      <c r="C13" s="30">
        <v>0</v>
      </c>
      <c r="D13" s="662">
        <v>0</v>
      </c>
      <c r="E13" s="8"/>
      <c r="G13" s="103"/>
    </row>
    <row r="14" spans="1:9" x14ac:dyDescent="0.25">
      <c r="A14" s="22">
        <v>10</v>
      </c>
      <c r="B14" s="618" t="s">
        <v>1303</v>
      </c>
      <c r="C14" s="30">
        <v>0</v>
      </c>
      <c r="D14" s="662">
        <v>0</v>
      </c>
      <c r="E14" s="8"/>
      <c r="F14" s="26"/>
      <c r="G14" s="649"/>
      <c r="H14" s="26"/>
      <c r="I14" s="26"/>
    </row>
    <row r="15" spans="1:9" x14ac:dyDescent="0.25">
      <c r="A15" s="22">
        <v>11</v>
      </c>
      <c r="B15" s="618" t="s">
        <v>1304</v>
      </c>
      <c r="C15" s="30">
        <v>8242</v>
      </c>
      <c r="D15" s="662">
        <v>167</v>
      </c>
      <c r="E15" s="8"/>
      <c r="F15" s="26"/>
      <c r="G15" s="649"/>
      <c r="H15" s="26"/>
      <c r="I15" s="26"/>
    </row>
    <row r="16" spans="1:9" x14ac:dyDescent="0.25">
      <c r="A16" s="22">
        <v>12</v>
      </c>
      <c r="B16" s="309" t="s">
        <v>1428</v>
      </c>
      <c r="C16" s="37">
        <f>SUM(C17:C22)</f>
        <v>278457.43</v>
      </c>
      <c r="D16" s="37">
        <f>SUM(D17:D22)</f>
        <v>304295.62</v>
      </c>
      <c r="F16" s="26"/>
      <c r="G16" s="26"/>
      <c r="H16" s="26"/>
      <c r="I16" s="26"/>
    </row>
    <row r="17" spans="1:9" x14ac:dyDescent="0.25">
      <c r="A17" s="22">
        <v>13</v>
      </c>
      <c r="B17" s="307" t="s">
        <v>730</v>
      </c>
      <c r="C17" s="30">
        <v>158041.93</v>
      </c>
      <c r="D17" s="662">
        <v>173595.51</v>
      </c>
      <c r="F17" s="26"/>
      <c r="G17" s="26"/>
      <c r="H17" s="26"/>
      <c r="I17" s="26"/>
    </row>
    <row r="18" spans="1:9" x14ac:dyDescent="0.25">
      <c r="A18" s="22">
        <v>14</v>
      </c>
      <c r="B18" s="307" t="s">
        <v>731</v>
      </c>
      <c r="C18" s="30">
        <v>44290</v>
      </c>
      <c r="D18" s="662">
        <v>53550</v>
      </c>
      <c r="F18" s="26"/>
      <c r="G18" s="26"/>
      <c r="H18" s="26"/>
      <c r="I18" s="26"/>
    </row>
    <row r="19" spans="1:9" x14ac:dyDescent="0.25">
      <c r="A19" s="22">
        <v>15</v>
      </c>
      <c r="B19" s="307" t="s">
        <v>968</v>
      </c>
      <c r="C19" s="30">
        <v>6450</v>
      </c>
      <c r="D19" s="662">
        <v>6400</v>
      </c>
      <c r="F19" s="26"/>
      <c r="G19" s="26"/>
      <c r="H19" s="26"/>
      <c r="I19" s="26"/>
    </row>
    <row r="20" spans="1:9" x14ac:dyDescent="0.25">
      <c r="A20" s="22">
        <v>16</v>
      </c>
      <c r="B20" s="307" t="s">
        <v>732</v>
      </c>
      <c r="C20" s="30">
        <v>69675.5</v>
      </c>
      <c r="D20" s="662">
        <v>70750.11</v>
      </c>
      <c r="F20" s="26"/>
      <c r="G20" s="26"/>
      <c r="H20" s="26"/>
      <c r="I20" s="26"/>
    </row>
    <row r="21" spans="1:9" ht="31.5" x14ac:dyDescent="0.25">
      <c r="A21" s="22">
        <v>17</v>
      </c>
      <c r="B21" s="307" t="s">
        <v>733</v>
      </c>
      <c r="C21" s="30">
        <v>0</v>
      </c>
      <c r="D21" s="662">
        <v>0</v>
      </c>
      <c r="F21" s="26"/>
      <c r="G21" s="26"/>
      <c r="H21" s="26"/>
      <c r="I21" s="26"/>
    </row>
    <row r="22" spans="1:9" x14ac:dyDescent="0.25">
      <c r="A22" s="22">
        <v>18</v>
      </c>
      <c r="B22" s="307" t="s">
        <v>969</v>
      </c>
      <c r="C22" s="30">
        <v>0</v>
      </c>
      <c r="D22" s="662">
        <v>0</v>
      </c>
      <c r="F22" s="26"/>
      <c r="G22" s="26"/>
      <c r="H22" s="26"/>
      <c r="I22" s="26"/>
    </row>
    <row r="23" spans="1:9" x14ac:dyDescent="0.25">
      <c r="A23" s="22">
        <v>19</v>
      </c>
      <c r="B23" s="618" t="s">
        <v>1298</v>
      </c>
      <c r="C23" s="30">
        <v>0</v>
      </c>
      <c r="D23" s="662">
        <v>0</v>
      </c>
      <c r="F23" s="26"/>
      <c r="G23" s="26"/>
      <c r="H23" s="26"/>
      <c r="I23" s="26"/>
    </row>
    <row r="24" spans="1:9" x14ac:dyDescent="0.25">
      <c r="A24" s="22">
        <v>20</v>
      </c>
      <c r="B24" s="309" t="s">
        <v>180</v>
      </c>
      <c r="C24" s="37">
        <f>(C6+C7)*0.2</f>
        <v>41918.008000000002</v>
      </c>
      <c r="D24" s="663">
        <f>(D6+D7)*0.2</f>
        <v>39238.846000000005</v>
      </c>
      <c r="F24" s="26"/>
      <c r="G24" s="26"/>
      <c r="H24" s="26"/>
      <c r="I24" s="26"/>
    </row>
    <row r="25" spans="1:9" ht="16.5" thickBot="1" x14ac:dyDescent="0.3">
      <c r="A25" s="23">
        <v>21</v>
      </c>
      <c r="B25" s="333" t="s">
        <v>260</v>
      </c>
      <c r="C25" s="664">
        <v>41918.01</v>
      </c>
      <c r="D25" s="665">
        <v>39238.85</v>
      </c>
      <c r="F25" s="26"/>
      <c r="G25" s="26"/>
      <c r="H25" s="26"/>
      <c r="I25" s="26"/>
    </row>
    <row r="26" spans="1:9" x14ac:dyDescent="0.25">
      <c r="B26" s="7"/>
    </row>
    <row r="27" spans="1:9" x14ac:dyDescent="0.25">
      <c r="A27" s="128"/>
      <c r="B27" s="151"/>
    </row>
    <row r="28" spans="1:9" x14ac:dyDescent="0.25">
      <c r="B28" s="143"/>
    </row>
    <row r="29" spans="1:9" x14ac:dyDescent="0.25">
      <c r="B29" s="143"/>
    </row>
    <row r="30" spans="1:9" x14ac:dyDescent="0.25">
      <c r="B30" s="7"/>
    </row>
    <row r="31" spans="1:9" x14ac:dyDescent="0.25">
      <c r="B31" s="7"/>
    </row>
    <row r="32" spans="1:9" x14ac:dyDescent="0.25">
      <c r="B32" s="7"/>
    </row>
    <row r="33" spans="2:2" x14ac:dyDescent="0.25">
      <c r="B33" s="7"/>
    </row>
  </sheetData>
  <mergeCells count="2">
    <mergeCell ref="A1:D1"/>
    <mergeCell ref="A2:D2"/>
  </mergeCells>
  <pageMargins left="0.70866141732283472" right="0.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78802F3-CAF1-414B-986B-3ACC0176C017}">
  <ds:schemaRefs>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purl.org/dc/dcmitype/"/>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E69B052-6B58-40C2-8603-8925FD487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34</vt:i4>
      </vt:variant>
      <vt:variant>
        <vt:lpstr>Pomenované rozsahy</vt:lpstr>
      </vt:variant>
      <vt:variant>
        <vt:i4>26</vt:i4>
      </vt:variant>
    </vt:vector>
  </HeadingPairs>
  <TitlesOfParts>
    <vt:vector size="60" baseType="lpstr">
      <vt:lpstr>Obsah</vt:lpstr>
      <vt:lpstr>zmeny</vt:lpstr>
      <vt:lpstr>Vysvetlivky</vt:lpstr>
      <vt:lpstr>Súvzťažnosti</vt:lpstr>
      <vt:lpstr>Kódy z CRŠ</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T8a-Teh_štipendiá</vt:lpstr>
      <vt:lpstr>T9_ŠD </vt:lpstr>
      <vt:lpstr>T10-ŠJ </vt:lpstr>
      <vt:lpstr>T11-Zdroje KV</vt:lpstr>
      <vt:lpstr>T12-KV</vt:lpstr>
      <vt:lpstr>T13-Fondy</vt:lpstr>
      <vt:lpstr>T14-Príjmy VVŠ z POO</vt:lpstr>
      <vt:lpstr>T15-Príjmy VVŠ z RP_11UA</vt:lpstr>
      <vt:lpstr>T16 - Štruktúra hotovosti</vt:lpstr>
      <vt:lpstr>T17-Dotácie zo ŠF EU-nová</vt:lpstr>
      <vt:lpstr>T18-Ostatné dotácie z kap MŠ SR</vt:lpstr>
      <vt:lpstr>T19-Štip_ z vlastných </vt:lpstr>
      <vt:lpstr>T20_motivačné štipendiá</vt:lpstr>
      <vt:lpstr>T20a-štipendiá z POO</vt:lpstr>
      <vt:lpstr>T20b-štipendiá z RP_11UA</vt:lpstr>
      <vt:lpstr>T21-štruktúra_384</vt:lpstr>
      <vt:lpstr>T22_Výnosy_soc_oblasť</vt:lpstr>
      <vt:lpstr>T23_Náklady_soc_oblasť</vt:lpstr>
      <vt:lpstr>T24_čerpanie rozvoj</vt:lpstr>
      <vt:lpstr>T24__Aktíva</vt:lpstr>
      <vt:lpstr>Obsah!Oblasť_tlače</vt:lpstr>
      <vt:lpstr>Súvzťažnosti!Oblasť_tlače</vt:lpstr>
      <vt:lpstr>'T10-ŠJ '!Oblasť_tlače</vt:lpstr>
      <vt:lpstr>'T11-Zdroje KV'!Oblasť_tlače</vt:lpstr>
      <vt:lpstr>'T12-KV'!Oblasť_tlače</vt:lpstr>
      <vt:lpstr>'T13-Fondy'!Oblasť_tlače</vt:lpstr>
      <vt:lpstr>'T14-Príjmy VVŠ z POO'!Oblasť_tlače</vt:lpstr>
      <vt:lpstr>'T16 - Štruktúra hotovosti'!Oblasť_tlače</vt:lpstr>
      <vt:lpstr>'T17-Dotácie zo ŠF EU-nová'!Oblasť_tlače</vt:lpstr>
      <vt:lpstr>'T18-Ostatné dotácie z kap MŠ SR'!Oblasť_tlače</vt:lpstr>
      <vt:lpstr>'T19-Štip_ z vlastných '!Oblasť_tlače</vt:lpstr>
      <vt:lpstr>'T1-Dotácie podľa DZ'!Oblasť_tlače</vt:lpstr>
      <vt:lpstr>'T20_motivačné štipendiá'!Oblasť_tlače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'T8a-Teh_štipendiá'!Oblasť_tlače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Andrej Horsky</dc:creator>
  <cp:lastModifiedBy>Gabalcová Miroslava</cp:lastModifiedBy>
  <cp:lastPrinted>2024-04-11T11:52:18Z</cp:lastPrinted>
  <dcterms:created xsi:type="dcterms:W3CDTF">2002-06-05T18:53:25Z</dcterms:created>
  <dcterms:modified xsi:type="dcterms:W3CDTF">2024-04-25T07:00:42Z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